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hiago Campos\Pictures\Matérias\reparo7\"/>
    </mc:Choice>
  </mc:AlternateContent>
  <bookViews>
    <workbookView xWindow="0" yWindow="0" windowWidth="20490" windowHeight="7650" activeTab="3"/>
  </bookViews>
  <sheets>
    <sheet name="Análise Quantitativa" sheetId="3" r:id="rId1"/>
    <sheet name="Certificado" sheetId="8" r:id="rId2"/>
    <sheet name="Brasão da Organização" sheetId="9" r:id="rId3"/>
    <sheet name="Créditos" sheetId="11" r:id="rId4"/>
    <sheet name="Esboço" sheetId="6" state="hidden" r:id="rId5"/>
    <sheet name="Tabela" sheetId="7" state="hidden" r:id="rId6"/>
    <sheet name="Extrato 2" sheetId="4" state="hidden" r:id="rId7"/>
    <sheet name="Extrato 1" sheetId="5" state="hidden" r:id="rId8"/>
  </sheets>
  <definedNames>
    <definedName name="IMaa2">'Brasão da Organização'!$C$3</definedName>
    <definedName name="IMae">'Brasão da Organização'!$K$10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A7" i="7" l="1"/>
  <c r="HP9" i="7" l="1"/>
  <c r="HP10" i="7"/>
  <c r="HP11" i="7"/>
  <c r="HP12" i="7"/>
  <c r="HP13" i="7"/>
  <c r="HP14" i="7"/>
  <c r="HP15" i="7"/>
  <c r="HP16" i="7"/>
  <c r="HP17" i="7"/>
  <c r="HP18" i="7"/>
  <c r="HP19" i="7"/>
  <c r="HP20" i="7"/>
  <c r="HP21" i="7"/>
  <c r="HP22" i="7"/>
  <c r="HP23" i="7"/>
  <c r="HP24" i="7"/>
  <c r="HP25" i="7"/>
  <c r="HP26" i="7"/>
  <c r="HP27" i="7"/>
  <c r="HP28" i="7"/>
  <c r="HP29" i="7"/>
  <c r="HP30" i="7"/>
  <c r="HP31" i="7"/>
  <c r="HP32" i="7"/>
  <c r="HP33" i="7"/>
  <c r="HP34" i="7"/>
  <c r="HP35" i="7"/>
  <c r="HP36" i="7"/>
  <c r="HP37" i="7"/>
  <c r="HP38" i="7"/>
  <c r="HP39" i="7"/>
  <c r="HP40" i="7"/>
  <c r="HP41" i="7"/>
  <c r="HP42" i="7"/>
  <c r="HP8" i="7"/>
  <c r="GG2" i="7" l="1"/>
  <c r="IQ7" i="7"/>
  <c r="IP7" i="7"/>
  <c r="IM7" i="7"/>
  <c r="II7" i="7"/>
  <c r="IR7" i="7" s="1"/>
  <c r="IG7" i="7"/>
  <c r="IE7" i="7"/>
  <c r="IC7" i="7"/>
  <c r="IO7" i="7" s="1"/>
  <c r="IA7" i="7"/>
  <c r="IN7" i="7" s="1"/>
  <c r="HY7" i="7"/>
  <c r="IT7" i="7"/>
  <c r="GG3" i="7" l="1"/>
  <c r="GJ72" i="7" l="1"/>
  <c r="HQ72" i="7" s="1"/>
  <c r="GJ71" i="7"/>
  <c r="HQ71" i="7" s="1"/>
  <c r="GJ9" i="7"/>
  <c r="HQ9" i="7" s="1"/>
  <c r="GJ10" i="7"/>
  <c r="HQ10" i="7" s="1"/>
  <c r="GJ11" i="7"/>
  <c r="HQ11" i="7" s="1"/>
  <c r="GJ12" i="7"/>
  <c r="HQ12" i="7" s="1"/>
  <c r="GJ13" i="7"/>
  <c r="HQ13" i="7" s="1"/>
  <c r="GJ14" i="7"/>
  <c r="HQ14" i="7" s="1"/>
  <c r="GJ15" i="7"/>
  <c r="HQ15" i="7" s="1"/>
  <c r="GJ16" i="7"/>
  <c r="HQ16" i="7" s="1"/>
  <c r="GJ17" i="7"/>
  <c r="HQ17" i="7" s="1"/>
  <c r="GJ18" i="7"/>
  <c r="HQ18" i="7" s="1"/>
  <c r="GJ19" i="7"/>
  <c r="HQ19" i="7" s="1"/>
  <c r="GJ20" i="7"/>
  <c r="HQ20" i="7" s="1"/>
  <c r="GJ21" i="7"/>
  <c r="HQ21" i="7" s="1"/>
  <c r="GJ22" i="7"/>
  <c r="HQ22" i="7" s="1"/>
  <c r="GJ23" i="7"/>
  <c r="HQ23" i="7" s="1"/>
  <c r="GJ24" i="7"/>
  <c r="HQ24" i="7" s="1"/>
  <c r="GJ25" i="7"/>
  <c r="HQ25" i="7" s="1"/>
  <c r="GJ26" i="7"/>
  <c r="HQ26" i="7" s="1"/>
  <c r="GJ27" i="7"/>
  <c r="HQ27" i="7" s="1"/>
  <c r="GJ28" i="7"/>
  <c r="HQ28" i="7" s="1"/>
  <c r="GJ29" i="7"/>
  <c r="HQ29" i="7" s="1"/>
  <c r="GJ30" i="7"/>
  <c r="HQ30" i="7" s="1"/>
  <c r="GJ31" i="7"/>
  <c r="HQ31" i="7" s="1"/>
  <c r="GJ32" i="7"/>
  <c r="HQ32" i="7" s="1"/>
  <c r="GJ33" i="7"/>
  <c r="HQ33" i="7" s="1"/>
  <c r="GJ34" i="7"/>
  <c r="HQ34" i="7" s="1"/>
  <c r="GJ35" i="7"/>
  <c r="HQ35" i="7" s="1"/>
  <c r="GJ36" i="7"/>
  <c r="HQ36" i="7" s="1"/>
  <c r="GJ37" i="7"/>
  <c r="HQ37" i="7" s="1"/>
  <c r="GJ38" i="7"/>
  <c r="HQ38" i="7" s="1"/>
  <c r="GJ39" i="7"/>
  <c r="HQ39" i="7" s="1"/>
  <c r="GJ40" i="7"/>
  <c r="HQ40" i="7" s="1"/>
  <c r="GJ41" i="7"/>
  <c r="HQ41" i="7" s="1"/>
  <c r="GJ42" i="7"/>
  <c r="HQ42" i="7" s="1"/>
  <c r="GJ43" i="7"/>
  <c r="HQ43" i="7" s="1"/>
  <c r="GJ44" i="7"/>
  <c r="HQ44" i="7" s="1"/>
  <c r="GJ45" i="7"/>
  <c r="HQ45" i="7" s="1"/>
  <c r="GJ46" i="7"/>
  <c r="HQ46" i="7" s="1"/>
  <c r="GJ47" i="7"/>
  <c r="HQ47" i="7" s="1"/>
  <c r="GJ48" i="7"/>
  <c r="HQ48" i="7" s="1"/>
  <c r="GJ49" i="7"/>
  <c r="HQ49" i="7" s="1"/>
  <c r="GJ50" i="7"/>
  <c r="HQ50" i="7" s="1"/>
  <c r="GJ51" i="7"/>
  <c r="HQ51" i="7" s="1"/>
  <c r="GJ52" i="7"/>
  <c r="HQ52" i="7" s="1"/>
  <c r="GJ53" i="7"/>
  <c r="HQ53" i="7" s="1"/>
  <c r="GJ54" i="7"/>
  <c r="HQ54" i="7" s="1"/>
  <c r="GJ55" i="7"/>
  <c r="HQ55" i="7" s="1"/>
  <c r="GJ56" i="7"/>
  <c r="HQ56" i="7" s="1"/>
  <c r="GJ57" i="7"/>
  <c r="HQ57" i="7" s="1"/>
  <c r="GJ58" i="7"/>
  <c r="HQ58" i="7" s="1"/>
  <c r="GJ59" i="7"/>
  <c r="HQ59" i="7" s="1"/>
  <c r="GJ60" i="7"/>
  <c r="HQ60" i="7" s="1"/>
  <c r="GJ61" i="7"/>
  <c r="HQ61" i="7" s="1"/>
  <c r="GJ62" i="7"/>
  <c r="HQ62" i="7" s="1"/>
  <c r="GJ63" i="7"/>
  <c r="HQ63" i="7" s="1"/>
  <c r="GJ64" i="7"/>
  <c r="HQ64" i="7" s="1"/>
  <c r="GJ65" i="7"/>
  <c r="HQ65" i="7" s="1"/>
  <c r="GJ66" i="7"/>
  <c r="HQ66" i="7" s="1"/>
  <c r="GJ67" i="7"/>
  <c r="HQ67" i="7" s="1"/>
  <c r="GJ68" i="7"/>
  <c r="HQ68" i="7" s="1"/>
  <c r="GJ69" i="7"/>
  <c r="HQ69" i="7" s="1"/>
  <c r="GJ70" i="7"/>
  <c r="HQ70" i="7" s="1"/>
  <c r="GJ8" i="7"/>
  <c r="HQ8" i="7" s="1"/>
  <c r="AD1" i="3"/>
  <c r="AD8" i="3" s="1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GI72" i="7"/>
  <c r="GI71" i="7"/>
  <c r="GI41" i="7"/>
  <c r="GI42" i="7"/>
  <c r="GI43" i="7"/>
  <c r="GI44" i="7"/>
  <c r="GI45" i="7"/>
  <c r="GI46" i="7"/>
  <c r="GI47" i="7"/>
  <c r="GI48" i="7"/>
  <c r="GI49" i="7"/>
  <c r="GI50" i="7"/>
  <c r="GI51" i="7"/>
  <c r="GI52" i="7"/>
  <c r="GI53" i="7"/>
  <c r="GI54" i="7"/>
  <c r="GI55" i="7"/>
  <c r="GI56" i="7"/>
  <c r="GI57" i="7"/>
  <c r="GI58" i="7"/>
  <c r="GI59" i="7"/>
  <c r="GI60" i="7"/>
  <c r="GI61" i="7"/>
  <c r="GI62" i="7"/>
  <c r="GI63" i="7"/>
  <c r="GI64" i="7"/>
  <c r="GI65" i="7"/>
  <c r="GI66" i="7"/>
  <c r="GI67" i="7"/>
  <c r="GI68" i="7"/>
  <c r="GI69" i="7"/>
  <c r="GI70" i="7"/>
  <c r="GP72" i="7"/>
  <c r="GP71" i="7"/>
  <c r="GP41" i="7"/>
  <c r="GP42" i="7"/>
  <c r="GP43" i="7"/>
  <c r="GP44" i="7"/>
  <c r="GP45" i="7"/>
  <c r="GP46" i="7"/>
  <c r="GP47" i="7"/>
  <c r="GP48" i="7"/>
  <c r="GP49" i="7"/>
  <c r="GP50" i="7"/>
  <c r="GP51" i="7"/>
  <c r="GP52" i="7"/>
  <c r="GP53" i="7"/>
  <c r="GP54" i="7"/>
  <c r="GP55" i="7"/>
  <c r="GP56" i="7"/>
  <c r="GP57" i="7"/>
  <c r="GP58" i="7"/>
  <c r="GP59" i="7"/>
  <c r="GP60" i="7"/>
  <c r="GP61" i="7"/>
  <c r="GP62" i="7"/>
  <c r="GP63" i="7"/>
  <c r="GP64" i="7"/>
  <c r="GP65" i="7"/>
  <c r="GP66" i="7"/>
  <c r="GP67" i="7"/>
  <c r="GP68" i="7"/>
  <c r="GP69" i="7"/>
  <c r="GP70" i="7"/>
  <c r="GP7" i="7"/>
  <c r="B23" i="3" l="1"/>
  <c r="B24" i="3"/>
  <c r="GH4" i="7"/>
  <c r="GQ14" i="7"/>
  <c r="GQ10" i="7"/>
  <c r="GQ46" i="7"/>
  <c r="GQ42" i="7"/>
  <c r="GQ62" i="7"/>
  <c r="GQ30" i="7"/>
  <c r="GQ58" i="7"/>
  <c r="GQ26" i="7"/>
  <c r="GQ70" i="7"/>
  <c r="GQ54" i="7"/>
  <c r="GQ38" i="7"/>
  <c r="GQ22" i="7"/>
  <c r="GQ66" i="7"/>
  <c r="GQ50" i="7"/>
  <c r="GQ34" i="7"/>
  <c r="GQ18" i="7"/>
  <c r="GQ65" i="7"/>
  <c r="GQ49" i="7"/>
  <c r="GQ29" i="7"/>
  <c r="GQ69" i="7"/>
  <c r="GQ57" i="7"/>
  <c r="GQ45" i="7"/>
  <c r="GQ37" i="7"/>
  <c r="GQ21" i="7"/>
  <c r="GQ13" i="7"/>
  <c r="GQ64" i="7"/>
  <c r="GQ60" i="7"/>
  <c r="GQ56" i="7"/>
  <c r="GQ52" i="7"/>
  <c r="GQ48" i="7"/>
  <c r="GQ40" i="7"/>
  <c r="GQ36" i="7"/>
  <c r="GQ32" i="7"/>
  <c r="GQ28" i="7"/>
  <c r="GQ24" i="7"/>
  <c r="GQ20" i="7"/>
  <c r="GQ16" i="7"/>
  <c r="GQ12" i="7"/>
  <c r="GQ71" i="7"/>
  <c r="GQ61" i="7"/>
  <c r="GQ53" i="7"/>
  <c r="GQ41" i="7"/>
  <c r="GQ33" i="7"/>
  <c r="GQ25" i="7"/>
  <c r="GQ17" i="7"/>
  <c r="GQ9" i="7"/>
  <c r="GQ68" i="7"/>
  <c r="GQ44" i="7"/>
  <c r="GQ8" i="7"/>
  <c r="GQ67" i="7"/>
  <c r="GQ63" i="7"/>
  <c r="GQ59" i="7"/>
  <c r="GQ55" i="7"/>
  <c r="GQ51" i="7"/>
  <c r="GQ47" i="7"/>
  <c r="GQ43" i="7"/>
  <c r="GQ39" i="7"/>
  <c r="GQ35" i="7"/>
  <c r="GQ31" i="7"/>
  <c r="GQ27" i="7"/>
  <c r="GQ23" i="7"/>
  <c r="GQ19" i="7"/>
  <c r="GQ15" i="7"/>
  <c r="GQ11" i="7"/>
  <c r="GQ72" i="7"/>
  <c r="AD9" i="3"/>
  <c r="GK7" i="7"/>
  <c r="GR7" i="7" s="1"/>
  <c r="GQ7" i="7"/>
  <c r="HQ7" i="7" s="1"/>
  <c r="GL7" i="7"/>
  <c r="GS7" i="7" s="1"/>
  <c r="GR43" i="7"/>
  <c r="GR44" i="7"/>
  <c r="GR45" i="7"/>
  <c r="GR46" i="7"/>
  <c r="GR47" i="7"/>
  <c r="GR48" i="7"/>
  <c r="GR49" i="7"/>
  <c r="GR50" i="7"/>
  <c r="GR51" i="7"/>
  <c r="GR52" i="7"/>
  <c r="GR53" i="7"/>
  <c r="GR54" i="7"/>
  <c r="GR55" i="7"/>
  <c r="GR56" i="7"/>
  <c r="GR57" i="7"/>
  <c r="GR58" i="7"/>
  <c r="GR59" i="7"/>
  <c r="GR60" i="7"/>
  <c r="GR61" i="7"/>
  <c r="GR62" i="7"/>
  <c r="GR63" i="7"/>
  <c r="GR64" i="7"/>
  <c r="GR65" i="7"/>
  <c r="GR66" i="7"/>
  <c r="GR67" i="7"/>
  <c r="GR68" i="7"/>
  <c r="GR69" i="7"/>
  <c r="GR70" i="7"/>
  <c r="GR71" i="7"/>
  <c r="GR72" i="7"/>
  <c r="GK43" i="7"/>
  <c r="GK44" i="7"/>
  <c r="GK45" i="7"/>
  <c r="GK46" i="7"/>
  <c r="GK47" i="7"/>
  <c r="GK48" i="7"/>
  <c r="GK49" i="7"/>
  <c r="GK50" i="7"/>
  <c r="GK51" i="7"/>
  <c r="GK52" i="7"/>
  <c r="GK53" i="7"/>
  <c r="GK54" i="7"/>
  <c r="GK55" i="7"/>
  <c r="GK56" i="7"/>
  <c r="GK57" i="7"/>
  <c r="GK58" i="7"/>
  <c r="GK59" i="7"/>
  <c r="GK60" i="7"/>
  <c r="GK61" i="7"/>
  <c r="GK62" i="7"/>
  <c r="GK63" i="7"/>
  <c r="GK64" i="7"/>
  <c r="GK65" i="7"/>
  <c r="GK66" i="7"/>
  <c r="GK67" i="7"/>
  <c r="GK68" i="7"/>
  <c r="GK69" i="7"/>
  <c r="GK70" i="7"/>
  <c r="GK71" i="7"/>
  <c r="GK72" i="7"/>
  <c r="HT65" i="7" l="1"/>
  <c r="IT65" i="7" s="1"/>
  <c r="HU65" i="7"/>
  <c r="HV65" i="7"/>
  <c r="HW65" i="7"/>
  <c r="HR65" i="7"/>
  <c r="HS65" i="7"/>
  <c r="HT53" i="7"/>
  <c r="IT53" i="7" s="1"/>
  <c r="HR53" i="7"/>
  <c r="HW53" i="7"/>
  <c r="HS53" i="7"/>
  <c r="HU53" i="7"/>
  <c r="HV53" i="7"/>
  <c r="HR72" i="7"/>
  <c r="HV72" i="7"/>
  <c r="HU72" i="7"/>
  <c r="HW72" i="7"/>
  <c r="HS72" i="7"/>
  <c r="HT72" i="7"/>
  <c r="IT72" i="7" s="1"/>
  <c r="HR68" i="7"/>
  <c r="HV68" i="7"/>
  <c r="HS68" i="7"/>
  <c r="HT68" i="7"/>
  <c r="IT68" i="7" s="1"/>
  <c r="HU68" i="7"/>
  <c r="HW68" i="7"/>
  <c r="HR64" i="7"/>
  <c r="HV64" i="7"/>
  <c r="HU64" i="7"/>
  <c r="HS64" i="7"/>
  <c r="HW64" i="7"/>
  <c r="HT64" i="7"/>
  <c r="IT64" i="7" s="1"/>
  <c r="HR60" i="7"/>
  <c r="HV60" i="7"/>
  <c r="HS60" i="7"/>
  <c r="HT60" i="7"/>
  <c r="IT60" i="7" s="1"/>
  <c r="HU60" i="7"/>
  <c r="HW60" i="7"/>
  <c r="HR56" i="7"/>
  <c r="HV56" i="7"/>
  <c r="HU56" i="7"/>
  <c r="HW56" i="7"/>
  <c r="HS56" i="7"/>
  <c r="HT56" i="7"/>
  <c r="IT56" i="7" s="1"/>
  <c r="HR52" i="7"/>
  <c r="HV52" i="7"/>
  <c r="HS52" i="7"/>
  <c r="HT52" i="7"/>
  <c r="IT52" i="7" s="1"/>
  <c r="HU52" i="7"/>
  <c r="HW52" i="7"/>
  <c r="HR48" i="7"/>
  <c r="HV48" i="7"/>
  <c r="HU48" i="7"/>
  <c r="HS48" i="7"/>
  <c r="HT48" i="7"/>
  <c r="IT48" i="7" s="1"/>
  <c r="HW48" i="7"/>
  <c r="HR44" i="7"/>
  <c r="HV44" i="7"/>
  <c r="HS44" i="7"/>
  <c r="HT44" i="7"/>
  <c r="IT44" i="7" s="1"/>
  <c r="HU44" i="7"/>
  <c r="HW44" i="7"/>
  <c r="HT61" i="7"/>
  <c r="IT61" i="7" s="1"/>
  <c r="HR61" i="7"/>
  <c r="HW61" i="7"/>
  <c r="HS61" i="7"/>
  <c r="HU61" i="7"/>
  <c r="HV61" i="7"/>
  <c r="HT45" i="7"/>
  <c r="IT45" i="7" s="1"/>
  <c r="HR45" i="7"/>
  <c r="HW45" i="7"/>
  <c r="HV45" i="7"/>
  <c r="HS45" i="7"/>
  <c r="HU45" i="7"/>
  <c r="HT67" i="7"/>
  <c r="IT67" i="7" s="1"/>
  <c r="HS67" i="7"/>
  <c r="HU67" i="7"/>
  <c r="HV67" i="7"/>
  <c r="HR67" i="7"/>
  <c r="HW67" i="7"/>
  <c r="HT59" i="7"/>
  <c r="IT59" i="7" s="1"/>
  <c r="HS59" i="7"/>
  <c r="HV59" i="7"/>
  <c r="HU59" i="7"/>
  <c r="HR59" i="7"/>
  <c r="HW59" i="7"/>
  <c r="HT51" i="7"/>
  <c r="IT51" i="7" s="1"/>
  <c r="HS51" i="7"/>
  <c r="HU51" i="7"/>
  <c r="HV51" i="7"/>
  <c r="HW51" i="7"/>
  <c r="HR51" i="7"/>
  <c r="HT47" i="7"/>
  <c r="IT47" i="7" s="1"/>
  <c r="HV47" i="7"/>
  <c r="HR47" i="7"/>
  <c r="HW47" i="7"/>
  <c r="HS47" i="7"/>
  <c r="HU47" i="7"/>
  <c r="HT43" i="7"/>
  <c r="IT43" i="7" s="1"/>
  <c r="HS43" i="7"/>
  <c r="HW43" i="7"/>
  <c r="HU43" i="7"/>
  <c r="HV43" i="7"/>
  <c r="HR43" i="7"/>
  <c r="HT69" i="7"/>
  <c r="IT69" i="7" s="1"/>
  <c r="HR69" i="7"/>
  <c r="HW69" i="7"/>
  <c r="HU69" i="7"/>
  <c r="HS69" i="7"/>
  <c r="HV69" i="7"/>
  <c r="HT57" i="7"/>
  <c r="IT57" i="7" s="1"/>
  <c r="HU57" i="7"/>
  <c r="HW57" i="7"/>
  <c r="HV57" i="7"/>
  <c r="HR57" i="7"/>
  <c r="HS57" i="7"/>
  <c r="HT49" i="7"/>
  <c r="IT49" i="7" s="1"/>
  <c r="HU49" i="7"/>
  <c r="HV49" i="7"/>
  <c r="HR49" i="7"/>
  <c r="HW49" i="7"/>
  <c r="HS49" i="7"/>
  <c r="HT71" i="7"/>
  <c r="IT71" i="7" s="1"/>
  <c r="HV71" i="7"/>
  <c r="HW71" i="7"/>
  <c r="HS71" i="7"/>
  <c r="HR71" i="7"/>
  <c r="HU71" i="7"/>
  <c r="HT63" i="7"/>
  <c r="IT63" i="7" s="1"/>
  <c r="HV63" i="7"/>
  <c r="HW63" i="7"/>
  <c r="HR63" i="7"/>
  <c r="HS63" i="7"/>
  <c r="HU63" i="7"/>
  <c r="HT55" i="7"/>
  <c r="IT55" i="7" s="1"/>
  <c r="HV55" i="7"/>
  <c r="HS55" i="7"/>
  <c r="HR55" i="7"/>
  <c r="HW55" i="7"/>
  <c r="HU55" i="7"/>
  <c r="HR70" i="7"/>
  <c r="HV70" i="7"/>
  <c r="HW70" i="7"/>
  <c r="HS70" i="7"/>
  <c r="HT70" i="7"/>
  <c r="IT70" i="7" s="1"/>
  <c r="HU70" i="7"/>
  <c r="HR66" i="7"/>
  <c r="HV66" i="7"/>
  <c r="HT66" i="7"/>
  <c r="IT66" i="7" s="1"/>
  <c r="HU66" i="7"/>
  <c r="HW66" i="7"/>
  <c r="HS66" i="7"/>
  <c r="HR62" i="7"/>
  <c r="HV62" i="7"/>
  <c r="HW62" i="7"/>
  <c r="HT62" i="7"/>
  <c r="IT62" i="7" s="1"/>
  <c r="HS62" i="7"/>
  <c r="HU62" i="7"/>
  <c r="HR58" i="7"/>
  <c r="HV58" i="7"/>
  <c r="HT58" i="7"/>
  <c r="IT58" i="7" s="1"/>
  <c r="HU58" i="7"/>
  <c r="HW58" i="7"/>
  <c r="HS58" i="7"/>
  <c r="HR54" i="7"/>
  <c r="HV54" i="7"/>
  <c r="HW54" i="7"/>
  <c r="HS54" i="7"/>
  <c r="HT54" i="7"/>
  <c r="IT54" i="7" s="1"/>
  <c r="HU54" i="7"/>
  <c r="HR50" i="7"/>
  <c r="HV50" i="7"/>
  <c r="HT50" i="7"/>
  <c r="IT50" i="7" s="1"/>
  <c r="HU50" i="7"/>
  <c r="HW50" i="7"/>
  <c r="HS50" i="7"/>
  <c r="HR46" i="7"/>
  <c r="HV46" i="7"/>
  <c r="HW46" i="7"/>
  <c r="HU46" i="7"/>
  <c r="HS46" i="7"/>
  <c r="HT46" i="7"/>
  <c r="IT46" i="7" s="1"/>
  <c r="K34" i="8"/>
  <c r="K74" i="3" s="1"/>
  <c r="K35" i="8"/>
  <c r="K75" i="3" s="1"/>
  <c r="K36" i="8"/>
  <c r="K76" i="3" s="1"/>
  <c r="B25" i="3" l="1"/>
  <c r="B26" i="3"/>
  <c r="NH14" i="5"/>
  <c r="NG14" i="5"/>
  <c r="AT15" i="6" l="1"/>
  <c r="AT14" i="6"/>
  <c r="AV15" i="6"/>
  <c r="AU15" i="6"/>
  <c r="AV14" i="6"/>
  <c r="AU14" i="6"/>
  <c r="AV13" i="6"/>
  <c r="AU13" i="6"/>
  <c r="AV12" i="6"/>
  <c r="AU12" i="6"/>
  <c r="AV11" i="6"/>
  <c r="AU11" i="6"/>
  <c r="AV10" i="6"/>
  <c r="AU10" i="6"/>
  <c r="AV9" i="6"/>
  <c r="AU9" i="6"/>
  <c r="AV8" i="6"/>
  <c r="AU8" i="6"/>
  <c r="AV7" i="6"/>
  <c r="AU7" i="6"/>
  <c r="AV6" i="6"/>
  <c r="AU6" i="6"/>
  <c r="AV5" i="6"/>
  <c r="AU5" i="6"/>
  <c r="J33" i="3" l="1"/>
  <c r="D33" i="3"/>
  <c r="AE27" i="3" l="1"/>
  <c r="AE28" i="3"/>
  <c r="AE29" i="3"/>
  <c r="AE30" i="3"/>
  <c r="AE31" i="3"/>
  <c r="AE32" i="3"/>
  <c r="AE33" i="3"/>
  <c r="AE34" i="3"/>
  <c r="AE35" i="3"/>
  <c r="AE2" i="3"/>
  <c r="AE3" i="3"/>
  <c r="AE4" i="3"/>
  <c r="AE5" i="3"/>
  <c r="AE6" i="3"/>
  <c r="AE7" i="3"/>
  <c r="R4" i="7" s="1"/>
  <c r="AE38" i="3" s="1"/>
  <c r="AE8" i="3"/>
  <c r="AE9" i="3"/>
  <c r="AE10" i="3"/>
  <c r="AE11" i="3"/>
  <c r="AE12" i="3"/>
  <c r="AE13" i="3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1" i="3"/>
  <c r="R6" i="7"/>
  <c r="AE40" i="3" s="1"/>
  <c r="R9" i="7"/>
  <c r="AE43" i="3" s="1"/>
  <c r="R10" i="7"/>
  <c r="AE44" i="3" s="1"/>
  <c r="R11" i="7"/>
  <c r="AE45" i="3" s="1"/>
  <c r="R12" i="7"/>
  <c r="AE46" i="3" s="1"/>
  <c r="R13" i="7"/>
  <c r="AE47" i="3" s="1"/>
  <c r="R14" i="7"/>
  <c r="AE48" i="3" s="1"/>
  <c r="R15" i="7"/>
  <c r="AE49" i="3" s="1"/>
  <c r="R16" i="7"/>
  <c r="AE50" i="3" s="1"/>
  <c r="R17" i="7"/>
  <c r="AE51" i="3" s="1"/>
  <c r="R18" i="7"/>
  <c r="AE52" i="3" s="1"/>
  <c r="R19" i="7"/>
  <c r="AE53" i="3" s="1"/>
  <c r="R20" i="7"/>
  <c r="AE54" i="3" s="1"/>
  <c r="R21" i="7"/>
  <c r="AE55" i="3" s="1"/>
  <c r="R22" i="7"/>
  <c r="AE56" i="3" s="1"/>
  <c r="R23" i="7"/>
  <c r="AE57" i="3" s="1"/>
  <c r="R24" i="7"/>
  <c r="AE58" i="3" s="1"/>
  <c r="R25" i="7"/>
  <c r="AE59" i="3" s="1"/>
  <c r="R26" i="7"/>
  <c r="AE60" i="3" s="1"/>
  <c r="R27" i="7"/>
  <c r="AE61" i="3" s="1"/>
  <c r="R28" i="7"/>
  <c r="AE62" i="3" s="1"/>
  <c r="R29" i="7"/>
  <c r="AE63" i="3" s="1"/>
  <c r="R31" i="7"/>
  <c r="AE65" i="3" s="1"/>
  <c r="R33" i="7"/>
  <c r="AE67" i="3" s="1"/>
  <c r="R35" i="7"/>
  <c r="AE69" i="3" s="1"/>
  <c r="R37" i="7"/>
  <c r="AE71" i="3" s="1"/>
  <c r="R3" i="7" l="1"/>
  <c r="AE37" i="3" s="1"/>
  <c r="R8" i="7"/>
  <c r="AE42" i="3" s="1"/>
  <c r="R5" i="7"/>
  <c r="AE39" i="3" s="1"/>
  <c r="R7" i="7"/>
  <c r="AE41" i="3" s="1"/>
  <c r="R30" i="7"/>
  <c r="AE64" i="3" s="1"/>
  <c r="R36" i="7"/>
  <c r="AE70" i="3" s="1"/>
  <c r="R34" i="7"/>
  <c r="AE68" i="3" s="1"/>
  <c r="R32" i="7"/>
  <c r="AE66" i="3" s="1"/>
  <c r="G2" i="7" l="1"/>
  <c r="D36" i="4" l="1"/>
  <c r="D37" i="4"/>
  <c r="G38" i="6"/>
  <c r="G39" i="6"/>
  <c r="G3" i="6"/>
  <c r="M3" i="6" s="1"/>
  <c r="D3" i="6"/>
  <c r="K3" i="6" s="1"/>
  <c r="J36" i="4" l="1"/>
  <c r="J37" i="4"/>
  <c r="M39" i="6"/>
  <c r="B71" i="3" s="1"/>
  <c r="HN42" i="7" s="1"/>
  <c r="IX42" i="7" s="1"/>
  <c r="M38" i="6"/>
  <c r="B70" i="3" s="1"/>
  <c r="HN41" i="7" s="1"/>
  <c r="IX41" i="7" s="1"/>
  <c r="ME3" i="5"/>
  <c r="ME2" i="5"/>
  <c r="ME3" i="4"/>
  <c r="MF3" i="4" s="1"/>
  <c r="ME2" i="4"/>
  <c r="NH2" i="5"/>
  <c r="NK4" i="5"/>
  <c r="NK4" i="4"/>
  <c r="NJ7" i="4" l="1"/>
  <c r="NJ6" i="4"/>
  <c r="NJ5" i="4"/>
  <c r="NJ7" i="5"/>
  <c r="NJ6" i="5"/>
  <c r="NJ5" i="5"/>
  <c r="NH2" i="4" l="1"/>
  <c r="D4" i="5" l="1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" i="5"/>
  <c r="Y72" i="5"/>
  <c r="X72" i="5"/>
  <c r="MD74" i="5" s="1"/>
  <c r="T72" i="5"/>
  <c r="L72" i="5"/>
  <c r="P72" i="5" s="1"/>
  <c r="G72" i="5"/>
  <c r="F72" i="5"/>
  <c r="C72" i="5"/>
  <c r="MB74" i="5" s="1"/>
  <c r="B72" i="5"/>
  <c r="Y71" i="5"/>
  <c r="T71" i="5"/>
  <c r="X71" i="5" s="1"/>
  <c r="MD73" i="5" s="1"/>
  <c r="L71" i="5"/>
  <c r="P71" i="5" s="1"/>
  <c r="G71" i="5"/>
  <c r="F71" i="5"/>
  <c r="C71" i="5"/>
  <c r="MB73" i="5" s="1"/>
  <c r="B71" i="5"/>
  <c r="Y70" i="5"/>
  <c r="T70" i="5"/>
  <c r="X70" i="5" s="1"/>
  <c r="MD72" i="5" s="1"/>
  <c r="L70" i="5"/>
  <c r="P70" i="5" s="1"/>
  <c r="G70" i="5"/>
  <c r="F70" i="5"/>
  <c r="C70" i="5"/>
  <c r="MB72" i="5" s="1"/>
  <c r="B70" i="5"/>
  <c r="Y69" i="5"/>
  <c r="X69" i="5"/>
  <c r="MD71" i="5" s="1"/>
  <c r="T69" i="5"/>
  <c r="L69" i="5"/>
  <c r="P69" i="5" s="1"/>
  <c r="G69" i="5"/>
  <c r="F69" i="5"/>
  <c r="C69" i="5"/>
  <c r="MB71" i="5" s="1"/>
  <c r="B69" i="5"/>
  <c r="Y68" i="5"/>
  <c r="T68" i="5"/>
  <c r="X68" i="5" s="1"/>
  <c r="MD70" i="5" s="1"/>
  <c r="L68" i="5"/>
  <c r="P68" i="5" s="1"/>
  <c r="G68" i="5"/>
  <c r="F68" i="5"/>
  <c r="C68" i="5"/>
  <c r="MB70" i="5" s="1"/>
  <c r="B68" i="5"/>
  <c r="Y67" i="5"/>
  <c r="T67" i="5"/>
  <c r="X67" i="5" s="1"/>
  <c r="MD69" i="5" s="1"/>
  <c r="L67" i="5"/>
  <c r="P67" i="5" s="1"/>
  <c r="G67" i="5"/>
  <c r="F67" i="5"/>
  <c r="C67" i="5"/>
  <c r="MB69" i="5" s="1"/>
  <c r="B67" i="5"/>
  <c r="MD66" i="5"/>
  <c r="Y66" i="5"/>
  <c r="T66" i="5"/>
  <c r="X66" i="5" s="1"/>
  <c r="MD68" i="5" s="1"/>
  <c r="L66" i="5"/>
  <c r="P66" i="5" s="1"/>
  <c r="G66" i="5"/>
  <c r="F66" i="5"/>
  <c r="C66" i="5"/>
  <c r="MB68" i="5" s="1"/>
  <c r="B66" i="5"/>
  <c r="Y65" i="5"/>
  <c r="T65" i="5"/>
  <c r="X65" i="5" s="1"/>
  <c r="MD67" i="5" s="1"/>
  <c r="L65" i="5"/>
  <c r="P65" i="5" s="1"/>
  <c r="G65" i="5"/>
  <c r="F65" i="5"/>
  <c r="C65" i="5"/>
  <c r="MB67" i="5" s="1"/>
  <c r="B65" i="5"/>
  <c r="Y64" i="5"/>
  <c r="T64" i="5"/>
  <c r="X64" i="5" s="1"/>
  <c r="L64" i="5"/>
  <c r="P64" i="5" s="1"/>
  <c r="G64" i="5"/>
  <c r="F64" i="5"/>
  <c r="C64" i="5"/>
  <c r="MB66" i="5" s="1"/>
  <c r="B64" i="5"/>
  <c r="Y63" i="5"/>
  <c r="T63" i="5"/>
  <c r="X63" i="5" s="1"/>
  <c r="MD65" i="5" s="1"/>
  <c r="L63" i="5"/>
  <c r="P63" i="5" s="1"/>
  <c r="G63" i="5"/>
  <c r="F63" i="5"/>
  <c r="C63" i="5"/>
  <c r="MB65" i="5" s="1"/>
  <c r="B63" i="5"/>
  <c r="Y62" i="5"/>
  <c r="T62" i="5"/>
  <c r="X62" i="5" s="1"/>
  <c r="MD64" i="5" s="1"/>
  <c r="L62" i="5"/>
  <c r="P62" i="5" s="1"/>
  <c r="G62" i="5"/>
  <c r="F62" i="5"/>
  <c r="C62" i="5"/>
  <c r="MB64" i="5" s="1"/>
  <c r="B62" i="5"/>
  <c r="MD61" i="5"/>
  <c r="Y61" i="5"/>
  <c r="T61" i="5"/>
  <c r="X61" i="5" s="1"/>
  <c r="MD63" i="5" s="1"/>
  <c r="L61" i="5"/>
  <c r="P61" i="5" s="1"/>
  <c r="G61" i="5"/>
  <c r="F61" i="5"/>
  <c r="C61" i="5"/>
  <c r="MB63" i="5" s="1"/>
  <c r="B61" i="5"/>
  <c r="Y60" i="5"/>
  <c r="T60" i="5"/>
  <c r="X60" i="5" s="1"/>
  <c r="MD62" i="5" s="1"/>
  <c r="L60" i="5"/>
  <c r="P60" i="5" s="1"/>
  <c r="G60" i="5"/>
  <c r="F60" i="5"/>
  <c r="C60" i="5"/>
  <c r="MB62" i="5" s="1"/>
  <c r="B60" i="5"/>
  <c r="MD59" i="5"/>
  <c r="Y59" i="5"/>
  <c r="T59" i="5"/>
  <c r="X59" i="5" s="1"/>
  <c r="L59" i="5"/>
  <c r="P59" i="5" s="1"/>
  <c r="G59" i="5"/>
  <c r="F59" i="5"/>
  <c r="C59" i="5"/>
  <c r="MB61" i="5" s="1"/>
  <c r="B59" i="5"/>
  <c r="Y58" i="5"/>
  <c r="T58" i="5"/>
  <c r="X58" i="5" s="1"/>
  <c r="MD60" i="5" s="1"/>
  <c r="L58" i="5"/>
  <c r="P58" i="5" s="1"/>
  <c r="G58" i="5"/>
  <c r="F58" i="5"/>
  <c r="C58" i="5"/>
  <c r="MB60" i="5" s="1"/>
  <c r="B58" i="5"/>
  <c r="MD57" i="5"/>
  <c r="Y57" i="5"/>
  <c r="T57" i="5"/>
  <c r="X57" i="5" s="1"/>
  <c r="L57" i="5"/>
  <c r="P57" i="5" s="1"/>
  <c r="G57" i="5"/>
  <c r="F57" i="5"/>
  <c r="C57" i="5"/>
  <c r="MB59" i="5" s="1"/>
  <c r="B57" i="5"/>
  <c r="Y56" i="5"/>
  <c r="T56" i="5"/>
  <c r="X56" i="5" s="1"/>
  <c r="MD58" i="5" s="1"/>
  <c r="L56" i="5"/>
  <c r="P56" i="5" s="1"/>
  <c r="G56" i="5"/>
  <c r="F56" i="5"/>
  <c r="C56" i="5"/>
  <c r="MB58" i="5" s="1"/>
  <c r="B56" i="5"/>
  <c r="MD55" i="5"/>
  <c r="Y55" i="5"/>
  <c r="T55" i="5"/>
  <c r="X55" i="5" s="1"/>
  <c r="L55" i="5"/>
  <c r="P55" i="5" s="1"/>
  <c r="G55" i="5"/>
  <c r="F55" i="5"/>
  <c r="C55" i="5"/>
  <c r="MB57" i="5" s="1"/>
  <c r="B55" i="5"/>
  <c r="Y54" i="5"/>
  <c r="T54" i="5"/>
  <c r="X54" i="5" s="1"/>
  <c r="MD56" i="5" s="1"/>
  <c r="L54" i="5"/>
  <c r="P54" i="5" s="1"/>
  <c r="G54" i="5"/>
  <c r="F54" i="5"/>
  <c r="C54" i="5"/>
  <c r="MB56" i="5" s="1"/>
  <c r="B54" i="5"/>
  <c r="Y53" i="5"/>
  <c r="T53" i="5"/>
  <c r="X53" i="5" s="1"/>
  <c r="L53" i="5"/>
  <c r="P53" i="5" s="1"/>
  <c r="G53" i="5"/>
  <c r="F53" i="5"/>
  <c r="C53" i="5"/>
  <c r="MB55" i="5" s="1"/>
  <c r="B53" i="5"/>
  <c r="Y52" i="5"/>
  <c r="X52" i="5"/>
  <c r="MD54" i="5" s="1"/>
  <c r="T52" i="5"/>
  <c r="L52" i="5"/>
  <c r="P52" i="5" s="1"/>
  <c r="G52" i="5"/>
  <c r="F52" i="5"/>
  <c r="C52" i="5"/>
  <c r="MB54" i="5" s="1"/>
  <c r="B52" i="5"/>
  <c r="Y51" i="5"/>
  <c r="T51" i="5"/>
  <c r="X51" i="5" s="1"/>
  <c r="MD53" i="5" s="1"/>
  <c r="L51" i="5"/>
  <c r="P51" i="5" s="1"/>
  <c r="G51" i="5"/>
  <c r="F51" i="5"/>
  <c r="C51" i="5"/>
  <c r="MB53" i="5" s="1"/>
  <c r="B51" i="5"/>
  <c r="Y50" i="5"/>
  <c r="T50" i="5"/>
  <c r="X50" i="5" s="1"/>
  <c r="MD52" i="5" s="1"/>
  <c r="L50" i="5"/>
  <c r="P50" i="5" s="1"/>
  <c r="G50" i="5"/>
  <c r="F50" i="5"/>
  <c r="C50" i="5"/>
  <c r="MB52" i="5" s="1"/>
  <c r="B50" i="5"/>
  <c r="Y49" i="5"/>
  <c r="T49" i="5"/>
  <c r="X49" i="5" s="1"/>
  <c r="MD51" i="5" s="1"/>
  <c r="L49" i="5"/>
  <c r="P49" i="5" s="1"/>
  <c r="G49" i="5"/>
  <c r="F49" i="5"/>
  <c r="C49" i="5"/>
  <c r="MB51" i="5" s="1"/>
  <c r="B49" i="5"/>
  <c r="Y48" i="5"/>
  <c r="T48" i="5"/>
  <c r="X48" i="5" s="1"/>
  <c r="MD50" i="5" s="1"/>
  <c r="L48" i="5"/>
  <c r="P48" i="5" s="1"/>
  <c r="G48" i="5"/>
  <c r="F48" i="5"/>
  <c r="C48" i="5"/>
  <c r="MB50" i="5" s="1"/>
  <c r="B48" i="5"/>
  <c r="Y47" i="5"/>
  <c r="T47" i="5"/>
  <c r="X47" i="5" s="1"/>
  <c r="MD49" i="5" s="1"/>
  <c r="L47" i="5"/>
  <c r="P47" i="5" s="1"/>
  <c r="G47" i="5"/>
  <c r="F47" i="5"/>
  <c r="C47" i="5"/>
  <c r="MB49" i="5" s="1"/>
  <c r="B47" i="5"/>
  <c r="Y46" i="5"/>
  <c r="T46" i="5"/>
  <c r="X46" i="5" s="1"/>
  <c r="MD48" i="5" s="1"/>
  <c r="L46" i="5"/>
  <c r="P46" i="5" s="1"/>
  <c r="G46" i="5"/>
  <c r="F46" i="5"/>
  <c r="C46" i="5"/>
  <c r="MB48" i="5" s="1"/>
  <c r="B46" i="5"/>
  <c r="Y45" i="5"/>
  <c r="X45" i="5"/>
  <c r="MD47" i="5" s="1"/>
  <c r="T45" i="5"/>
  <c r="L45" i="5"/>
  <c r="P45" i="5" s="1"/>
  <c r="G45" i="5"/>
  <c r="F45" i="5"/>
  <c r="C45" i="5"/>
  <c r="MB47" i="5" s="1"/>
  <c r="B45" i="5"/>
  <c r="Y44" i="5"/>
  <c r="T44" i="5"/>
  <c r="X44" i="5" s="1"/>
  <c r="MD46" i="5" s="1"/>
  <c r="L44" i="5"/>
  <c r="P44" i="5" s="1"/>
  <c r="G44" i="5"/>
  <c r="F44" i="5"/>
  <c r="C44" i="5"/>
  <c r="MB46" i="5" s="1"/>
  <c r="B44" i="5"/>
  <c r="Y43" i="5"/>
  <c r="X43" i="5"/>
  <c r="MD45" i="5" s="1"/>
  <c r="T43" i="5"/>
  <c r="L43" i="5"/>
  <c r="P43" i="5" s="1"/>
  <c r="G43" i="5"/>
  <c r="F43" i="5"/>
  <c r="C43" i="5"/>
  <c r="MB45" i="5" s="1"/>
  <c r="B43" i="5"/>
  <c r="Y42" i="5"/>
  <c r="T42" i="5"/>
  <c r="X42" i="5" s="1"/>
  <c r="MD44" i="5" s="1"/>
  <c r="L42" i="5"/>
  <c r="P42" i="5" s="1"/>
  <c r="G42" i="5"/>
  <c r="F42" i="5"/>
  <c r="C42" i="5"/>
  <c r="MB44" i="5" s="1"/>
  <c r="B42" i="5"/>
  <c r="Y41" i="5"/>
  <c r="X41" i="5"/>
  <c r="MD43" i="5" s="1"/>
  <c r="T41" i="5"/>
  <c r="L41" i="5"/>
  <c r="P41" i="5" s="1"/>
  <c r="G41" i="5"/>
  <c r="F41" i="5"/>
  <c r="C41" i="5"/>
  <c r="MB43" i="5" s="1"/>
  <c r="B41" i="5"/>
  <c r="Y40" i="5"/>
  <c r="T40" i="5"/>
  <c r="X40" i="5" s="1"/>
  <c r="MD42" i="5" s="1"/>
  <c r="L40" i="5"/>
  <c r="P40" i="5" s="1"/>
  <c r="G40" i="5"/>
  <c r="F40" i="5"/>
  <c r="C40" i="5"/>
  <c r="MB42" i="5" s="1"/>
  <c r="B40" i="5"/>
  <c r="Y39" i="5"/>
  <c r="X39" i="5"/>
  <c r="MD41" i="5" s="1"/>
  <c r="T39" i="5"/>
  <c r="L39" i="5"/>
  <c r="P39" i="5" s="1"/>
  <c r="G39" i="5"/>
  <c r="F39" i="5"/>
  <c r="C39" i="5"/>
  <c r="MB41" i="5" s="1"/>
  <c r="B39" i="5"/>
  <c r="Y38" i="5"/>
  <c r="T38" i="5"/>
  <c r="X38" i="5" s="1"/>
  <c r="MD40" i="5" s="1"/>
  <c r="L38" i="5"/>
  <c r="P38" i="5" s="1"/>
  <c r="G38" i="5"/>
  <c r="F38" i="5"/>
  <c r="C38" i="5"/>
  <c r="MB40" i="5" s="1"/>
  <c r="B38" i="5"/>
  <c r="U37" i="5"/>
  <c r="C39" i="6" s="1"/>
  <c r="E37" i="5"/>
  <c r="T37" i="5" s="1"/>
  <c r="C37" i="5"/>
  <c r="MB39" i="5" s="1"/>
  <c r="B37" i="5"/>
  <c r="U36" i="5"/>
  <c r="C38" i="6" s="1"/>
  <c r="E36" i="5"/>
  <c r="T36" i="5" s="1"/>
  <c r="C36" i="5"/>
  <c r="MB38" i="5" s="1"/>
  <c r="B36" i="5"/>
  <c r="U35" i="5"/>
  <c r="E35" i="5"/>
  <c r="T35" i="5" s="1"/>
  <c r="C35" i="5"/>
  <c r="MB37" i="5" s="1"/>
  <c r="B35" i="5"/>
  <c r="HD34" i="5"/>
  <c r="HC34" i="5"/>
  <c r="HB34" i="5"/>
  <c r="HA34" i="5"/>
  <c r="GZ34" i="5"/>
  <c r="GY34" i="5"/>
  <c r="U34" i="5"/>
  <c r="E34" i="5"/>
  <c r="T34" i="5" s="1"/>
  <c r="C34" i="5"/>
  <c r="MB36" i="5" s="1"/>
  <c r="B34" i="5"/>
  <c r="U33" i="5"/>
  <c r="E33" i="5"/>
  <c r="T33" i="5" s="1"/>
  <c r="C33" i="5"/>
  <c r="MB35" i="5" s="1"/>
  <c r="B33" i="5"/>
  <c r="U32" i="5"/>
  <c r="E32" i="5"/>
  <c r="T32" i="5" s="1"/>
  <c r="C32" i="5"/>
  <c r="MB34" i="5" s="1"/>
  <c r="B32" i="5"/>
  <c r="U31" i="5"/>
  <c r="E31" i="5"/>
  <c r="T31" i="5" s="1"/>
  <c r="C31" i="5"/>
  <c r="MB33" i="5" s="1"/>
  <c r="B31" i="5"/>
  <c r="U30" i="5"/>
  <c r="E30" i="5"/>
  <c r="T30" i="5" s="1"/>
  <c r="C30" i="5"/>
  <c r="MB32" i="5" s="1"/>
  <c r="B30" i="5"/>
  <c r="HD29" i="5"/>
  <c r="HC29" i="5"/>
  <c r="HB29" i="5"/>
  <c r="HA29" i="5"/>
  <c r="GZ29" i="5"/>
  <c r="GY29" i="5"/>
  <c r="GC29" i="5"/>
  <c r="GB29" i="5"/>
  <c r="U29" i="5"/>
  <c r="E29" i="5"/>
  <c r="T29" i="5" s="1"/>
  <c r="C29" i="5"/>
  <c r="MB31" i="5" s="1"/>
  <c r="B29" i="5"/>
  <c r="U28" i="5"/>
  <c r="E28" i="5"/>
  <c r="T28" i="5" s="1"/>
  <c r="C28" i="5"/>
  <c r="MB30" i="5" s="1"/>
  <c r="B28" i="5"/>
  <c r="GE27" i="5"/>
  <c r="GG27" i="5" s="1"/>
  <c r="U27" i="5"/>
  <c r="E27" i="5"/>
  <c r="T27" i="5" s="1"/>
  <c r="C27" i="5"/>
  <c r="MB29" i="5" s="1"/>
  <c r="B27" i="5"/>
  <c r="GE26" i="5"/>
  <c r="GG26" i="5" s="1"/>
  <c r="U26" i="5"/>
  <c r="E26" i="5"/>
  <c r="T26" i="5" s="1"/>
  <c r="C26" i="5"/>
  <c r="MB28" i="5" s="1"/>
  <c r="B26" i="5"/>
  <c r="GE25" i="5"/>
  <c r="GG25" i="5" s="1"/>
  <c r="U25" i="5"/>
  <c r="E25" i="5"/>
  <c r="T25" i="5" s="1"/>
  <c r="C25" i="5"/>
  <c r="MB27" i="5" s="1"/>
  <c r="B25" i="5"/>
  <c r="HD24" i="5"/>
  <c r="HC24" i="5"/>
  <c r="HB24" i="5"/>
  <c r="HA24" i="5"/>
  <c r="GZ24" i="5"/>
  <c r="GY24" i="5"/>
  <c r="GE24" i="5"/>
  <c r="GG24" i="5" s="1"/>
  <c r="U24" i="5"/>
  <c r="E24" i="5"/>
  <c r="T24" i="5" s="1"/>
  <c r="C24" i="5"/>
  <c r="MB26" i="5" s="1"/>
  <c r="B24" i="5"/>
  <c r="GG23" i="5"/>
  <c r="GE23" i="5"/>
  <c r="U23" i="5"/>
  <c r="E23" i="5"/>
  <c r="T23" i="5" s="1"/>
  <c r="C23" i="5"/>
  <c r="MB25" i="5" s="1"/>
  <c r="B23" i="5"/>
  <c r="GE22" i="5"/>
  <c r="GG22" i="5" s="1"/>
  <c r="U22" i="5"/>
  <c r="E22" i="5"/>
  <c r="T22" i="5" s="1"/>
  <c r="C22" i="5"/>
  <c r="MB24" i="5" s="1"/>
  <c r="B22" i="5"/>
  <c r="GE21" i="5"/>
  <c r="GG21" i="5" s="1"/>
  <c r="U21" i="5"/>
  <c r="E21" i="5"/>
  <c r="T21" i="5" s="1"/>
  <c r="C21" i="5"/>
  <c r="MB23" i="5" s="1"/>
  <c r="B21" i="5"/>
  <c r="GG20" i="5"/>
  <c r="GB20" i="5"/>
  <c r="U20" i="5"/>
  <c r="E20" i="5"/>
  <c r="T20" i="5" s="1"/>
  <c r="C20" i="5"/>
  <c r="MB22" i="5" s="1"/>
  <c r="B20" i="5"/>
  <c r="HD19" i="5"/>
  <c r="HC19" i="5"/>
  <c r="HB19" i="5"/>
  <c r="HA19" i="5"/>
  <c r="GZ19" i="5"/>
  <c r="GY19" i="5"/>
  <c r="U19" i="5"/>
  <c r="E19" i="5"/>
  <c r="T19" i="5" s="1"/>
  <c r="C19" i="5"/>
  <c r="MB21" i="5" s="1"/>
  <c r="B19" i="5"/>
  <c r="U18" i="5"/>
  <c r="E18" i="5"/>
  <c r="T18" i="5" s="1"/>
  <c r="C18" i="5"/>
  <c r="MB20" i="5" s="1"/>
  <c r="B18" i="5"/>
  <c r="U17" i="5"/>
  <c r="E17" i="5"/>
  <c r="T17" i="5" s="1"/>
  <c r="C17" i="5"/>
  <c r="MB19" i="5" s="1"/>
  <c r="B17" i="5"/>
  <c r="U16" i="5"/>
  <c r="E16" i="5"/>
  <c r="T16" i="5" s="1"/>
  <c r="C16" i="5"/>
  <c r="MB18" i="5" s="1"/>
  <c r="B16" i="5"/>
  <c r="U15" i="5"/>
  <c r="E15" i="5"/>
  <c r="T15" i="5" s="1"/>
  <c r="C15" i="5"/>
  <c r="MB17" i="5" s="1"/>
  <c r="B15" i="5"/>
  <c r="HD14" i="5"/>
  <c r="HC14" i="5"/>
  <c r="HB14" i="5"/>
  <c r="HA14" i="5"/>
  <c r="GZ14" i="5"/>
  <c r="GY14" i="5"/>
  <c r="EF14" i="5"/>
  <c r="U14" i="5"/>
  <c r="E14" i="5"/>
  <c r="T14" i="5" s="1"/>
  <c r="C14" i="5"/>
  <c r="MB16" i="5" s="1"/>
  <c r="B14" i="5"/>
  <c r="NJ13" i="5"/>
  <c r="NI13" i="5"/>
  <c r="IA20" i="5" s="1"/>
  <c r="U13" i="5"/>
  <c r="E13" i="5"/>
  <c r="T13" i="5" s="1"/>
  <c r="C13" i="5"/>
  <c r="MB15" i="5" s="1"/>
  <c r="B13" i="5"/>
  <c r="U12" i="5"/>
  <c r="E12" i="5"/>
  <c r="T12" i="5" s="1"/>
  <c r="C12" i="5"/>
  <c r="MB14" i="5" s="1"/>
  <c r="B12" i="5"/>
  <c r="EH11" i="5"/>
  <c r="EG11" i="5"/>
  <c r="U11" i="5"/>
  <c r="E11" i="5"/>
  <c r="T11" i="5" s="1"/>
  <c r="C11" i="5"/>
  <c r="MB13" i="5" s="1"/>
  <c r="B11" i="5"/>
  <c r="U10" i="5"/>
  <c r="E10" i="5"/>
  <c r="T10" i="5" s="1"/>
  <c r="C10" i="5"/>
  <c r="MB12" i="5" s="1"/>
  <c r="B10" i="5"/>
  <c r="HD9" i="5"/>
  <c r="HC9" i="5"/>
  <c r="HB9" i="5"/>
  <c r="HA9" i="5"/>
  <c r="GZ9" i="5"/>
  <c r="GY9" i="5"/>
  <c r="U9" i="5"/>
  <c r="E9" i="5"/>
  <c r="T9" i="5" s="1"/>
  <c r="C9" i="5"/>
  <c r="MB11" i="5" s="1"/>
  <c r="B9" i="5"/>
  <c r="U8" i="5"/>
  <c r="E8" i="5"/>
  <c r="T8" i="5" s="1"/>
  <c r="C8" i="5"/>
  <c r="MB10" i="5" s="1"/>
  <c r="B8" i="5"/>
  <c r="U7" i="5"/>
  <c r="E7" i="5"/>
  <c r="T7" i="5" s="1"/>
  <c r="C7" i="5"/>
  <c r="MB9" i="5" s="1"/>
  <c r="B7" i="5"/>
  <c r="U6" i="5"/>
  <c r="E6" i="5"/>
  <c r="T6" i="5" s="1"/>
  <c r="C6" i="5"/>
  <c r="MB8" i="5" s="1"/>
  <c r="B6" i="5"/>
  <c r="U5" i="5"/>
  <c r="E5" i="5"/>
  <c r="T5" i="5" s="1"/>
  <c r="C5" i="5"/>
  <c r="MB7" i="5" s="1"/>
  <c r="B5" i="5"/>
  <c r="NJ4" i="5"/>
  <c r="JB4" i="5"/>
  <c r="JA4" i="5"/>
  <c r="IZ4" i="5"/>
  <c r="IY4" i="5"/>
  <c r="IX4" i="5"/>
  <c r="IW4" i="5"/>
  <c r="IU4" i="5"/>
  <c r="IT4" i="5"/>
  <c r="IS4" i="5"/>
  <c r="IR4" i="5"/>
  <c r="IQ4" i="5"/>
  <c r="IP4" i="5"/>
  <c r="HD4" i="5"/>
  <c r="HC4" i="5"/>
  <c r="HB4" i="5"/>
  <c r="HA4" i="5"/>
  <c r="GZ4" i="5"/>
  <c r="GY4" i="5"/>
  <c r="U4" i="5"/>
  <c r="E4" i="5"/>
  <c r="T4" i="5" s="1"/>
  <c r="C4" i="5"/>
  <c r="MB6" i="5" s="1"/>
  <c r="B4" i="5"/>
  <c r="ND3" i="5"/>
  <c r="NB3" i="5"/>
  <c r="MZ3" i="5"/>
  <c r="MX3" i="5"/>
  <c r="MV3" i="5"/>
  <c r="MT3" i="5"/>
  <c r="MR3" i="5"/>
  <c r="MP3" i="5"/>
  <c r="MN3" i="5"/>
  <c r="ML3" i="5"/>
  <c r="MJ3" i="5"/>
  <c r="MH3" i="5"/>
  <c r="MF3" i="5"/>
  <c r="Q3" i="5" s="1"/>
  <c r="MD3" i="5"/>
  <c r="MC3" i="5"/>
  <c r="FG3" i="5"/>
  <c r="FG8" i="5" s="1"/>
  <c r="FG13" i="5" s="1"/>
  <c r="EQ3" i="5"/>
  <c r="U3" i="5"/>
  <c r="E3" i="5"/>
  <c r="T3" i="5" s="1"/>
  <c r="C3" i="5"/>
  <c r="MB5" i="5" s="1"/>
  <c r="B3" i="5"/>
  <c r="HY2" i="5"/>
  <c r="HW2" i="5"/>
  <c r="FK2" i="5"/>
  <c r="FG2" i="5"/>
  <c r="FG7" i="5" s="1"/>
  <c r="FG12" i="5" s="1"/>
  <c r="EJ2" i="5"/>
  <c r="V2" i="5"/>
  <c r="T2" i="5"/>
  <c r="S2" i="5"/>
  <c r="D2" i="5"/>
  <c r="U4" i="4"/>
  <c r="GP9" i="7" s="1"/>
  <c r="U5" i="4"/>
  <c r="GP10" i="7" s="1"/>
  <c r="U6" i="4"/>
  <c r="GP11" i="7" s="1"/>
  <c r="U7" i="4"/>
  <c r="GP12" i="7" s="1"/>
  <c r="U8" i="4"/>
  <c r="GP13" i="7" s="1"/>
  <c r="U9" i="4"/>
  <c r="GP14" i="7" s="1"/>
  <c r="U10" i="4"/>
  <c r="GP15" i="7" s="1"/>
  <c r="U11" i="4"/>
  <c r="GP16" i="7" s="1"/>
  <c r="U12" i="4"/>
  <c r="GP17" i="7" s="1"/>
  <c r="U13" i="4"/>
  <c r="GP18" i="7" s="1"/>
  <c r="U14" i="4"/>
  <c r="GP19" i="7" s="1"/>
  <c r="U15" i="4"/>
  <c r="GP20" i="7" s="1"/>
  <c r="U16" i="4"/>
  <c r="GP21" i="7" s="1"/>
  <c r="U17" i="4"/>
  <c r="GP22" i="7" s="1"/>
  <c r="U18" i="4"/>
  <c r="GP23" i="7" s="1"/>
  <c r="U19" i="4"/>
  <c r="GP24" i="7" s="1"/>
  <c r="U20" i="4"/>
  <c r="GP25" i="7" s="1"/>
  <c r="U21" i="4"/>
  <c r="GP26" i="7" s="1"/>
  <c r="U22" i="4"/>
  <c r="GP27" i="7" s="1"/>
  <c r="U23" i="4"/>
  <c r="GP28" i="7" s="1"/>
  <c r="U24" i="4"/>
  <c r="GP29" i="7" s="1"/>
  <c r="U25" i="4"/>
  <c r="GP30" i="7" s="1"/>
  <c r="U26" i="4"/>
  <c r="GP31" i="7" s="1"/>
  <c r="U27" i="4"/>
  <c r="GP32" i="7" s="1"/>
  <c r="U28" i="4"/>
  <c r="GP33" i="7" s="1"/>
  <c r="U29" i="4"/>
  <c r="GP34" i="7" s="1"/>
  <c r="U30" i="4"/>
  <c r="GP35" i="7" s="1"/>
  <c r="U31" i="4"/>
  <c r="GP36" i="7" s="1"/>
  <c r="U32" i="4"/>
  <c r="GP37" i="7" s="1"/>
  <c r="U33" i="4"/>
  <c r="GP38" i="7" s="1"/>
  <c r="U34" i="4"/>
  <c r="GP39" i="7" s="1"/>
  <c r="U35" i="4"/>
  <c r="GP40" i="7" s="1"/>
  <c r="U36" i="4"/>
  <c r="U37" i="4"/>
  <c r="U3" i="4"/>
  <c r="GP8" i="7" s="1"/>
  <c r="E36" i="4"/>
  <c r="E37" i="4"/>
  <c r="T37" i="4" s="1"/>
  <c r="E4" i="4"/>
  <c r="T4" i="4" s="1"/>
  <c r="E5" i="4"/>
  <c r="T5" i="4" s="1"/>
  <c r="E6" i="4"/>
  <c r="T6" i="4" s="1"/>
  <c r="E7" i="4"/>
  <c r="T7" i="4" s="1"/>
  <c r="E8" i="4"/>
  <c r="T8" i="4" s="1"/>
  <c r="E9" i="4"/>
  <c r="T9" i="4" s="1"/>
  <c r="E10" i="4"/>
  <c r="T10" i="4" s="1"/>
  <c r="E11" i="4"/>
  <c r="T11" i="4" s="1"/>
  <c r="E12" i="4"/>
  <c r="T12" i="4" s="1"/>
  <c r="E13" i="4"/>
  <c r="T13" i="4" s="1"/>
  <c r="E14" i="4"/>
  <c r="T14" i="4" s="1"/>
  <c r="E15" i="4"/>
  <c r="T15" i="4" s="1"/>
  <c r="E16" i="4"/>
  <c r="T16" i="4" s="1"/>
  <c r="E17" i="4"/>
  <c r="T17" i="4" s="1"/>
  <c r="E18" i="4"/>
  <c r="T18" i="4" s="1"/>
  <c r="E19" i="4"/>
  <c r="T19" i="4" s="1"/>
  <c r="E20" i="4"/>
  <c r="T20" i="4" s="1"/>
  <c r="E21" i="4"/>
  <c r="T21" i="4" s="1"/>
  <c r="E22" i="4"/>
  <c r="T22" i="4" s="1"/>
  <c r="E23" i="4"/>
  <c r="T23" i="4" s="1"/>
  <c r="E24" i="4"/>
  <c r="T24" i="4" s="1"/>
  <c r="E25" i="4"/>
  <c r="T25" i="4" s="1"/>
  <c r="E26" i="4"/>
  <c r="T26" i="4" s="1"/>
  <c r="E27" i="4"/>
  <c r="T27" i="4" s="1"/>
  <c r="E28" i="4"/>
  <c r="E29" i="4"/>
  <c r="T29" i="4" s="1"/>
  <c r="E30" i="4"/>
  <c r="T30" i="4" s="1"/>
  <c r="E31" i="4"/>
  <c r="T31" i="4" s="1"/>
  <c r="E32" i="4"/>
  <c r="T32" i="4" s="1"/>
  <c r="E33" i="4"/>
  <c r="E34" i="4"/>
  <c r="E35" i="4"/>
  <c r="E3" i="4"/>
  <c r="T3" i="4" s="1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" i="4"/>
  <c r="Y9" i="4"/>
  <c r="GR14" i="7" s="1"/>
  <c r="Y72" i="4"/>
  <c r="T72" i="4"/>
  <c r="X72" i="4" s="1"/>
  <c r="MD74" i="4" s="1"/>
  <c r="L72" i="4"/>
  <c r="P72" i="4" s="1"/>
  <c r="G72" i="4"/>
  <c r="F72" i="4"/>
  <c r="C72" i="4"/>
  <c r="MB74" i="4" s="1"/>
  <c r="B72" i="4"/>
  <c r="Y71" i="4"/>
  <c r="T71" i="4"/>
  <c r="X71" i="4" s="1"/>
  <c r="MD73" i="4" s="1"/>
  <c r="L71" i="4"/>
  <c r="P71" i="4" s="1"/>
  <c r="G71" i="4"/>
  <c r="F71" i="4"/>
  <c r="C71" i="4"/>
  <c r="MB73" i="4" s="1"/>
  <c r="B71" i="4"/>
  <c r="Y70" i="4"/>
  <c r="T70" i="4"/>
  <c r="X70" i="4" s="1"/>
  <c r="MD72" i="4" s="1"/>
  <c r="L70" i="4"/>
  <c r="P70" i="4" s="1"/>
  <c r="G70" i="4"/>
  <c r="F70" i="4"/>
  <c r="C70" i="4"/>
  <c r="MB72" i="4" s="1"/>
  <c r="B70" i="4"/>
  <c r="Y69" i="4"/>
  <c r="T69" i="4"/>
  <c r="X69" i="4" s="1"/>
  <c r="MD71" i="4" s="1"/>
  <c r="L69" i="4"/>
  <c r="P69" i="4" s="1"/>
  <c r="G69" i="4"/>
  <c r="F69" i="4"/>
  <c r="C69" i="4"/>
  <c r="MB71" i="4" s="1"/>
  <c r="B69" i="4"/>
  <c r="Y68" i="4"/>
  <c r="T68" i="4"/>
  <c r="X68" i="4" s="1"/>
  <c r="MD70" i="4" s="1"/>
  <c r="L68" i="4"/>
  <c r="P68" i="4" s="1"/>
  <c r="G68" i="4"/>
  <c r="F68" i="4"/>
  <c r="C68" i="4"/>
  <c r="MB70" i="4" s="1"/>
  <c r="B68" i="4"/>
  <c r="Y67" i="4"/>
  <c r="T67" i="4"/>
  <c r="X67" i="4" s="1"/>
  <c r="MD69" i="4" s="1"/>
  <c r="L67" i="4"/>
  <c r="P67" i="4" s="1"/>
  <c r="G67" i="4"/>
  <c r="F67" i="4"/>
  <c r="C67" i="4"/>
  <c r="MB69" i="4" s="1"/>
  <c r="B67" i="4"/>
  <c r="Y66" i="4"/>
  <c r="T66" i="4"/>
  <c r="X66" i="4" s="1"/>
  <c r="MD68" i="4" s="1"/>
  <c r="L66" i="4"/>
  <c r="P66" i="4" s="1"/>
  <c r="G66" i="4"/>
  <c r="F66" i="4"/>
  <c r="C66" i="4"/>
  <c r="MB68" i="4" s="1"/>
  <c r="B66" i="4"/>
  <c r="Y65" i="4"/>
  <c r="T65" i="4"/>
  <c r="X65" i="4" s="1"/>
  <c r="MD67" i="4" s="1"/>
  <c r="L65" i="4"/>
  <c r="P65" i="4" s="1"/>
  <c r="G65" i="4"/>
  <c r="F65" i="4"/>
  <c r="C65" i="4"/>
  <c r="MB67" i="4" s="1"/>
  <c r="B65" i="4"/>
  <c r="Y64" i="4"/>
  <c r="T64" i="4"/>
  <c r="X64" i="4" s="1"/>
  <c r="MD66" i="4" s="1"/>
  <c r="L64" i="4"/>
  <c r="P64" i="4" s="1"/>
  <c r="G64" i="4"/>
  <c r="F64" i="4"/>
  <c r="C64" i="4"/>
  <c r="MB66" i="4" s="1"/>
  <c r="B64" i="4"/>
  <c r="Y63" i="4"/>
  <c r="T63" i="4"/>
  <c r="X63" i="4" s="1"/>
  <c r="MD65" i="4" s="1"/>
  <c r="L63" i="4"/>
  <c r="P63" i="4" s="1"/>
  <c r="G63" i="4"/>
  <c r="F63" i="4"/>
  <c r="C63" i="4"/>
  <c r="MB65" i="4" s="1"/>
  <c r="B63" i="4"/>
  <c r="Y62" i="4"/>
  <c r="T62" i="4"/>
  <c r="X62" i="4" s="1"/>
  <c r="MD64" i="4" s="1"/>
  <c r="L62" i="4"/>
  <c r="P62" i="4" s="1"/>
  <c r="G62" i="4"/>
  <c r="F62" i="4"/>
  <c r="C62" i="4"/>
  <c r="MB64" i="4" s="1"/>
  <c r="B62" i="4"/>
  <c r="Y61" i="4"/>
  <c r="T61" i="4"/>
  <c r="X61" i="4" s="1"/>
  <c r="MD63" i="4" s="1"/>
  <c r="L61" i="4"/>
  <c r="P61" i="4" s="1"/>
  <c r="G61" i="4"/>
  <c r="F61" i="4"/>
  <c r="C61" i="4"/>
  <c r="MB63" i="4" s="1"/>
  <c r="B61" i="4"/>
  <c r="Y60" i="4"/>
  <c r="T60" i="4"/>
  <c r="X60" i="4" s="1"/>
  <c r="MD62" i="4" s="1"/>
  <c r="L60" i="4"/>
  <c r="P60" i="4" s="1"/>
  <c r="G60" i="4"/>
  <c r="F60" i="4"/>
  <c r="C60" i="4"/>
  <c r="MB62" i="4" s="1"/>
  <c r="B60" i="4"/>
  <c r="Y59" i="4"/>
  <c r="T59" i="4"/>
  <c r="X59" i="4" s="1"/>
  <c r="MD61" i="4" s="1"/>
  <c r="L59" i="4"/>
  <c r="P59" i="4" s="1"/>
  <c r="G59" i="4"/>
  <c r="F59" i="4"/>
  <c r="C59" i="4"/>
  <c r="MB61" i="4" s="1"/>
  <c r="B59" i="4"/>
  <c r="Y58" i="4"/>
  <c r="T58" i="4"/>
  <c r="X58" i="4" s="1"/>
  <c r="MD60" i="4" s="1"/>
  <c r="L58" i="4"/>
  <c r="P58" i="4" s="1"/>
  <c r="G58" i="4"/>
  <c r="F58" i="4"/>
  <c r="C58" i="4"/>
  <c r="MB60" i="4" s="1"/>
  <c r="B58" i="4"/>
  <c r="Y57" i="4"/>
  <c r="T57" i="4"/>
  <c r="X57" i="4" s="1"/>
  <c r="MD59" i="4" s="1"/>
  <c r="L57" i="4"/>
  <c r="P57" i="4" s="1"/>
  <c r="G57" i="4"/>
  <c r="F57" i="4"/>
  <c r="C57" i="4"/>
  <c r="MB59" i="4" s="1"/>
  <c r="B57" i="4"/>
  <c r="Y56" i="4"/>
  <c r="T56" i="4"/>
  <c r="X56" i="4" s="1"/>
  <c r="MD58" i="4" s="1"/>
  <c r="L56" i="4"/>
  <c r="P56" i="4" s="1"/>
  <c r="G56" i="4"/>
  <c r="F56" i="4"/>
  <c r="C56" i="4"/>
  <c r="MB58" i="4" s="1"/>
  <c r="B56" i="4"/>
  <c r="Y55" i="4"/>
  <c r="T55" i="4"/>
  <c r="X55" i="4" s="1"/>
  <c r="MD57" i="4" s="1"/>
  <c r="L55" i="4"/>
  <c r="P55" i="4" s="1"/>
  <c r="G55" i="4"/>
  <c r="F55" i="4"/>
  <c r="C55" i="4"/>
  <c r="MB57" i="4" s="1"/>
  <c r="B55" i="4"/>
  <c r="Y54" i="4"/>
  <c r="T54" i="4"/>
  <c r="X54" i="4" s="1"/>
  <c r="MD56" i="4" s="1"/>
  <c r="L54" i="4"/>
  <c r="P54" i="4" s="1"/>
  <c r="G54" i="4"/>
  <c r="F54" i="4"/>
  <c r="C54" i="4"/>
  <c r="MB56" i="4" s="1"/>
  <c r="B54" i="4"/>
  <c r="Y53" i="4"/>
  <c r="T53" i="4"/>
  <c r="X53" i="4" s="1"/>
  <c r="MD55" i="4" s="1"/>
  <c r="L53" i="4"/>
  <c r="P53" i="4" s="1"/>
  <c r="G53" i="4"/>
  <c r="F53" i="4"/>
  <c r="C53" i="4"/>
  <c r="MB55" i="4" s="1"/>
  <c r="B53" i="4"/>
  <c r="Y52" i="4"/>
  <c r="T52" i="4"/>
  <c r="X52" i="4" s="1"/>
  <c r="MD54" i="4" s="1"/>
  <c r="L52" i="4"/>
  <c r="P52" i="4" s="1"/>
  <c r="G52" i="4"/>
  <c r="F52" i="4"/>
  <c r="C52" i="4"/>
  <c r="MB54" i="4" s="1"/>
  <c r="B52" i="4"/>
  <c r="Y51" i="4"/>
  <c r="T51" i="4"/>
  <c r="X51" i="4" s="1"/>
  <c r="MD53" i="4" s="1"/>
  <c r="L51" i="4"/>
  <c r="P51" i="4" s="1"/>
  <c r="G51" i="4"/>
  <c r="F51" i="4"/>
  <c r="C51" i="4"/>
  <c r="MB53" i="4" s="1"/>
  <c r="B51" i="4"/>
  <c r="Y50" i="4"/>
  <c r="T50" i="4"/>
  <c r="X50" i="4" s="1"/>
  <c r="MD52" i="4" s="1"/>
  <c r="L50" i="4"/>
  <c r="P50" i="4" s="1"/>
  <c r="G50" i="4"/>
  <c r="F50" i="4"/>
  <c r="C50" i="4"/>
  <c r="MB52" i="4" s="1"/>
  <c r="B50" i="4"/>
  <c r="Y49" i="4"/>
  <c r="T49" i="4"/>
  <c r="X49" i="4" s="1"/>
  <c r="MD51" i="4" s="1"/>
  <c r="L49" i="4"/>
  <c r="P49" i="4" s="1"/>
  <c r="G49" i="4"/>
  <c r="F49" i="4"/>
  <c r="C49" i="4"/>
  <c r="MB51" i="4" s="1"/>
  <c r="B49" i="4"/>
  <c r="Y48" i="4"/>
  <c r="T48" i="4"/>
  <c r="X48" i="4" s="1"/>
  <c r="MD50" i="4" s="1"/>
  <c r="L48" i="4"/>
  <c r="P48" i="4" s="1"/>
  <c r="G48" i="4"/>
  <c r="F48" i="4"/>
  <c r="C48" i="4"/>
  <c r="MB50" i="4" s="1"/>
  <c r="B48" i="4"/>
  <c r="Y47" i="4"/>
  <c r="T47" i="4"/>
  <c r="X47" i="4" s="1"/>
  <c r="MD49" i="4" s="1"/>
  <c r="L47" i="4"/>
  <c r="P47" i="4" s="1"/>
  <c r="G47" i="4"/>
  <c r="F47" i="4"/>
  <c r="C47" i="4"/>
  <c r="MB49" i="4" s="1"/>
  <c r="B47" i="4"/>
  <c r="Y46" i="4"/>
  <c r="T46" i="4"/>
  <c r="X46" i="4" s="1"/>
  <c r="MD48" i="4" s="1"/>
  <c r="L46" i="4"/>
  <c r="P46" i="4" s="1"/>
  <c r="G46" i="4"/>
  <c r="F46" i="4"/>
  <c r="C46" i="4"/>
  <c r="MB48" i="4" s="1"/>
  <c r="B46" i="4"/>
  <c r="Y45" i="4"/>
  <c r="T45" i="4"/>
  <c r="X45" i="4" s="1"/>
  <c r="MD47" i="4" s="1"/>
  <c r="G45" i="4"/>
  <c r="F45" i="4"/>
  <c r="C45" i="4"/>
  <c r="MB47" i="4" s="1"/>
  <c r="B45" i="4"/>
  <c r="Y44" i="4"/>
  <c r="T44" i="4"/>
  <c r="X44" i="4" s="1"/>
  <c r="MD46" i="4" s="1"/>
  <c r="G44" i="4"/>
  <c r="F44" i="4"/>
  <c r="C44" i="4"/>
  <c r="MB46" i="4" s="1"/>
  <c r="B44" i="4"/>
  <c r="Y43" i="4"/>
  <c r="T43" i="4"/>
  <c r="X43" i="4" s="1"/>
  <c r="MD45" i="4" s="1"/>
  <c r="G43" i="4"/>
  <c r="F43" i="4"/>
  <c r="C43" i="4"/>
  <c r="MB45" i="4" s="1"/>
  <c r="B43" i="4"/>
  <c r="Y42" i="4"/>
  <c r="T42" i="4"/>
  <c r="X42" i="4" s="1"/>
  <c r="MD44" i="4" s="1"/>
  <c r="G42" i="4"/>
  <c r="F42" i="4"/>
  <c r="C42" i="4"/>
  <c r="MB44" i="4" s="1"/>
  <c r="B42" i="4"/>
  <c r="Y41" i="4"/>
  <c r="T41" i="4"/>
  <c r="X41" i="4" s="1"/>
  <c r="MD43" i="4" s="1"/>
  <c r="G41" i="4"/>
  <c r="F41" i="4"/>
  <c r="C41" i="4"/>
  <c r="MB43" i="4" s="1"/>
  <c r="B41" i="4"/>
  <c r="Y40" i="4"/>
  <c r="T40" i="4"/>
  <c r="X40" i="4" s="1"/>
  <c r="MD42" i="4" s="1"/>
  <c r="G40" i="4"/>
  <c r="F40" i="4"/>
  <c r="C40" i="4"/>
  <c r="MB42" i="4" s="1"/>
  <c r="B40" i="4"/>
  <c r="Y39" i="4"/>
  <c r="T39" i="4"/>
  <c r="X39" i="4" s="1"/>
  <c r="MD41" i="4" s="1"/>
  <c r="G39" i="4"/>
  <c r="F39" i="4"/>
  <c r="C39" i="4"/>
  <c r="MB41" i="4" s="1"/>
  <c r="B39" i="4"/>
  <c r="Y38" i="4"/>
  <c r="T38" i="4"/>
  <c r="X38" i="4" s="1"/>
  <c r="MD40" i="4" s="1"/>
  <c r="G38" i="4"/>
  <c r="F38" i="4"/>
  <c r="C38" i="4"/>
  <c r="MB40" i="4" s="1"/>
  <c r="B38" i="4"/>
  <c r="Y37" i="4"/>
  <c r="GR42" i="7" s="1"/>
  <c r="JB42" i="7" s="1"/>
  <c r="G37" i="4"/>
  <c r="F37" i="4"/>
  <c r="C37" i="4"/>
  <c r="MB39" i="4" s="1"/>
  <c r="B37" i="4"/>
  <c r="Y36" i="4"/>
  <c r="GR41" i="7" s="1"/>
  <c r="JB41" i="7" s="1"/>
  <c r="G36" i="4"/>
  <c r="F36" i="4"/>
  <c r="T36" i="4"/>
  <c r="C36" i="4"/>
  <c r="MB38" i="4" s="1"/>
  <c r="B36" i="4"/>
  <c r="T35" i="4"/>
  <c r="C35" i="4"/>
  <c r="MB37" i="4" s="1"/>
  <c r="B35" i="4"/>
  <c r="HD34" i="4"/>
  <c r="HC34" i="4"/>
  <c r="HB34" i="4"/>
  <c r="HA34" i="4"/>
  <c r="GZ34" i="4"/>
  <c r="GY34" i="4"/>
  <c r="T34" i="4"/>
  <c r="C34" i="4"/>
  <c r="MB36" i="4" s="1"/>
  <c r="B34" i="4"/>
  <c r="T33" i="4"/>
  <c r="C33" i="4"/>
  <c r="MB35" i="4" s="1"/>
  <c r="B33" i="4"/>
  <c r="C32" i="4"/>
  <c r="MB34" i="4" s="1"/>
  <c r="B32" i="4"/>
  <c r="F31" i="4"/>
  <c r="C31" i="4"/>
  <c r="MB33" i="4" s="1"/>
  <c r="B31" i="4"/>
  <c r="G30" i="4"/>
  <c r="C30" i="4"/>
  <c r="MB32" i="4" s="1"/>
  <c r="B30" i="4"/>
  <c r="HD29" i="4"/>
  <c r="HC29" i="4"/>
  <c r="HB29" i="4"/>
  <c r="HA29" i="4"/>
  <c r="GZ29" i="4"/>
  <c r="GY29" i="4"/>
  <c r="GC29" i="4"/>
  <c r="GB29" i="4"/>
  <c r="C29" i="4"/>
  <c r="MB31" i="4" s="1"/>
  <c r="B29" i="4"/>
  <c r="T28" i="4"/>
  <c r="C28" i="4"/>
  <c r="MB30" i="4" s="1"/>
  <c r="B28" i="4"/>
  <c r="GE27" i="4"/>
  <c r="GG27" i="4" s="1"/>
  <c r="F27" i="4"/>
  <c r="C27" i="4"/>
  <c r="MB29" i="4" s="1"/>
  <c r="B27" i="4"/>
  <c r="GE26" i="4"/>
  <c r="GG26" i="4" s="1"/>
  <c r="C26" i="4"/>
  <c r="MB28" i="4" s="1"/>
  <c r="B26" i="4"/>
  <c r="GE25" i="4"/>
  <c r="GG25" i="4" s="1"/>
  <c r="C25" i="4"/>
  <c r="MB27" i="4" s="1"/>
  <c r="B25" i="4"/>
  <c r="HD24" i="4"/>
  <c r="HC24" i="4"/>
  <c r="HB24" i="4"/>
  <c r="HA24" i="4"/>
  <c r="GZ24" i="4"/>
  <c r="GY24" i="4"/>
  <c r="GE24" i="4"/>
  <c r="GG24" i="4" s="1"/>
  <c r="C24" i="4"/>
  <c r="MB26" i="4" s="1"/>
  <c r="B24" i="4"/>
  <c r="GE23" i="4"/>
  <c r="GG23" i="4" s="1"/>
  <c r="C23" i="4"/>
  <c r="MB25" i="4" s="1"/>
  <c r="B23" i="4"/>
  <c r="GE22" i="4"/>
  <c r="GG22" i="4" s="1"/>
  <c r="C22" i="4"/>
  <c r="MB24" i="4" s="1"/>
  <c r="B22" i="4"/>
  <c r="GE21" i="4"/>
  <c r="GG21" i="4" s="1"/>
  <c r="C21" i="4"/>
  <c r="MB23" i="4" s="1"/>
  <c r="B21" i="4"/>
  <c r="GG20" i="4"/>
  <c r="GB20" i="4"/>
  <c r="C20" i="4"/>
  <c r="MB22" i="4" s="1"/>
  <c r="B20" i="4"/>
  <c r="HD19" i="4"/>
  <c r="HC19" i="4"/>
  <c r="HB19" i="4"/>
  <c r="HA19" i="4"/>
  <c r="GZ19" i="4"/>
  <c r="GY19" i="4"/>
  <c r="C19" i="4"/>
  <c r="MB21" i="4" s="1"/>
  <c r="B19" i="4"/>
  <c r="C18" i="4"/>
  <c r="MB20" i="4" s="1"/>
  <c r="B18" i="4"/>
  <c r="C17" i="4"/>
  <c r="MB19" i="4" s="1"/>
  <c r="B17" i="4"/>
  <c r="C16" i="4"/>
  <c r="MB18" i="4" s="1"/>
  <c r="B16" i="4"/>
  <c r="C15" i="4"/>
  <c r="MB17" i="4" s="1"/>
  <c r="B15" i="4"/>
  <c r="HD14" i="4"/>
  <c r="HC14" i="4"/>
  <c r="HB14" i="4"/>
  <c r="HA14" i="4"/>
  <c r="GZ14" i="4"/>
  <c r="GY14" i="4"/>
  <c r="EF14" i="4"/>
  <c r="C14" i="4"/>
  <c r="MB16" i="4" s="1"/>
  <c r="B14" i="4"/>
  <c r="NJ13" i="4"/>
  <c r="NI13" i="4"/>
  <c r="IB10" i="4" s="1"/>
  <c r="C13" i="4"/>
  <c r="MB15" i="4" s="1"/>
  <c r="B13" i="4"/>
  <c r="C12" i="4"/>
  <c r="MB14" i="4" s="1"/>
  <c r="B12" i="4"/>
  <c r="EH11" i="4"/>
  <c r="EG11" i="4"/>
  <c r="C11" i="4"/>
  <c r="MB13" i="4" s="1"/>
  <c r="B11" i="4"/>
  <c r="C10" i="4"/>
  <c r="MB12" i="4" s="1"/>
  <c r="B10" i="4"/>
  <c r="HD9" i="4"/>
  <c r="HC9" i="4"/>
  <c r="HB9" i="4"/>
  <c r="HA9" i="4"/>
  <c r="GZ9" i="4"/>
  <c r="GY9" i="4"/>
  <c r="C9" i="4"/>
  <c r="MB11" i="4" s="1"/>
  <c r="B9" i="4"/>
  <c r="C8" i="4"/>
  <c r="MB10" i="4" s="1"/>
  <c r="B8" i="4"/>
  <c r="C7" i="4"/>
  <c r="MB9" i="4" s="1"/>
  <c r="B7" i="4"/>
  <c r="C6" i="4"/>
  <c r="MB8" i="4" s="1"/>
  <c r="B6" i="4"/>
  <c r="C5" i="4"/>
  <c r="MB7" i="4" s="1"/>
  <c r="B5" i="4"/>
  <c r="NJ4" i="4"/>
  <c r="JB4" i="4"/>
  <c r="JA4" i="4"/>
  <c r="IZ4" i="4"/>
  <c r="IY4" i="4"/>
  <c r="IX4" i="4"/>
  <c r="IW4" i="4"/>
  <c r="IU4" i="4"/>
  <c r="IT4" i="4"/>
  <c r="IS4" i="4"/>
  <c r="IR4" i="4"/>
  <c r="IQ4" i="4"/>
  <c r="IP4" i="4"/>
  <c r="HD4" i="4"/>
  <c r="HC4" i="4"/>
  <c r="HB4" i="4"/>
  <c r="HA4" i="4"/>
  <c r="GZ4" i="4"/>
  <c r="GY4" i="4"/>
  <c r="C4" i="4"/>
  <c r="MB6" i="4" s="1"/>
  <c r="B4" i="4"/>
  <c r="ND3" i="4"/>
  <c r="NB3" i="4"/>
  <c r="MZ3" i="4"/>
  <c r="MX3" i="4"/>
  <c r="MV3" i="4"/>
  <c r="MT3" i="4"/>
  <c r="MR3" i="4"/>
  <c r="MP3" i="4"/>
  <c r="MN3" i="4"/>
  <c r="ML3" i="4"/>
  <c r="MJ3" i="4"/>
  <c r="MH3" i="4"/>
  <c r="Q23" i="4"/>
  <c r="MC3" i="4"/>
  <c r="MD3" i="4" s="1"/>
  <c r="FG3" i="4"/>
  <c r="FG8" i="4" s="1"/>
  <c r="FG13" i="4" s="1"/>
  <c r="EQ3" i="4"/>
  <c r="Q3" i="4"/>
  <c r="C3" i="4"/>
  <c r="MB5" i="4" s="1"/>
  <c r="B3" i="4"/>
  <c r="HY2" i="4"/>
  <c r="HW2" i="4"/>
  <c r="FK2" i="4"/>
  <c r="FG2" i="4"/>
  <c r="FG7" i="4" s="1"/>
  <c r="FG12" i="4" s="1"/>
  <c r="EJ2" i="4"/>
  <c r="V2" i="4"/>
  <c r="T2" i="4"/>
  <c r="S2" i="4"/>
  <c r="D2" i="4"/>
  <c r="C5" i="6" l="1"/>
  <c r="GI8" i="7"/>
  <c r="C37" i="6"/>
  <c r="GI40" i="7"/>
  <c r="C36" i="6"/>
  <c r="GI39" i="7"/>
  <c r="C35" i="6"/>
  <c r="GI38" i="7"/>
  <c r="C34" i="6"/>
  <c r="GI37" i="7"/>
  <c r="C33" i="6"/>
  <c r="GI36" i="7"/>
  <c r="C32" i="6"/>
  <c r="GI35" i="7"/>
  <c r="C31" i="6"/>
  <c r="GI34" i="7"/>
  <c r="C30" i="6"/>
  <c r="GI33" i="7"/>
  <c r="C29" i="6"/>
  <c r="GI32" i="7"/>
  <c r="C28" i="6"/>
  <c r="GI31" i="7"/>
  <c r="C27" i="6"/>
  <c r="GI30" i="7"/>
  <c r="C26" i="6"/>
  <c r="GI29" i="7"/>
  <c r="C25" i="6"/>
  <c r="GI28" i="7"/>
  <c r="C24" i="6"/>
  <c r="B57" i="7" s="1"/>
  <c r="GI27" i="7"/>
  <c r="C23" i="6"/>
  <c r="GI26" i="7"/>
  <c r="C22" i="6"/>
  <c r="GI25" i="7"/>
  <c r="C14" i="6"/>
  <c r="GI17" i="7"/>
  <c r="C13" i="6"/>
  <c r="B81" i="7" s="1"/>
  <c r="GI16" i="7"/>
  <c r="C12" i="6"/>
  <c r="GI15" i="7"/>
  <c r="C11" i="6"/>
  <c r="GI14" i="7"/>
  <c r="C10" i="6"/>
  <c r="GI13" i="7"/>
  <c r="C9" i="6"/>
  <c r="GI12" i="7"/>
  <c r="C8" i="6"/>
  <c r="GI11" i="7"/>
  <c r="C7" i="6"/>
  <c r="GI10" i="7"/>
  <c r="C6" i="6"/>
  <c r="GI9" i="7"/>
  <c r="C16" i="6"/>
  <c r="B224" i="7" s="1"/>
  <c r="GI19" i="7"/>
  <c r="C15" i="6"/>
  <c r="B118" i="7" s="1"/>
  <c r="GI18" i="7"/>
  <c r="C17" i="6"/>
  <c r="B120" i="7" s="1"/>
  <c r="GI20" i="7"/>
  <c r="C18" i="6"/>
  <c r="B191" i="7" s="1"/>
  <c r="GI21" i="7"/>
  <c r="C19" i="6"/>
  <c r="B122" i="7" s="1"/>
  <c r="GI22" i="7"/>
  <c r="C20" i="6"/>
  <c r="B228" i="7" s="1"/>
  <c r="GI23" i="7"/>
  <c r="C21" i="6"/>
  <c r="B229" i="7" s="1"/>
  <c r="GI24" i="7"/>
  <c r="X16" i="5"/>
  <c r="J38" i="4"/>
  <c r="V38" i="4" s="1"/>
  <c r="GY43" i="7" s="1"/>
  <c r="J40" i="4"/>
  <c r="V40" i="4" s="1"/>
  <c r="GY45" i="7" s="1"/>
  <c r="J42" i="4"/>
  <c r="V42" i="4" s="1"/>
  <c r="GY47" i="7" s="1"/>
  <c r="J44" i="4"/>
  <c r="V44" i="4" s="1"/>
  <c r="GY49" i="7" s="1"/>
  <c r="J46" i="4"/>
  <c r="V46" i="4" s="1"/>
  <c r="GY51" i="7" s="1"/>
  <c r="J48" i="4"/>
  <c r="V48" i="4" s="1"/>
  <c r="GY53" i="7" s="1"/>
  <c r="J50" i="4"/>
  <c r="V50" i="4" s="1"/>
  <c r="GY55" i="7" s="1"/>
  <c r="J52" i="4"/>
  <c r="V52" i="4" s="1"/>
  <c r="GY57" i="7" s="1"/>
  <c r="J54" i="4"/>
  <c r="V54" i="4" s="1"/>
  <c r="GY59" i="7" s="1"/>
  <c r="J56" i="4"/>
  <c r="V56" i="4" s="1"/>
  <c r="GY61" i="7" s="1"/>
  <c r="J58" i="4"/>
  <c r="V58" i="4" s="1"/>
  <c r="GY63" i="7" s="1"/>
  <c r="J60" i="4"/>
  <c r="V60" i="4" s="1"/>
  <c r="GY65" i="7" s="1"/>
  <c r="J62" i="4"/>
  <c r="V62" i="4" s="1"/>
  <c r="GY67" i="7" s="1"/>
  <c r="J64" i="4"/>
  <c r="V64" i="4" s="1"/>
  <c r="GY69" i="7" s="1"/>
  <c r="J66" i="4"/>
  <c r="V66" i="4" s="1"/>
  <c r="GY71" i="7" s="1"/>
  <c r="J68" i="4"/>
  <c r="V68" i="4" s="1"/>
  <c r="J70" i="4"/>
  <c r="V70" i="4" s="1"/>
  <c r="J72" i="4"/>
  <c r="V72" i="4" s="1"/>
  <c r="K39" i="4"/>
  <c r="S39" i="4" s="1"/>
  <c r="GX44" i="7" s="1"/>
  <c r="K41" i="4"/>
  <c r="S41" i="4" s="1"/>
  <c r="GX46" i="7" s="1"/>
  <c r="K43" i="4"/>
  <c r="S43" i="4" s="1"/>
  <c r="GX48" i="7" s="1"/>
  <c r="K45" i="4"/>
  <c r="S45" i="4" s="1"/>
  <c r="GX50" i="7" s="1"/>
  <c r="K47" i="4"/>
  <c r="S47" i="4" s="1"/>
  <c r="GX52" i="7" s="1"/>
  <c r="K49" i="4"/>
  <c r="S49" i="4" s="1"/>
  <c r="GX54" i="7" s="1"/>
  <c r="K51" i="4"/>
  <c r="S51" i="4" s="1"/>
  <c r="GX56" i="7" s="1"/>
  <c r="K53" i="4"/>
  <c r="S53" i="4" s="1"/>
  <c r="GX58" i="7" s="1"/>
  <c r="K55" i="4"/>
  <c r="S55" i="4" s="1"/>
  <c r="GX60" i="7" s="1"/>
  <c r="K57" i="4"/>
  <c r="S57" i="4" s="1"/>
  <c r="GX62" i="7" s="1"/>
  <c r="K59" i="4"/>
  <c r="S59" i="4" s="1"/>
  <c r="GX64" i="7" s="1"/>
  <c r="K61" i="4"/>
  <c r="S61" i="4" s="1"/>
  <c r="GX66" i="7" s="1"/>
  <c r="K63" i="4"/>
  <c r="S63" i="4" s="1"/>
  <c r="GX68" i="7" s="1"/>
  <c r="K65" i="4"/>
  <c r="S65" i="4" s="1"/>
  <c r="GX70" i="7" s="1"/>
  <c r="K67" i="4"/>
  <c r="S67" i="4" s="1"/>
  <c r="GX72" i="7" s="1"/>
  <c r="K69" i="4"/>
  <c r="S69" i="4" s="1"/>
  <c r="K71" i="4"/>
  <c r="S71" i="4" s="1"/>
  <c r="K3" i="4"/>
  <c r="S3" i="4" s="1"/>
  <c r="GX8" i="7" s="1"/>
  <c r="J39" i="4"/>
  <c r="V39" i="4" s="1"/>
  <c r="GY44" i="7" s="1"/>
  <c r="J41" i="4"/>
  <c r="J43" i="4"/>
  <c r="V43" i="4" s="1"/>
  <c r="GY48" i="7" s="1"/>
  <c r="J45" i="4"/>
  <c r="V45" i="4" s="1"/>
  <c r="GY50" i="7" s="1"/>
  <c r="J47" i="4"/>
  <c r="V47" i="4" s="1"/>
  <c r="GY52" i="7" s="1"/>
  <c r="J49" i="4"/>
  <c r="V49" i="4" s="1"/>
  <c r="GY54" i="7" s="1"/>
  <c r="J51" i="4"/>
  <c r="V51" i="4" s="1"/>
  <c r="GY56" i="7" s="1"/>
  <c r="J53" i="4"/>
  <c r="V53" i="4" s="1"/>
  <c r="GY58" i="7" s="1"/>
  <c r="J55" i="4"/>
  <c r="V55" i="4" s="1"/>
  <c r="GY60" i="7" s="1"/>
  <c r="J57" i="4"/>
  <c r="V57" i="4" s="1"/>
  <c r="GY62" i="7" s="1"/>
  <c r="J59" i="4"/>
  <c r="V59" i="4" s="1"/>
  <c r="GY64" i="7" s="1"/>
  <c r="J61" i="4"/>
  <c r="V61" i="4" s="1"/>
  <c r="GY66" i="7" s="1"/>
  <c r="J63" i="4"/>
  <c r="V63" i="4" s="1"/>
  <c r="GY68" i="7" s="1"/>
  <c r="J65" i="4"/>
  <c r="V65" i="4" s="1"/>
  <c r="GY70" i="7" s="1"/>
  <c r="J67" i="4"/>
  <c r="V67" i="4" s="1"/>
  <c r="GY72" i="7" s="1"/>
  <c r="J69" i="4"/>
  <c r="V69" i="4" s="1"/>
  <c r="J71" i="4"/>
  <c r="V71" i="4" s="1"/>
  <c r="J3" i="4"/>
  <c r="K38" i="4"/>
  <c r="S38" i="4" s="1"/>
  <c r="GX43" i="7" s="1"/>
  <c r="K40" i="4"/>
  <c r="S40" i="4" s="1"/>
  <c r="GX45" i="7" s="1"/>
  <c r="K42" i="4"/>
  <c r="S42" i="4" s="1"/>
  <c r="GX47" i="7" s="1"/>
  <c r="K44" i="4"/>
  <c r="S44" i="4" s="1"/>
  <c r="GX49" i="7" s="1"/>
  <c r="K46" i="4"/>
  <c r="S46" i="4" s="1"/>
  <c r="GX51" i="7" s="1"/>
  <c r="K48" i="4"/>
  <c r="S48" i="4" s="1"/>
  <c r="GX53" i="7" s="1"/>
  <c r="K50" i="4"/>
  <c r="S50" i="4" s="1"/>
  <c r="GX55" i="7" s="1"/>
  <c r="K52" i="4"/>
  <c r="S52" i="4" s="1"/>
  <c r="GX57" i="7" s="1"/>
  <c r="K54" i="4"/>
  <c r="S54" i="4" s="1"/>
  <c r="GX59" i="7" s="1"/>
  <c r="K56" i="4"/>
  <c r="S56" i="4" s="1"/>
  <c r="GX61" i="7" s="1"/>
  <c r="K58" i="4"/>
  <c r="S58" i="4" s="1"/>
  <c r="GX63" i="7" s="1"/>
  <c r="K60" i="4"/>
  <c r="S60" i="4" s="1"/>
  <c r="GX65" i="7" s="1"/>
  <c r="K62" i="4"/>
  <c r="S62" i="4" s="1"/>
  <c r="GX67" i="7" s="1"/>
  <c r="K64" i="4"/>
  <c r="S64" i="4" s="1"/>
  <c r="GX69" i="7" s="1"/>
  <c r="K66" i="4"/>
  <c r="S66" i="4" s="1"/>
  <c r="GX71" i="7" s="1"/>
  <c r="K68" i="4"/>
  <c r="S68" i="4" s="1"/>
  <c r="K70" i="4"/>
  <c r="S70" i="4" s="1"/>
  <c r="K72" i="4"/>
  <c r="S72" i="4" s="1"/>
  <c r="M5" i="6"/>
  <c r="B37" i="3" s="1"/>
  <c r="HN8" i="7" s="1"/>
  <c r="IX8" i="7" s="1"/>
  <c r="X37" i="3" s="1"/>
  <c r="N5" i="6"/>
  <c r="N39" i="6"/>
  <c r="K36" i="4"/>
  <c r="S36" i="4" s="1"/>
  <c r="GX41" i="7" s="1"/>
  <c r="K37" i="4"/>
  <c r="S37" i="4" s="1"/>
  <c r="GX42" i="7" s="1"/>
  <c r="N38" i="6"/>
  <c r="Y34" i="4"/>
  <c r="GR39" i="7" s="1"/>
  <c r="JB39" i="7" s="1"/>
  <c r="J34" i="4"/>
  <c r="K34" i="4"/>
  <c r="S34" i="4" s="1"/>
  <c r="GX39" i="7" s="1"/>
  <c r="M36" i="6"/>
  <c r="B68" i="3" s="1"/>
  <c r="HN39" i="7" s="1"/>
  <c r="IX39" i="7" s="1"/>
  <c r="X68" i="3" s="1"/>
  <c r="G36" i="6"/>
  <c r="N36" i="6"/>
  <c r="Y32" i="4"/>
  <c r="GR37" i="7" s="1"/>
  <c r="JB37" i="7" s="1"/>
  <c r="J32" i="4"/>
  <c r="K32" i="4"/>
  <c r="S32" i="4" s="1"/>
  <c r="GX37" i="7" s="1"/>
  <c r="M34" i="6"/>
  <c r="B66" i="3" s="1"/>
  <c r="HN37" i="7" s="1"/>
  <c r="IX37" i="7" s="1"/>
  <c r="X66" i="3" s="1"/>
  <c r="G34" i="6"/>
  <c r="N34" i="6"/>
  <c r="Y30" i="4"/>
  <c r="GR35" i="7" s="1"/>
  <c r="JB35" i="7" s="1"/>
  <c r="J30" i="4"/>
  <c r="K30" i="4"/>
  <c r="S30" i="4" s="1"/>
  <c r="GX35" i="7" s="1"/>
  <c r="M32" i="6"/>
  <c r="B64" i="3" s="1"/>
  <c r="HN35" i="7" s="1"/>
  <c r="IX35" i="7" s="1"/>
  <c r="X64" i="3" s="1"/>
  <c r="G32" i="6"/>
  <c r="N32" i="6"/>
  <c r="G28" i="4"/>
  <c r="J28" i="4"/>
  <c r="K28" i="4"/>
  <c r="S28" i="4" s="1"/>
  <c r="GX33" i="7" s="1"/>
  <c r="M30" i="6"/>
  <c r="B62" i="3" s="1"/>
  <c r="HN33" i="7" s="1"/>
  <c r="IX33" i="7" s="1"/>
  <c r="X62" i="3" s="1"/>
  <c r="G30" i="6"/>
  <c r="N30" i="6"/>
  <c r="G26" i="4"/>
  <c r="J26" i="4"/>
  <c r="K26" i="4"/>
  <c r="S26" i="4" s="1"/>
  <c r="GX31" i="7" s="1"/>
  <c r="M28" i="6"/>
  <c r="B60" i="3" s="1"/>
  <c r="HN31" i="7" s="1"/>
  <c r="IX31" i="7" s="1"/>
  <c r="X60" i="3" s="1"/>
  <c r="G28" i="6"/>
  <c r="N28" i="6"/>
  <c r="G24" i="4"/>
  <c r="J24" i="4"/>
  <c r="K24" i="4"/>
  <c r="S24" i="4" s="1"/>
  <c r="GX29" i="7" s="1"/>
  <c r="M26" i="6"/>
  <c r="B58" i="3" s="1"/>
  <c r="HN29" i="7" s="1"/>
  <c r="IX29" i="7" s="1"/>
  <c r="X58" i="3" s="1"/>
  <c r="G26" i="6"/>
  <c r="N26" i="6"/>
  <c r="G22" i="4"/>
  <c r="J22" i="4"/>
  <c r="K22" i="4"/>
  <c r="S22" i="4" s="1"/>
  <c r="GX27" i="7" s="1"/>
  <c r="M24" i="6"/>
  <c r="B56" i="3" s="1"/>
  <c r="HN27" i="7" s="1"/>
  <c r="IX27" i="7" s="1"/>
  <c r="X56" i="3" s="1"/>
  <c r="G24" i="6"/>
  <c r="N24" i="6"/>
  <c r="Y20" i="4"/>
  <c r="GR25" i="7" s="1"/>
  <c r="JB25" i="7" s="1"/>
  <c r="J20" i="4"/>
  <c r="K20" i="4"/>
  <c r="S20" i="4" s="1"/>
  <c r="GX25" i="7" s="1"/>
  <c r="M22" i="6"/>
  <c r="B54" i="3" s="1"/>
  <c r="HN25" i="7" s="1"/>
  <c r="IX25" i="7" s="1"/>
  <c r="X54" i="3" s="1"/>
  <c r="G22" i="6"/>
  <c r="N22" i="6"/>
  <c r="Y18" i="4"/>
  <c r="GR23" i="7" s="1"/>
  <c r="JB23" i="7" s="1"/>
  <c r="J18" i="4"/>
  <c r="K18" i="4"/>
  <c r="S18" i="4" s="1"/>
  <c r="GX23" i="7" s="1"/>
  <c r="M20" i="6"/>
  <c r="B52" i="3" s="1"/>
  <c r="HN23" i="7" s="1"/>
  <c r="IX23" i="7" s="1"/>
  <c r="X52" i="3" s="1"/>
  <c r="G20" i="6"/>
  <c r="N20" i="6"/>
  <c r="G16" i="4"/>
  <c r="J16" i="4"/>
  <c r="K16" i="4"/>
  <c r="S16" i="4" s="1"/>
  <c r="GX21" i="7" s="1"/>
  <c r="M18" i="6"/>
  <c r="B50" i="3" s="1"/>
  <c r="HN21" i="7" s="1"/>
  <c r="IX21" i="7" s="1"/>
  <c r="X50" i="3" s="1"/>
  <c r="G18" i="6"/>
  <c r="N18" i="6"/>
  <c r="Y14" i="4"/>
  <c r="GR19" i="7" s="1"/>
  <c r="JB19" i="7" s="1"/>
  <c r="J14" i="4"/>
  <c r="K14" i="4"/>
  <c r="S14" i="4" s="1"/>
  <c r="GX19" i="7" s="1"/>
  <c r="M16" i="6"/>
  <c r="B48" i="3" s="1"/>
  <c r="HN19" i="7" s="1"/>
  <c r="IX19" i="7" s="1"/>
  <c r="X48" i="3" s="1"/>
  <c r="G16" i="6"/>
  <c r="N16" i="6"/>
  <c r="Y12" i="4"/>
  <c r="GR17" i="7" s="1"/>
  <c r="JB17" i="7" s="1"/>
  <c r="J12" i="4"/>
  <c r="K12" i="4"/>
  <c r="S12" i="4" s="1"/>
  <c r="GX17" i="7" s="1"/>
  <c r="M14" i="6"/>
  <c r="B46" i="3" s="1"/>
  <c r="HN17" i="7" s="1"/>
  <c r="IX17" i="7" s="1"/>
  <c r="X46" i="3" s="1"/>
  <c r="G14" i="6"/>
  <c r="N14" i="6"/>
  <c r="Y10" i="4"/>
  <c r="GR15" i="7" s="1"/>
  <c r="J10" i="4"/>
  <c r="K10" i="4"/>
  <c r="S10" i="4" s="1"/>
  <c r="GX15" i="7" s="1"/>
  <c r="M12" i="6"/>
  <c r="B44" i="3" s="1"/>
  <c r="HN15" i="7" s="1"/>
  <c r="IX15" i="7" s="1"/>
  <c r="X44" i="3" s="1"/>
  <c r="G12" i="6"/>
  <c r="N12" i="6"/>
  <c r="Y8" i="4"/>
  <c r="GR13" i="7" s="1"/>
  <c r="J8" i="4"/>
  <c r="K8" i="4"/>
  <c r="S8" i="4" s="1"/>
  <c r="GX13" i="7" s="1"/>
  <c r="M10" i="6"/>
  <c r="B42" i="3" s="1"/>
  <c r="HN13" i="7" s="1"/>
  <c r="IX13" i="7" s="1"/>
  <c r="X42" i="3" s="1"/>
  <c r="G10" i="6"/>
  <c r="N10" i="6"/>
  <c r="J6" i="4"/>
  <c r="K6" i="4"/>
  <c r="S6" i="4" s="1"/>
  <c r="GX11" i="7" s="1"/>
  <c r="M8" i="6"/>
  <c r="B40" i="3" s="1"/>
  <c r="HN11" i="7" s="1"/>
  <c r="IX11" i="7" s="1"/>
  <c r="X40" i="3" s="1"/>
  <c r="N8" i="6"/>
  <c r="J4" i="4"/>
  <c r="K4" i="4"/>
  <c r="S4" i="4" s="1"/>
  <c r="GX9" i="7" s="1"/>
  <c r="M6" i="6"/>
  <c r="B38" i="3" s="1"/>
  <c r="HN9" i="7" s="1"/>
  <c r="IX9" i="7" s="1"/>
  <c r="X38" i="3" s="1"/>
  <c r="N6" i="6"/>
  <c r="B217" i="7"/>
  <c r="B77" i="7"/>
  <c r="B7" i="7"/>
  <c r="B112" i="7"/>
  <c r="B147" i="7"/>
  <c r="B182" i="7"/>
  <c r="B42" i="7"/>
  <c r="B218" i="7"/>
  <c r="B113" i="7"/>
  <c r="B8" i="7"/>
  <c r="B78" i="7"/>
  <c r="B183" i="7"/>
  <c r="B43" i="7"/>
  <c r="B148" i="7"/>
  <c r="B184" i="7"/>
  <c r="B149" i="7"/>
  <c r="B114" i="7"/>
  <c r="B9" i="7"/>
  <c r="B219" i="7"/>
  <c r="B79" i="7"/>
  <c r="B44" i="7"/>
  <c r="B115" i="7"/>
  <c r="B10" i="7"/>
  <c r="B150" i="7"/>
  <c r="B185" i="7"/>
  <c r="B45" i="7"/>
  <c r="B220" i="7"/>
  <c r="B80" i="7"/>
  <c r="B221" i="7"/>
  <c r="B116" i="7"/>
  <c r="B151" i="7"/>
  <c r="B152" i="7"/>
  <c r="B187" i="7"/>
  <c r="B47" i="7"/>
  <c r="B222" i="7"/>
  <c r="B82" i="7"/>
  <c r="B117" i="7"/>
  <c r="B12" i="7"/>
  <c r="B83" i="7"/>
  <c r="B13" i="7"/>
  <c r="B188" i="7"/>
  <c r="B119" i="7"/>
  <c r="B84" i="7"/>
  <c r="B197" i="7"/>
  <c r="B232" i="7"/>
  <c r="B162" i="7"/>
  <c r="B127" i="7"/>
  <c r="B92" i="7"/>
  <c r="B235" i="7"/>
  <c r="B95" i="7"/>
  <c r="B60" i="7"/>
  <c r="B130" i="7"/>
  <c r="B165" i="7"/>
  <c r="B200" i="7"/>
  <c r="B25" i="7"/>
  <c r="B202" i="7"/>
  <c r="B167" i="7"/>
  <c r="B132" i="7"/>
  <c r="B62" i="7"/>
  <c r="B237" i="7"/>
  <c r="B97" i="7"/>
  <c r="B27" i="7"/>
  <c r="Y37" i="5"/>
  <c r="GK42" i="7" s="1"/>
  <c r="JA42" i="7" s="1"/>
  <c r="K37" i="5"/>
  <c r="S37" i="5" s="1"/>
  <c r="GV42" i="7" s="1"/>
  <c r="J37" i="5"/>
  <c r="K39" i="6"/>
  <c r="D39" i="6"/>
  <c r="L39" i="6"/>
  <c r="Y35" i="5"/>
  <c r="GK40" i="7" s="1"/>
  <c r="JA40" i="7" s="1"/>
  <c r="K35" i="5"/>
  <c r="S35" i="5" s="1"/>
  <c r="GV40" i="7" s="1"/>
  <c r="J35" i="5"/>
  <c r="K37" i="6"/>
  <c r="D37" i="6"/>
  <c r="L37" i="6"/>
  <c r="K33" i="5"/>
  <c r="S33" i="5" s="1"/>
  <c r="GV38" i="7" s="1"/>
  <c r="J33" i="5"/>
  <c r="K35" i="6"/>
  <c r="D35" i="6"/>
  <c r="L35" i="6"/>
  <c r="Y31" i="5"/>
  <c r="GK36" i="7" s="1"/>
  <c r="JA36" i="7" s="1"/>
  <c r="K31" i="5"/>
  <c r="S31" i="5" s="1"/>
  <c r="GV36" i="7" s="1"/>
  <c r="J31" i="5"/>
  <c r="K33" i="6"/>
  <c r="D33" i="6"/>
  <c r="L33" i="6"/>
  <c r="K29" i="5"/>
  <c r="S29" i="5" s="1"/>
  <c r="GV34" i="7" s="1"/>
  <c r="J29" i="5"/>
  <c r="K31" i="6"/>
  <c r="D31" i="6"/>
  <c r="L31" i="6"/>
  <c r="Y27" i="5"/>
  <c r="GK32" i="7" s="1"/>
  <c r="JA32" i="7" s="1"/>
  <c r="K27" i="5"/>
  <c r="S27" i="5" s="1"/>
  <c r="GV32" i="7" s="1"/>
  <c r="J27" i="5"/>
  <c r="K29" i="6"/>
  <c r="D29" i="6"/>
  <c r="L29" i="6"/>
  <c r="Y25" i="5"/>
  <c r="GK30" i="7" s="1"/>
  <c r="JA30" i="7" s="1"/>
  <c r="K25" i="5"/>
  <c r="S25" i="5" s="1"/>
  <c r="GV30" i="7" s="1"/>
  <c r="J25" i="5"/>
  <c r="K27" i="6"/>
  <c r="D27" i="6"/>
  <c r="L27" i="6"/>
  <c r="K23" i="5"/>
  <c r="S23" i="5" s="1"/>
  <c r="GV28" i="7" s="1"/>
  <c r="J23" i="5"/>
  <c r="V23" i="5" s="1"/>
  <c r="GW28" i="7" s="1"/>
  <c r="K25" i="6"/>
  <c r="D25" i="6"/>
  <c r="L25" i="6"/>
  <c r="Y21" i="5"/>
  <c r="GK26" i="7" s="1"/>
  <c r="JA26" i="7" s="1"/>
  <c r="K21" i="5"/>
  <c r="S21" i="5" s="1"/>
  <c r="GV26" i="7" s="1"/>
  <c r="J21" i="5"/>
  <c r="K23" i="6"/>
  <c r="D23" i="6"/>
  <c r="L23" i="6"/>
  <c r="K19" i="5"/>
  <c r="S19" i="5" s="1"/>
  <c r="GV24" i="7" s="1"/>
  <c r="J19" i="5"/>
  <c r="K21" i="6"/>
  <c r="D21" i="6"/>
  <c r="L21" i="6"/>
  <c r="K17" i="5"/>
  <c r="S17" i="5" s="1"/>
  <c r="GV22" i="7" s="1"/>
  <c r="J17" i="5"/>
  <c r="K19" i="6"/>
  <c r="D19" i="6"/>
  <c r="L19" i="6"/>
  <c r="K15" i="5"/>
  <c r="S15" i="5" s="1"/>
  <c r="GV20" i="7" s="1"/>
  <c r="J15" i="5"/>
  <c r="K17" i="6"/>
  <c r="D17" i="6"/>
  <c r="L17" i="6"/>
  <c r="K13" i="5"/>
  <c r="S13" i="5" s="1"/>
  <c r="GV18" i="7" s="1"/>
  <c r="J13" i="5"/>
  <c r="K15" i="6"/>
  <c r="D15" i="6"/>
  <c r="L15" i="6"/>
  <c r="K11" i="5"/>
  <c r="S11" i="5" s="1"/>
  <c r="GV16" i="7" s="1"/>
  <c r="J11" i="5"/>
  <c r="K13" i="6"/>
  <c r="D13" i="6"/>
  <c r="L13" i="6"/>
  <c r="Y9" i="5"/>
  <c r="GK14" i="7" s="1"/>
  <c r="K9" i="5"/>
  <c r="S9" i="5" s="1"/>
  <c r="GV14" i="7" s="1"/>
  <c r="J9" i="5"/>
  <c r="K11" i="6"/>
  <c r="D11" i="6"/>
  <c r="L11" i="6"/>
  <c r="Y7" i="5"/>
  <c r="GK12" i="7" s="1"/>
  <c r="K7" i="5"/>
  <c r="S7" i="5" s="1"/>
  <c r="GV12" i="7" s="1"/>
  <c r="J7" i="5"/>
  <c r="K9" i="6"/>
  <c r="D9" i="6"/>
  <c r="L9" i="6"/>
  <c r="K5" i="5"/>
  <c r="S5" i="5" s="1"/>
  <c r="GV10" i="7" s="1"/>
  <c r="J5" i="5"/>
  <c r="K7" i="6"/>
  <c r="L7" i="6"/>
  <c r="G35" i="4"/>
  <c r="K35" i="4"/>
  <c r="S35" i="4" s="1"/>
  <c r="GX40" i="7" s="1"/>
  <c r="J35" i="4"/>
  <c r="M37" i="6"/>
  <c r="B69" i="3" s="1"/>
  <c r="HN40" i="7" s="1"/>
  <c r="IX40" i="7" s="1"/>
  <c r="X69" i="3" s="1"/>
  <c r="N37" i="6"/>
  <c r="G37" i="6"/>
  <c r="Y33" i="4"/>
  <c r="GR38" i="7" s="1"/>
  <c r="JB38" i="7" s="1"/>
  <c r="K33" i="4"/>
  <c r="S33" i="4" s="1"/>
  <c r="GX38" i="7" s="1"/>
  <c r="J33" i="4"/>
  <c r="M35" i="6"/>
  <c r="B67" i="3" s="1"/>
  <c r="HN38" i="7" s="1"/>
  <c r="IX38" i="7" s="1"/>
  <c r="X67" i="3" s="1"/>
  <c r="N35" i="6"/>
  <c r="G35" i="6"/>
  <c r="K31" i="4"/>
  <c r="S31" i="4" s="1"/>
  <c r="GX36" i="7" s="1"/>
  <c r="J31" i="4"/>
  <c r="M33" i="6"/>
  <c r="B65" i="3" s="1"/>
  <c r="HN36" i="7" s="1"/>
  <c r="IX36" i="7" s="1"/>
  <c r="X65" i="3" s="1"/>
  <c r="N33" i="6"/>
  <c r="G33" i="6"/>
  <c r="F29" i="4"/>
  <c r="K29" i="4"/>
  <c r="S29" i="4" s="1"/>
  <c r="GX34" i="7" s="1"/>
  <c r="J29" i="4"/>
  <c r="M31" i="6"/>
  <c r="B63" i="3" s="1"/>
  <c r="HN34" i="7" s="1"/>
  <c r="IX34" i="7" s="1"/>
  <c r="X63" i="3" s="1"/>
  <c r="N31" i="6"/>
  <c r="G31" i="6"/>
  <c r="K27" i="4"/>
  <c r="S27" i="4" s="1"/>
  <c r="GX32" i="7" s="1"/>
  <c r="J27" i="4"/>
  <c r="M29" i="6"/>
  <c r="B61" i="3" s="1"/>
  <c r="HN32" i="7" s="1"/>
  <c r="IX32" i="7" s="1"/>
  <c r="X61" i="3" s="1"/>
  <c r="N29" i="6"/>
  <c r="G29" i="6"/>
  <c r="F25" i="4"/>
  <c r="K25" i="4"/>
  <c r="S25" i="4" s="1"/>
  <c r="GX30" i="7" s="1"/>
  <c r="J25" i="4"/>
  <c r="M27" i="6"/>
  <c r="B59" i="3" s="1"/>
  <c r="HN30" i="7" s="1"/>
  <c r="IX30" i="7" s="1"/>
  <c r="X59" i="3" s="1"/>
  <c r="N27" i="6"/>
  <c r="G27" i="6"/>
  <c r="F23" i="4"/>
  <c r="K23" i="4"/>
  <c r="S23" i="4" s="1"/>
  <c r="GX28" i="7" s="1"/>
  <c r="J23" i="4"/>
  <c r="M25" i="6"/>
  <c r="B57" i="3" s="1"/>
  <c r="HN28" i="7" s="1"/>
  <c r="IX28" i="7" s="1"/>
  <c r="X57" i="3" s="1"/>
  <c r="N25" i="6"/>
  <c r="G25" i="6"/>
  <c r="F21" i="4"/>
  <c r="K21" i="4"/>
  <c r="S21" i="4" s="1"/>
  <c r="GX26" i="7" s="1"/>
  <c r="J21" i="4"/>
  <c r="M23" i="6"/>
  <c r="B55" i="3" s="1"/>
  <c r="HN26" i="7" s="1"/>
  <c r="IX26" i="7" s="1"/>
  <c r="X55" i="3" s="1"/>
  <c r="N23" i="6"/>
  <c r="G23" i="6"/>
  <c r="F19" i="4"/>
  <c r="K19" i="4"/>
  <c r="S19" i="4" s="1"/>
  <c r="GX24" i="7" s="1"/>
  <c r="J19" i="4"/>
  <c r="M21" i="6"/>
  <c r="B53" i="3" s="1"/>
  <c r="HN24" i="7" s="1"/>
  <c r="IX24" i="7" s="1"/>
  <c r="X53" i="3" s="1"/>
  <c r="N21" i="6"/>
  <c r="G21" i="6"/>
  <c r="K17" i="4"/>
  <c r="S17" i="4" s="1"/>
  <c r="GX22" i="7" s="1"/>
  <c r="J17" i="4"/>
  <c r="M19" i="6"/>
  <c r="B51" i="3" s="1"/>
  <c r="HN22" i="7" s="1"/>
  <c r="IX22" i="7" s="1"/>
  <c r="X51" i="3" s="1"/>
  <c r="N19" i="6"/>
  <c r="G19" i="6"/>
  <c r="K15" i="4"/>
  <c r="S15" i="4" s="1"/>
  <c r="GX20" i="7" s="1"/>
  <c r="J15" i="4"/>
  <c r="M17" i="6"/>
  <c r="B49" i="3" s="1"/>
  <c r="HN20" i="7" s="1"/>
  <c r="IX20" i="7" s="1"/>
  <c r="X49" i="3" s="1"/>
  <c r="N17" i="6"/>
  <c r="G17" i="6"/>
  <c r="G13" i="4"/>
  <c r="K13" i="4"/>
  <c r="S13" i="4" s="1"/>
  <c r="GX18" i="7" s="1"/>
  <c r="J13" i="4"/>
  <c r="M15" i="6"/>
  <c r="B47" i="3" s="1"/>
  <c r="HN18" i="7" s="1"/>
  <c r="IX18" i="7" s="1"/>
  <c r="X47" i="3" s="1"/>
  <c r="N15" i="6"/>
  <c r="G15" i="6"/>
  <c r="Y11" i="4"/>
  <c r="GR16" i="7" s="1"/>
  <c r="JB16" i="7" s="1"/>
  <c r="K11" i="4"/>
  <c r="S11" i="4" s="1"/>
  <c r="GX16" i="7" s="1"/>
  <c r="J11" i="4"/>
  <c r="M13" i="6"/>
  <c r="B45" i="3" s="1"/>
  <c r="HN16" i="7" s="1"/>
  <c r="IX16" i="7" s="1"/>
  <c r="X45" i="3" s="1"/>
  <c r="N13" i="6"/>
  <c r="G13" i="6"/>
  <c r="F9" i="4"/>
  <c r="K9" i="4"/>
  <c r="S9" i="4" s="1"/>
  <c r="GX14" i="7" s="1"/>
  <c r="J9" i="4"/>
  <c r="M11" i="6"/>
  <c r="B43" i="3" s="1"/>
  <c r="HN14" i="7" s="1"/>
  <c r="IX14" i="7" s="1"/>
  <c r="X43" i="3" s="1"/>
  <c r="N11" i="6"/>
  <c r="G11" i="6"/>
  <c r="Y7" i="4"/>
  <c r="GR12" i="7" s="1"/>
  <c r="K7" i="4"/>
  <c r="S7" i="4" s="1"/>
  <c r="GX12" i="7" s="1"/>
  <c r="J7" i="4"/>
  <c r="M9" i="6"/>
  <c r="B41" i="3" s="1"/>
  <c r="HN12" i="7" s="1"/>
  <c r="IX12" i="7" s="1"/>
  <c r="X41" i="3" s="1"/>
  <c r="N9" i="6"/>
  <c r="G9" i="6"/>
  <c r="G7" i="6"/>
  <c r="K5" i="4"/>
  <c r="S5" i="4" s="1"/>
  <c r="GX10" i="7" s="1"/>
  <c r="J5" i="4"/>
  <c r="M7" i="6"/>
  <c r="B39" i="3" s="1"/>
  <c r="HN10" i="7" s="1"/>
  <c r="IX10" i="7" s="1"/>
  <c r="X39" i="3" s="1"/>
  <c r="N7" i="6"/>
  <c r="B155" i="7"/>
  <c r="B85" i="7"/>
  <c r="B156" i="7"/>
  <c r="B51" i="7"/>
  <c r="B16" i="7"/>
  <c r="B87" i="7"/>
  <c r="B17" i="7"/>
  <c r="B192" i="7"/>
  <c r="B158" i="7"/>
  <c r="B123" i="7"/>
  <c r="B88" i="7"/>
  <c r="B89" i="7"/>
  <c r="B124" i="7"/>
  <c r="B194" i="7"/>
  <c r="B90" i="7"/>
  <c r="B125" i="7"/>
  <c r="B20" i="7"/>
  <c r="B160" i="7"/>
  <c r="B195" i="7"/>
  <c r="B55" i="7"/>
  <c r="B230" i="7"/>
  <c r="B196" i="7"/>
  <c r="B161" i="7"/>
  <c r="B126" i="7"/>
  <c r="B21" i="7"/>
  <c r="B231" i="7"/>
  <c r="B91" i="7"/>
  <c r="B56" i="7"/>
  <c r="B163" i="7"/>
  <c r="B198" i="7"/>
  <c r="B58" i="7"/>
  <c r="B233" i="7"/>
  <c r="B93" i="7"/>
  <c r="B128" i="7"/>
  <c r="B23" i="7"/>
  <c r="B234" i="7"/>
  <c r="B129" i="7"/>
  <c r="B24" i="7"/>
  <c r="B94" i="7"/>
  <c r="B199" i="7"/>
  <c r="B59" i="7"/>
  <c r="B164" i="7"/>
  <c r="B201" i="7"/>
  <c r="B61" i="7"/>
  <c r="B236" i="7"/>
  <c r="B166" i="7"/>
  <c r="B131" i="7"/>
  <c r="B26" i="7"/>
  <c r="B96" i="7"/>
  <c r="B203" i="7"/>
  <c r="B63" i="7"/>
  <c r="B238" i="7"/>
  <c r="B98" i="7"/>
  <c r="B133" i="7"/>
  <c r="B28" i="7"/>
  <c r="B168" i="7"/>
  <c r="B169" i="7"/>
  <c r="B204" i="7"/>
  <c r="B64" i="7"/>
  <c r="B239" i="7"/>
  <c r="B99" i="7"/>
  <c r="B134" i="7"/>
  <c r="B29" i="7"/>
  <c r="B205" i="7"/>
  <c r="B65" i="7"/>
  <c r="B170" i="7"/>
  <c r="B240" i="7"/>
  <c r="B135" i="7"/>
  <c r="B30" i="7"/>
  <c r="B100" i="7"/>
  <c r="B206" i="7"/>
  <c r="B241" i="7"/>
  <c r="B101" i="7"/>
  <c r="B31" i="7"/>
  <c r="B136" i="7"/>
  <c r="B171" i="7"/>
  <c r="B66" i="7"/>
  <c r="B172" i="7"/>
  <c r="B137" i="7"/>
  <c r="B32" i="7"/>
  <c r="B102" i="7"/>
  <c r="B207" i="7"/>
  <c r="B67" i="7"/>
  <c r="B242" i="7"/>
  <c r="B173" i="7"/>
  <c r="B208" i="7"/>
  <c r="B68" i="7"/>
  <c r="B243" i="7"/>
  <c r="B103" i="7"/>
  <c r="B138" i="7"/>
  <c r="B33" i="7"/>
  <c r="B209" i="7"/>
  <c r="B69" i="7"/>
  <c r="B174" i="7"/>
  <c r="B244" i="7"/>
  <c r="B139" i="7"/>
  <c r="B34" i="7"/>
  <c r="B104" i="7"/>
  <c r="B140" i="7"/>
  <c r="B175" i="7"/>
  <c r="B210" i="7"/>
  <c r="B70" i="7"/>
  <c r="B245" i="7"/>
  <c r="B105" i="7"/>
  <c r="B35" i="7"/>
  <c r="B176" i="7"/>
  <c r="B141" i="7"/>
  <c r="B36" i="7"/>
  <c r="B106" i="7"/>
  <c r="B211" i="7"/>
  <c r="B71" i="7"/>
  <c r="B246" i="7"/>
  <c r="B212" i="7"/>
  <c r="B177" i="7"/>
  <c r="B142" i="7"/>
  <c r="B37" i="7"/>
  <c r="B247" i="7"/>
  <c r="B107" i="7"/>
  <c r="B72" i="7"/>
  <c r="J3" i="5"/>
  <c r="K39" i="5"/>
  <c r="S39" i="5" s="1"/>
  <c r="GV44" i="7" s="1"/>
  <c r="K41" i="5"/>
  <c r="S41" i="5" s="1"/>
  <c r="GV46" i="7" s="1"/>
  <c r="K43" i="5"/>
  <c r="S43" i="5" s="1"/>
  <c r="GV48" i="7" s="1"/>
  <c r="K45" i="5"/>
  <c r="S45" i="5" s="1"/>
  <c r="GV50" i="7" s="1"/>
  <c r="K47" i="5"/>
  <c r="S47" i="5" s="1"/>
  <c r="GV52" i="7" s="1"/>
  <c r="K49" i="5"/>
  <c r="S49" i="5" s="1"/>
  <c r="GV54" i="7" s="1"/>
  <c r="K51" i="5"/>
  <c r="S51" i="5" s="1"/>
  <c r="GV56" i="7" s="1"/>
  <c r="K53" i="5"/>
  <c r="S53" i="5" s="1"/>
  <c r="GV58" i="7" s="1"/>
  <c r="K55" i="5"/>
  <c r="S55" i="5" s="1"/>
  <c r="GV60" i="7" s="1"/>
  <c r="K57" i="5"/>
  <c r="S57" i="5" s="1"/>
  <c r="GV62" i="7" s="1"/>
  <c r="K59" i="5"/>
  <c r="S59" i="5" s="1"/>
  <c r="GV64" i="7" s="1"/>
  <c r="K61" i="5"/>
  <c r="S61" i="5" s="1"/>
  <c r="GV66" i="7" s="1"/>
  <c r="K63" i="5"/>
  <c r="S63" i="5" s="1"/>
  <c r="GV68" i="7" s="1"/>
  <c r="K65" i="5"/>
  <c r="S65" i="5" s="1"/>
  <c r="GV70" i="7" s="1"/>
  <c r="K67" i="5"/>
  <c r="S67" i="5" s="1"/>
  <c r="GV72" i="7" s="1"/>
  <c r="K69" i="5"/>
  <c r="S69" i="5" s="1"/>
  <c r="K71" i="5"/>
  <c r="S71" i="5" s="1"/>
  <c r="K3" i="5"/>
  <c r="S3" i="5" s="1"/>
  <c r="GV8" i="7" s="1"/>
  <c r="J38" i="5"/>
  <c r="J40" i="5"/>
  <c r="V40" i="5" s="1"/>
  <c r="GW45" i="7" s="1"/>
  <c r="J42" i="5"/>
  <c r="V42" i="5" s="1"/>
  <c r="GW47" i="7" s="1"/>
  <c r="J44" i="5"/>
  <c r="V44" i="5" s="1"/>
  <c r="GW49" i="7" s="1"/>
  <c r="J46" i="5"/>
  <c r="J48" i="5"/>
  <c r="V48" i="5" s="1"/>
  <c r="GW53" i="7" s="1"/>
  <c r="J50" i="5"/>
  <c r="V50" i="5" s="1"/>
  <c r="GW55" i="7" s="1"/>
  <c r="J52" i="5"/>
  <c r="V52" i="5" s="1"/>
  <c r="GW57" i="7" s="1"/>
  <c r="J54" i="5"/>
  <c r="J56" i="5"/>
  <c r="V56" i="5" s="1"/>
  <c r="GW61" i="7" s="1"/>
  <c r="J58" i="5"/>
  <c r="V58" i="5" s="1"/>
  <c r="GW63" i="7" s="1"/>
  <c r="J60" i="5"/>
  <c r="V60" i="5" s="1"/>
  <c r="GW65" i="7" s="1"/>
  <c r="J62" i="5"/>
  <c r="J64" i="5"/>
  <c r="V64" i="5" s="1"/>
  <c r="GW69" i="7" s="1"/>
  <c r="J66" i="5"/>
  <c r="V66" i="5" s="1"/>
  <c r="GW71" i="7" s="1"/>
  <c r="J68" i="5"/>
  <c r="V68" i="5" s="1"/>
  <c r="J70" i="5"/>
  <c r="K38" i="5"/>
  <c r="S38" i="5" s="1"/>
  <c r="GV43" i="7" s="1"/>
  <c r="K40" i="5"/>
  <c r="S40" i="5" s="1"/>
  <c r="GV45" i="7" s="1"/>
  <c r="K42" i="5"/>
  <c r="S42" i="5" s="1"/>
  <c r="GV47" i="7" s="1"/>
  <c r="K44" i="5"/>
  <c r="S44" i="5" s="1"/>
  <c r="GV49" i="7" s="1"/>
  <c r="K46" i="5"/>
  <c r="S46" i="5" s="1"/>
  <c r="GV51" i="7" s="1"/>
  <c r="K48" i="5"/>
  <c r="S48" i="5" s="1"/>
  <c r="GV53" i="7" s="1"/>
  <c r="K50" i="5"/>
  <c r="S50" i="5" s="1"/>
  <c r="GV55" i="7" s="1"/>
  <c r="K52" i="5"/>
  <c r="S52" i="5" s="1"/>
  <c r="GV57" i="7" s="1"/>
  <c r="K54" i="5"/>
  <c r="S54" i="5" s="1"/>
  <c r="GV59" i="7" s="1"/>
  <c r="K56" i="5"/>
  <c r="S56" i="5" s="1"/>
  <c r="GV61" i="7" s="1"/>
  <c r="K58" i="5"/>
  <c r="S58" i="5" s="1"/>
  <c r="GV63" i="7" s="1"/>
  <c r="K60" i="5"/>
  <c r="S60" i="5" s="1"/>
  <c r="GV65" i="7" s="1"/>
  <c r="K62" i="5"/>
  <c r="S62" i="5" s="1"/>
  <c r="GV67" i="7" s="1"/>
  <c r="K64" i="5"/>
  <c r="S64" i="5" s="1"/>
  <c r="GV69" i="7" s="1"/>
  <c r="K66" i="5"/>
  <c r="S66" i="5" s="1"/>
  <c r="GV71" i="7" s="1"/>
  <c r="K68" i="5"/>
  <c r="S68" i="5" s="1"/>
  <c r="K70" i="5"/>
  <c r="S70" i="5" s="1"/>
  <c r="K72" i="5"/>
  <c r="S72" i="5" s="1"/>
  <c r="J72" i="5"/>
  <c r="V72" i="5" s="1"/>
  <c r="J39" i="5"/>
  <c r="J41" i="5"/>
  <c r="V41" i="5" s="1"/>
  <c r="GW46" i="7" s="1"/>
  <c r="J43" i="5"/>
  <c r="V43" i="5" s="1"/>
  <c r="GW48" i="7" s="1"/>
  <c r="J45" i="5"/>
  <c r="V45" i="5" s="1"/>
  <c r="GW50" i="7" s="1"/>
  <c r="J47" i="5"/>
  <c r="J49" i="5"/>
  <c r="V49" i="5" s="1"/>
  <c r="GW54" i="7" s="1"/>
  <c r="J51" i="5"/>
  <c r="V51" i="5" s="1"/>
  <c r="GW56" i="7" s="1"/>
  <c r="J53" i="5"/>
  <c r="V53" i="5" s="1"/>
  <c r="GW58" i="7" s="1"/>
  <c r="J55" i="5"/>
  <c r="J57" i="5"/>
  <c r="V57" i="5" s="1"/>
  <c r="GW62" i="7" s="1"/>
  <c r="J59" i="5"/>
  <c r="V59" i="5" s="1"/>
  <c r="GW64" i="7" s="1"/>
  <c r="J61" i="5"/>
  <c r="V61" i="5" s="1"/>
  <c r="GW66" i="7" s="1"/>
  <c r="J63" i="5"/>
  <c r="J65" i="5"/>
  <c r="V65" i="5" s="1"/>
  <c r="GW70" i="7" s="1"/>
  <c r="J67" i="5"/>
  <c r="V67" i="5" s="1"/>
  <c r="GW72" i="7" s="1"/>
  <c r="J69" i="5"/>
  <c r="V69" i="5" s="1"/>
  <c r="J71" i="5"/>
  <c r="L5" i="6"/>
  <c r="K5" i="6"/>
  <c r="A37" i="3" s="1"/>
  <c r="HM8" i="7" s="1"/>
  <c r="IW8" i="7" s="1"/>
  <c r="Y36" i="5"/>
  <c r="GK41" i="7" s="1"/>
  <c r="JA41" i="7" s="1"/>
  <c r="J36" i="5"/>
  <c r="K36" i="5"/>
  <c r="S36" i="5" s="1"/>
  <c r="GV41" i="7" s="1"/>
  <c r="K38" i="6"/>
  <c r="L38" i="6"/>
  <c r="D38" i="6"/>
  <c r="J34" i="5"/>
  <c r="V34" i="5" s="1"/>
  <c r="GW39" i="7" s="1"/>
  <c r="K34" i="5"/>
  <c r="S34" i="5" s="1"/>
  <c r="GV39" i="7" s="1"/>
  <c r="K36" i="6"/>
  <c r="L36" i="6"/>
  <c r="D36" i="6"/>
  <c r="J32" i="5"/>
  <c r="K32" i="5"/>
  <c r="S32" i="5" s="1"/>
  <c r="GV37" i="7" s="1"/>
  <c r="K34" i="6"/>
  <c r="L34" i="6"/>
  <c r="D34" i="6"/>
  <c r="Y30" i="5"/>
  <c r="GK35" i="7" s="1"/>
  <c r="JA35" i="7" s="1"/>
  <c r="J30" i="5"/>
  <c r="K30" i="5"/>
  <c r="S30" i="5" s="1"/>
  <c r="GV35" i="7" s="1"/>
  <c r="K32" i="6"/>
  <c r="L32" i="6"/>
  <c r="D32" i="6"/>
  <c r="J28" i="5"/>
  <c r="K28" i="5"/>
  <c r="S28" i="5" s="1"/>
  <c r="GV33" i="7" s="1"/>
  <c r="K30" i="6"/>
  <c r="L30" i="6"/>
  <c r="D30" i="6"/>
  <c r="Y26" i="5"/>
  <c r="GK31" i="7" s="1"/>
  <c r="JA31" i="7" s="1"/>
  <c r="J26" i="5"/>
  <c r="K26" i="5"/>
  <c r="S26" i="5" s="1"/>
  <c r="GV31" i="7" s="1"/>
  <c r="K28" i="6"/>
  <c r="L28" i="6"/>
  <c r="D28" i="6"/>
  <c r="Y24" i="5"/>
  <c r="GK29" i="7" s="1"/>
  <c r="JA29" i="7" s="1"/>
  <c r="J24" i="5"/>
  <c r="K24" i="5"/>
  <c r="S24" i="5" s="1"/>
  <c r="GV29" i="7" s="1"/>
  <c r="K26" i="6"/>
  <c r="L26" i="6"/>
  <c r="D26" i="6"/>
  <c r="J22" i="5"/>
  <c r="K22" i="5"/>
  <c r="S22" i="5" s="1"/>
  <c r="GV27" i="7" s="1"/>
  <c r="K24" i="6"/>
  <c r="L24" i="6"/>
  <c r="D24" i="6"/>
  <c r="J20" i="5"/>
  <c r="K20" i="5"/>
  <c r="S20" i="5" s="1"/>
  <c r="GV25" i="7" s="1"/>
  <c r="K22" i="6"/>
  <c r="L22" i="6"/>
  <c r="D22" i="6"/>
  <c r="J18" i="5"/>
  <c r="K18" i="5"/>
  <c r="S18" i="5" s="1"/>
  <c r="GV23" i="7" s="1"/>
  <c r="K20" i="6"/>
  <c r="L20" i="6"/>
  <c r="D20" i="6"/>
  <c r="G16" i="5"/>
  <c r="J16" i="5"/>
  <c r="K16" i="5"/>
  <c r="S16" i="5" s="1"/>
  <c r="GV21" i="7" s="1"/>
  <c r="K18" i="6"/>
  <c r="L18" i="6"/>
  <c r="D18" i="6"/>
  <c r="J14" i="5"/>
  <c r="K14" i="5"/>
  <c r="S14" i="5" s="1"/>
  <c r="GV19" i="7" s="1"/>
  <c r="K16" i="6"/>
  <c r="L16" i="6"/>
  <c r="D16" i="6"/>
  <c r="Y12" i="5"/>
  <c r="GK17" i="7" s="1"/>
  <c r="JA17" i="7" s="1"/>
  <c r="J12" i="5"/>
  <c r="K12" i="5"/>
  <c r="S12" i="5" s="1"/>
  <c r="GV17" i="7" s="1"/>
  <c r="K14" i="6"/>
  <c r="L14" i="6"/>
  <c r="D14" i="6"/>
  <c r="J10" i="5"/>
  <c r="K10" i="5"/>
  <c r="S10" i="5" s="1"/>
  <c r="GV15" i="7" s="1"/>
  <c r="K12" i="6"/>
  <c r="L12" i="6"/>
  <c r="D12" i="6"/>
  <c r="Y8" i="5"/>
  <c r="GK13" i="7" s="1"/>
  <c r="J8" i="5"/>
  <c r="K8" i="5"/>
  <c r="S8" i="5" s="1"/>
  <c r="GV13" i="7" s="1"/>
  <c r="K10" i="6"/>
  <c r="L10" i="6"/>
  <c r="D10" i="6"/>
  <c r="J6" i="5"/>
  <c r="K6" i="5"/>
  <c r="S6" i="5" s="1"/>
  <c r="GV11" i="7" s="1"/>
  <c r="K8" i="6"/>
  <c r="L8" i="6"/>
  <c r="D6" i="6"/>
  <c r="J4" i="5"/>
  <c r="K4" i="5"/>
  <c r="S4" i="5" s="1"/>
  <c r="GV9" i="7" s="1"/>
  <c r="K6" i="6"/>
  <c r="L6" i="6"/>
  <c r="B213" i="7"/>
  <c r="B143" i="7"/>
  <c r="B73" i="7"/>
  <c r="B3" i="7"/>
  <c r="B178" i="7"/>
  <c r="B108" i="7"/>
  <c r="B38" i="7"/>
  <c r="B180" i="7"/>
  <c r="B215" i="7"/>
  <c r="B145" i="7"/>
  <c r="B75" i="7"/>
  <c r="B110" i="7"/>
  <c r="B40" i="7"/>
  <c r="B5" i="7"/>
  <c r="B216" i="7"/>
  <c r="B146" i="7"/>
  <c r="B76" i="7"/>
  <c r="B181" i="7"/>
  <c r="B111" i="7"/>
  <c r="B41" i="7"/>
  <c r="B6" i="7"/>
  <c r="B179" i="7"/>
  <c r="B109" i="7"/>
  <c r="B39" i="7"/>
  <c r="B4" i="7"/>
  <c r="B214" i="7"/>
  <c r="B144" i="7"/>
  <c r="B74" i="7"/>
  <c r="G3" i="5"/>
  <c r="D5" i="6"/>
  <c r="Y5" i="5"/>
  <c r="GK10" i="7" s="1"/>
  <c r="JA10" i="7" s="1"/>
  <c r="D7" i="6"/>
  <c r="Y6" i="5"/>
  <c r="GK11" i="7" s="1"/>
  <c r="JA11" i="7" s="1"/>
  <c r="D8" i="6"/>
  <c r="Y6" i="4"/>
  <c r="GR11" i="7" s="1"/>
  <c r="G8" i="6"/>
  <c r="G4" i="4"/>
  <c r="G6" i="6"/>
  <c r="F3" i="4"/>
  <c r="G5" i="6"/>
  <c r="X12" i="5"/>
  <c r="GO4" i="5"/>
  <c r="GP29" i="5" s="1"/>
  <c r="HU30" i="5" s="1"/>
  <c r="IG29" i="5" s="1"/>
  <c r="HM5" i="5"/>
  <c r="G12" i="5"/>
  <c r="Y16" i="5"/>
  <c r="GK21" i="7" s="1"/>
  <c r="JA21" i="7" s="1"/>
  <c r="GP4" i="4"/>
  <c r="GP19" i="4" s="1"/>
  <c r="HU20" i="4" s="1"/>
  <c r="IG19" i="4" s="1"/>
  <c r="F6" i="4"/>
  <c r="G10" i="4"/>
  <c r="F36" i="5"/>
  <c r="Y4" i="4"/>
  <c r="GR9" i="7" s="1"/>
  <c r="F20" i="4"/>
  <c r="Y22" i="4"/>
  <c r="GR27" i="7" s="1"/>
  <c r="JB27" i="7" s="1"/>
  <c r="F24" i="4"/>
  <c r="IA5" i="5"/>
  <c r="X25" i="4"/>
  <c r="X21" i="4"/>
  <c r="X19" i="4"/>
  <c r="X13" i="4"/>
  <c r="GK4" i="5"/>
  <c r="GL34" i="5" s="1"/>
  <c r="HQ35" i="5" s="1"/>
  <c r="IC34" i="5" s="1"/>
  <c r="HW5" i="5"/>
  <c r="HO10" i="5"/>
  <c r="X14" i="4"/>
  <c r="Y16" i="4"/>
  <c r="GR21" i="7" s="1"/>
  <c r="JB21" i="7" s="1"/>
  <c r="G18" i="4"/>
  <c r="Y26" i="4"/>
  <c r="GR31" i="7" s="1"/>
  <c r="JB31" i="7" s="1"/>
  <c r="F28" i="4"/>
  <c r="GM4" i="5"/>
  <c r="GN29" i="5" s="1"/>
  <c r="HS30" i="5" s="1"/>
  <c r="IE29" i="5" s="1"/>
  <c r="GQ4" i="5"/>
  <c r="GK34" i="5" s="1"/>
  <c r="HK5" i="5"/>
  <c r="HO5" i="5"/>
  <c r="HY5" i="5"/>
  <c r="HK10" i="5"/>
  <c r="HY10" i="5"/>
  <c r="X24" i="5"/>
  <c r="X26" i="5"/>
  <c r="X30" i="5"/>
  <c r="X34" i="5"/>
  <c r="HX5" i="4"/>
  <c r="IA10" i="4"/>
  <c r="F34" i="4"/>
  <c r="X5" i="5"/>
  <c r="X6" i="5"/>
  <c r="X7" i="5"/>
  <c r="X8" i="5"/>
  <c r="X9" i="5"/>
  <c r="F4" i="4"/>
  <c r="GL4" i="4"/>
  <c r="GM14" i="4" s="1"/>
  <c r="HR15" i="4" s="1"/>
  <c r="ID14" i="4" s="1"/>
  <c r="HN5" i="4"/>
  <c r="IB5" i="4"/>
  <c r="G8" i="4"/>
  <c r="HM10" i="4"/>
  <c r="F12" i="4"/>
  <c r="G14" i="4"/>
  <c r="X18" i="4"/>
  <c r="F22" i="4"/>
  <c r="Y24" i="4"/>
  <c r="GR29" i="7" s="1"/>
  <c r="JB29" i="7" s="1"/>
  <c r="F26" i="4"/>
  <c r="Y28" i="4"/>
  <c r="GR33" i="7" s="1"/>
  <c r="JB33" i="7" s="1"/>
  <c r="G32" i="4"/>
  <c r="G6" i="5"/>
  <c r="G8" i="5"/>
  <c r="G24" i="5"/>
  <c r="X25" i="5"/>
  <c r="G26" i="5"/>
  <c r="X27" i="5"/>
  <c r="G30" i="5"/>
  <c r="X35" i="5"/>
  <c r="G36" i="5"/>
  <c r="HW10" i="4"/>
  <c r="X32" i="4"/>
  <c r="X30" i="4"/>
  <c r="X16" i="4"/>
  <c r="X10" i="4"/>
  <c r="X8" i="4"/>
  <c r="HM10" i="5"/>
  <c r="HW10" i="5"/>
  <c r="IA10" i="5"/>
  <c r="X23" i="5"/>
  <c r="GN4" i="4"/>
  <c r="GO34" i="4" s="1"/>
  <c r="HT35" i="4" s="1"/>
  <c r="IF34" i="4" s="1"/>
  <c r="HL5" i="4"/>
  <c r="HP5" i="4"/>
  <c r="HZ5" i="4"/>
  <c r="X7" i="4"/>
  <c r="X9" i="4"/>
  <c r="HK10" i="4"/>
  <c r="HO10" i="4"/>
  <c r="HY10" i="4"/>
  <c r="X11" i="4"/>
  <c r="X23" i="4"/>
  <c r="X27" i="4"/>
  <c r="X31" i="4"/>
  <c r="X33" i="4"/>
  <c r="X35" i="4"/>
  <c r="X29" i="4"/>
  <c r="X17" i="4"/>
  <c r="X15" i="4"/>
  <c r="X5" i="4"/>
  <c r="X37" i="4"/>
  <c r="GL4" i="5"/>
  <c r="GM24" i="5" s="1"/>
  <c r="HR25" i="5" s="1"/>
  <c r="ID24" i="5" s="1"/>
  <c r="GN4" i="5"/>
  <c r="GK19" i="5" s="1"/>
  <c r="GP4" i="5"/>
  <c r="GP9" i="5" s="1"/>
  <c r="HU10" i="5" s="1"/>
  <c r="IG9" i="5" s="1"/>
  <c r="G5" i="5"/>
  <c r="HL5" i="5"/>
  <c r="HN5" i="5"/>
  <c r="HP5" i="5"/>
  <c r="HX5" i="5"/>
  <c r="HZ5" i="5"/>
  <c r="IB5" i="5"/>
  <c r="G7" i="5"/>
  <c r="G9" i="5"/>
  <c r="HL10" i="5"/>
  <c r="HN10" i="5"/>
  <c r="HP10" i="5"/>
  <c r="HX10" i="5"/>
  <c r="HZ10" i="5"/>
  <c r="IB10" i="5"/>
  <c r="X15" i="5"/>
  <c r="X17" i="5"/>
  <c r="X18" i="5"/>
  <c r="X19" i="5"/>
  <c r="X20" i="5"/>
  <c r="X22" i="5"/>
  <c r="G25" i="5"/>
  <c r="G27" i="5"/>
  <c r="G35" i="5"/>
  <c r="X37" i="5"/>
  <c r="G3" i="4"/>
  <c r="Y3" i="4"/>
  <c r="GR8" i="7" s="1"/>
  <c r="GK4" i="4"/>
  <c r="GL29" i="4" s="1"/>
  <c r="HQ30" i="4" s="1"/>
  <c r="IC29" i="4" s="1"/>
  <c r="GM4" i="4"/>
  <c r="GN34" i="4" s="1"/>
  <c r="HS35" i="4" s="1"/>
  <c r="IE34" i="4" s="1"/>
  <c r="GO4" i="4"/>
  <c r="GP34" i="4" s="1"/>
  <c r="HU35" i="4" s="1"/>
  <c r="IG34" i="4" s="1"/>
  <c r="GQ4" i="4"/>
  <c r="GK34" i="4" s="1"/>
  <c r="HK5" i="4"/>
  <c r="HM5" i="4"/>
  <c r="HO5" i="4"/>
  <c r="HW5" i="4"/>
  <c r="HY5" i="4"/>
  <c r="IA5" i="4"/>
  <c r="F8" i="4"/>
  <c r="F10" i="4"/>
  <c r="HL10" i="4"/>
  <c r="HN10" i="4"/>
  <c r="HP10" i="4"/>
  <c r="HX10" i="4"/>
  <c r="HZ10" i="4"/>
  <c r="X12" i="4"/>
  <c r="G12" i="4"/>
  <c r="F14" i="4"/>
  <c r="F16" i="4"/>
  <c r="F18" i="4"/>
  <c r="X20" i="4"/>
  <c r="G20" i="4"/>
  <c r="X22" i="4"/>
  <c r="X24" i="4"/>
  <c r="X26" i="4"/>
  <c r="X28" i="4"/>
  <c r="F30" i="4"/>
  <c r="F32" i="4"/>
  <c r="X34" i="4"/>
  <c r="G34" i="4"/>
  <c r="X36" i="4"/>
  <c r="X4" i="4"/>
  <c r="X10" i="5"/>
  <c r="X11" i="5"/>
  <c r="X36" i="5"/>
  <c r="G37" i="5"/>
  <c r="X3" i="5"/>
  <c r="X28" i="5"/>
  <c r="X29" i="5"/>
  <c r="X31" i="5"/>
  <c r="X32" i="5"/>
  <c r="X33" i="5"/>
  <c r="X13" i="5"/>
  <c r="X14" i="5"/>
  <c r="X21" i="5"/>
  <c r="EV3" i="4"/>
  <c r="G6" i="4"/>
  <c r="EV3" i="5"/>
  <c r="X6" i="4"/>
  <c r="X4" i="5"/>
  <c r="X3" i="4"/>
  <c r="G31" i="5"/>
  <c r="F37" i="5"/>
  <c r="GD29" i="5"/>
  <c r="EI11" i="5"/>
  <c r="Y3" i="5"/>
  <c r="GK8" i="7" s="1"/>
  <c r="JA8" i="7" s="1"/>
  <c r="ET3" i="5"/>
  <c r="EJ13" i="5" s="1"/>
  <c r="EJ14" i="5" s="1"/>
  <c r="Y4" i="5"/>
  <c r="GK9" i="7" s="1"/>
  <c r="JA9" i="7" s="1"/>
  <c r="G4" i="5"/>
  <c r="F4" i="5"/>
  <c r="V70" i="5"/>
  <c r="V63" i="5"/>
  <c r="GW68" i="7" s="1"/>
  <c r="V62" i="5"/>
  <c r="GW67" i="7" s="1"/>
  <c r="V54" i="5"/>
  <c r="GW59" i="7" s="1"/>
  <c r="V71" i="5"/>
  <c r="V55" i="5"/>
  <c r="GW60" i="7" s="1"/>
  <c r="V47" i="5"/>
  <c r="GW52" i="7" s="1"/>
  <c r="V39" i="5"/>
  <c r="GW44" i="7" s="1"/>
  <c r="V46" i="5"/>
  <c r="GW51" i="7" s="1"/>
  <c r="V38" i="5"/>
  <c r="GW43" i="7" s="1"/>
  <c r="F3" i="5"/>
  <c r="ES3" i="5"/>
  <c r="EU3" i="5"/>
  <c r="Q71" i="5"/>
  <c r="Q70" i="5"/>
  <c r="Q68" i="5"/>
  <c r="Q72" i="5"/>
  <c r="Q66" i="5"/>
  <c r="Q64" i="5"/>
  <c r="Q69" i="5"/>
  <c r="Q67" i="5"/>
  <c r="Q65" i="5"/>
  <c r="Q63" i="5"/>
  <c r="Q61" i="5"/>
  <c r="Q59" i="5"/>
  <c r="Q57" i="5"/>
  <c r="Q55" i="5"/>
  <c r="Q53" i="5"/>
  <c r="Q62" i="5"/>
  <c r="Q60" i="5"/>
  <c r="Q58" i="5"/>
  <c r="Q56" i="5"/>
  <c r="Q54" i="5"/>
  <c r="Q52" i="5"/>
  <c r="Q51" i="5"/>
  <c r="Q49" i="5"/>
  <c r="Q47" i="5"/>
  <c r="Q50" i="5"/>
  <c r="Q48" i="5"/>
  <c r="Q46" i="5"/>
  <c r="Q44" i="5"/>
  <c r="Q42" i="5"/>
  <c r="Q40" i="5"/>
  <c r="Q38" i="5"/>
  <c r="Q37" i="5"/>
  <c r="Q34" i="5"/>
  <c r="Q33" i="5"/>
  <c r="Q32" i="5"/>
  <c r="Q45" i="5"/>
  <c r="Q43" i="5"/>
  <c r="Q41" i="5"/>
  <c r="Q39" i="5"/>
  <c r="Q30" i="5"/>
  <c r="Q27" i="5"/>
  <c r="Q26" i="5"/>
  <c r="Q36" i="5"/>
  <c r="Q35" i="5"/>
  <c r="Q31" i="5"/>
  <c r="Q29" i="5"/>
  <c r="Q28" i="5"/>
  <c r="Q23" i="5"/>
  <c r="Q4" i="5"/>
  <c r="GL29" i="5"/>
  <c r="HQ30" i="5" s="1"/>
  <c r="IC29" i="5" s="1"/>
  <c r="GN34" i="5"/>
  <c r="HS35" i="5" s="1"/>
  <c r="IE34" i="5" s="1"/>
  <c r="F5" i="5"/>
  <c r="HU5" i="5"/>
  <c r="IG4" i="5" s="1"/>
  <c r="F6" i="5"/>
  <c r="F7" i="5"/>
  <c r="F8" i="5"/>
  <c r="F9" i="5"/>
  <c r="G10" i="5"/>
  <c r="Q10" i="5"/>
  <c r="Y10" i="5"/>
  <c r="GK15" i="7" s="1"/>
  <c r="G11" i="5"/>
  <c r="Q11" i="5"/>
  <c r="Y11" i="5"/>
  <c r="GK16" i="7" s="1"/>
  <c r="JA16" i="7" s="1"/>
  <c r="F12" i="5"/>
  <c r="G13" i="5"/>
  <c r="Q13" i="5"/>
  <c r="Y13" i="5"/>
  <c r="GK18" i="7" s="1"/>
  <c r="JA18" i="7" s="1"/>
  <c r="G14" i="5"/>
  <c r="Q14" i="5"/>
  <c r="Y14" i="5"/>
  <c r="GK19" i="7" s="1"/>
  <c r="JA19" i="7" s="1"/>
  <c r="G15" i="5"/>
  <c r="Q15" i="5"/>
  <c r="Y15" i="5"/>
  <c r="GK20" i="7" s="1"/>
  <c r="JA20" i="7" s="1"/>
  <c r="HK15" i="5"/>
  <c r="HM15" i="5"/>
  <c r="HO15" i="5"/>
  <c r="HW15" i="5"/>
  <c r="HY15" i="5"/>
  <c r="IA15" i="5"/>
  <c r="F16" i="5"/>
  <c r="G17" i="5"/>
  <c r="Q17" i="5"/>
  <c r="Y17" i="5"/>
  <c r="GK22" i="7" s="1"/>
  <c r="JA22" i="7" s="1"/>
  <c r="G18" i="5"/>
  <c r="Q18" i="5"/>
  <c r="Y18" i="5"/>
  <c r="GK23" i="7" s="1"/>
  <c r="JA23" i="7" s="1"/>
  <c r="G19" i="5"/>
  <c r="Q19" i="5"/>
  <c r="Y19" i="5"/>
  <c r="GK24" i="7" s="1"/>
  <c r="JA24" i="7" s="1"/>
  <c r="G20" i="5"/>
  <c r="Q20" i="5"/>
  <c r="Y20" i="5"/>
  <c r="GK25" i="7" s="1"/>
  <c r="JA25" i="7" s="1"/>
  <c r="HK20" i="5"/>
  <c r="HM20" i="5"/>
  <c r="HO20" i="5"/>
  <c r="HW20" i="5"/>
  <c r="HY20" i="5"/>
  <c r="F21" i="5"/>
  <c r="F22" i="5"/>
  <c r="Q24" i="5"/>
  <c r="Q5" i="5"/>
  <c r="HR5" i="5"/>
  <c r="ID4" i="5" s="1"/>
  <c r="Q6" i="5"/>
  <c r="Q7" i="5"/>
  <c r="Q8" i="5"/>
  <c r="Q9" i="5"/>
  <c r="F10" i="5"/>
  <c r="F11" i="5"/>
  <c r="Q12" i="5"/>
  <c r="F13" i="5"/>
  <c r="IB35" i="5"/>
  <c r="HZ35" i="5"/>
  <c r="HX35" i="5"/>
  <c r="HP35" i="5"/>
  <c r="HN35" i="5"/>
  <c r="HL35" i="5"/>
  <c r="IA30" i="5"/>
  <c r="HY30" i="5"/>
  <c r="HW30" i="5"/>
  <c r="HO30" i="5"/>
  <c r="HM30" i="5"/>
  <c r="HK30" i="5"/>
  <c r="IA35" i="5"/>
  <c r="HW35" i="5"/>
  <c r="HO35" i="5"/>
  <c r="HK35" i="5"/>
  <c r="HZ30" i="5"/>
  <c r="HN30" i="5"/>
  <c r="IB25" i="5"/>
  <c r="HZ25" i="5"/>
  <c r="HX25" i="5"/>
  <c r="HP25" i="5"/>
  <c r="HN25" i="5"/>
  <c r="HL25" i="5"/>
  <c r="HY35" i="5"/>
  <c r="HM35" i="5"/>
  <c r="IB30" i="5"/>
  <c r="HX30" i="5"/>
  <c r="HP30" i="5"/>
  <c r="HL30" i="5"/>
  <c r="IA25" i="5"/>
  <c r="HY25" i="5"/>
  <c r="HW25" i="5"/>
  <c r="HO25" i="5"/>
  <c r="HM25" i="5"/>
  <c r="HK25" i="5"/>
  <c r="F14" i="5"/>
  <c r="F15" i="5"/>
  <c r="HL15" i="5"/>
  <c r="HN15" i="5"/>
  <c r="HP15" i="5"/>
  <c r="HX15" i="5"/>
  <c r="HZ15" i="5"/>
  <c r="IB15" i="5"/>
  <c r="Q16" i="5"/>
  <c r="F17" i="5"/>
  <c r="F18" i="5"/>
  <c r="F19" i="5"/>
  <c r="F20" i="5"/>
  <c r="HL20" i="5"/>
  <c r="HN20" i="5"/>
  <c r="HP20" i="5"/>
  <c r="HX20" i="5"/>
  <c r="HZ20" i="5"/>
  <c r="IB20" i="5"/>
  <c r="G21" i="5"/>
  <c r="Q21" i="5"/>
  <c r="G22" i="5"/>
  <c r="Q22" i="5"/>
  <c r="Y22" i="5"/>
  <c r="GK27" i="7" s="1"/>
  <c r="JA27" i="7" s="1"/>
  <c r="Y23" i="5"/>
  <c r="GK28" i="7" s="1"/>
  <c r="JA28" i="7" s="1"/>
  <c r="G23" i="5"/>
  <c r="F23" i="5"/>
  <c r="GK24" i="5"/>
  <c r="Q25" i="5"/>
  <c r="F24" i="5"/>
  <c r="F25" i="5"/>
  <c r="F26" i="5"/>
  <c r="F27" i="5"/>
  <c r="G28" i="5"/>
  <c r="Y28" i="5"/>
  <c r="GK33" i="7" s="1"/>
  <c r="JA33" i="7" s="1"/>
  <c r="G29" i="5"/>
  <c r="Y29" i="5"/>
  <c r="GK34" i="7" s="1"/>
  <c r="JA34" i="7" s="1"/>
  <c r="F30" i="5"/>
  <c r="Y34" i="5"/>
  <c r="GK39" i="7" s="1"/>
  <c r="JA39" i="7" s="1"/>
  <c r="G34" i="5"/>
  <c r="F34" i="5"/>
  <c r="F28" i="5"/>
  <c r="F29" i="5"/>
  <c r="Y32" i="5"/>
  <c r="GK37" i="7" s="1"/>
  <c r="JA37" i="7" s="1"/>
  <c r="G32" i="5"/>
  <c r="F32" i="5"/>
  <c r="Y33" i="5"/>
  <c r="GK38" i="7" s="1"/>
  <c r="JA38" i="7" s="1"/>
  <c r="G33" i="5"/>
  <c r="F33" i="5"/>
  <c r="F31" i="5"/>
  <c r="F35" i="5"/>
  <c r="ET3" i="4"/>
  <c r="EJ13" i="4" s="1"/>
  <c r="EJ14" i="4" s="1"/>
  <c r="F5" i="4"/>
  <c r="F7" i="4"/>
  <c r="F33" i="4"/>
  <c r="F35" i="4"/>
  <c r="G33" i="4"/>
  <c r="Y31" i="4"/>
  <c r="GR36" i="7" s="1"/>
  <c r="JB36" i="7" s="1"/>
  <c r="G31" i="4"/>
  <c r="Y29" i="4"/>
  <c r="GR34" i="7" s="1"/>
  <c r="JB34" i="7" s="1"/>
  <c r="G29" i="4"/>
  <c r="Y27" i="4"/>
  <c r="GR32" i="7" s="1"/>
  <c r="JB32" i="7" s="1"/>
  <c r="G27" i="4"/>
  <c r="Y25" i="4"/>
  <c r="GR30" i="7" s="1"/>
  <c r="JB30" i="7" s="1"/>
  <c r="G25" i="4"/>
  <c r="Y23" i="4"/>
  <c r="GR28" i="7" s="1"/>
  <c r="JB28" i="7" s="1"/>
  <c r="G23" i="4"/>
  <c r="Y21" i="4"/>
  <c r="GR26" i="7" s="1"/>
  <c r="JB26" i="7" s="1"/>
  <c r="G21" i="4"/>
  <c r="Y19" i="4"/>
  <c r="GR24" i="7" s="1"/>
  <c r="JB24" i="7" s="1"/>
  <c r="G19" i="4"/>
  <c r="Y17" i="4"/>
  <c r="GR22" i="7" s="1"/>
  <c r="JB22" i="7" s="1"/>
  <c r="F17" i="4"/>
  <c r="Y15" i="4"/>
  <c r="GR20" i="7" s="1"/>
  <c r="JB20" i="7" s="1"/>
  <c r="F15" i="4"/>
  <c r="F13" i="4"/>
  <c r="F11" i="4"/>
  <c r="V41" i="4"/>
  <c r="GY46" i="7" s="1"/>
  <c r="ES3" i="4"/>
  <c r="EJ12" i="4" s="1"/>
  <c r="EU3" i="4"/>
  <c r="G5" i="4"/>
  <c r="Y5" i="4"/>
  <c r="GR10" i="7" s="1"/>
  <c r="JB10" i="7" s="1"/>
  <c r="G7" i="4"/>
  <c r="G9" i="4"/>
  <c r="G11" i="4"/>
  <c r="Y13" i="4"/>
  <c r="GR18" i="7" s="1"/>
  <c r="JB18" i="7" s="1"/>
  <c r="G15" i="4"/>
  <c r="G17" i="4"/>
  <c r="Y35" i="4"/>
  <c r="GR40" i="7" s="1"/>
  <c r="JB40" i="7" s="1"/>
  <c r="GD29" i="4"/>
  <c r="EI11" i="4"/>
  <c r="Q4" i="4"/>
  <c r="Q5" i="4"/>
  <c r="Q7" i="4"/>
  <c r="Q9" i="4"/>
  <c r="Q10" i="4"/>
  <c r="IB35" i="4"/>
  <c r="HZ35" i="4"/>
  <c r="HX35" i="4"/>
  <c r="HP35" i="4"/>
  <c r="HN35" i="4"/>
  <c r="HL35" i="4"/>
  <c r="IA35" i="4"/>
  <c r="HY35" i="4"/>
  <c r="HW35" i="4"/>
  <c r="HO35" i="4"/>
  <c r="HM35" i="4"/>
  <c r="HK35" i="4"/>
  <c r="IA30" i="4"/>
  <c r="HY30" i="4"/>
  <c r="HW30" i="4"/>
  <c r="HO30" i="4"/>
  <c r="HM30" i="4"/>
  <c r="HK30" i="4"/>
  <c r="IA25" i="4"/>
  <c r="HY25" i="4"/>
  <c r="HW25" i="4"/>
  <c r="HO25" i="4"/>
  <c r="HM25" i="4"/>
  <c r="HK25" i="4"/>
  <c r="IB30" i="4"/>
  <c r="HZ30" i="4"/>
  <c r="HX30" i="4"/>
  <c r="HP30" i="4"/>
  <c r="HN30" i="4"/>
  <c r="HL30" i="4"/>
  <c r="IB25" i="4"/>
  <c r="HZ25" i="4"/>
  <c r="HX25" i="4"/>
  <c r="HP25" i="4"/>
  <c r="HN25" i="4"/>
  <c r="HL25" i="4"/>
  <c r="Q14" i="4"/>
  <c r="GO14" i="4"/>
  <c r="HT15" i="4" s="1"/>
  <c r="IF14" i="4" s="1"/>
  <c r="HL15" i="4"/>
  <c r="HN15" i="4"/>
  <c r="HP15" i="4"/>
  <c r="HX15" i="4"/>
  <c r="HZ15" i="4"/>
  <c r="IB15" i="4"/>
  <c r="Q18" i="4"/>
  <c r="Q20" i="4"/>
  <c r="HK20" i="4"/>
  <c r="HM20" i="4"/>
  <c r="HO20" i="4"/>
  <c r="HW20" i="4"/>
  <c r="HY20" i="4"/>
  <c r="IA20" i="4"/>
  <c r="Q21" i="4"/>
  <c r="Q72" i="4"/>
  <c r="Q71" i="4"/>
  <c r="Q70" i="4"/>
  <c r="Q69" i="4"/>
  <c r="Q67" i="4"/>
  <c r="Q68" i="4"/>
  <c r="Q66" i="4"/>
  <c r="Q65" i="4"/>
  <c r="Q63" i="4"/>
  <c r="Q64" i="4"/>
  <c r="Q61" i="4"/>
  <c r="Q59" i="4"/>
  <c r="Q57" i="4"/>
  <c r="Q62" i="4"/>
  <c r="Q60" i="4"/>
  <c r="Q58" i="4"/>
  <c r="Q56" i="4"/>
  <c r="Q54" i="4"/>
  <c r="Q52" i="4"/>
  <c r="Q50" i="4"/>
  <c r="Q48" i="4"/>
  <c r="Q55" i="4"/>
  <c r="Q53" i="4"/>
  <c r="Q51" i="4"/>
  <c r="Q49" i="4"/>
  <c r="Q46" i="4"/>
  <c r="Q44" i="4"/>
  <c r="Q42" i="4"/>
  <c r="Q40" i="4"/>
  <c r="Q38" i="4"/>
  <c r="Q37" i="4"/>
  <c r="Q47" i="4"/>
  <c r="Q45" i="4"/>
  <c r="Q43" i="4"/>
  <c r="Q41" i="4"/>
  <c r="Q39" i="4"/>
  <c r="Q36" i="4"/>
  <c r="Q35" i="4"/>
  <c r="Q34" i="4"/>
  <c r="Q32" i="4"/>
  <c r="Q31" i="4"/>
  <c r="Q30" i="4"/>
  <c r="Q29" i="4"/>
  <c r="Q26" i="4"/>
  <c r="Q24" i="4"/>
  <c r="Q33" i="4"/>
  <c r="Q28" i="4"/>
  <c r="Q27" i="4"/>
  <c r="Q25" i="4"/>
  <c r="GM34" i="4"/>
  <c r="HR35" i="4" s="1"/>
  <c r="ID34" i="4" s="1"/>
  <c r="GO24" i="4"/>
  <c r="HT25" i="4" s="1"/>
  <c r="IF24" i="4" s="1"/>
  <c r="GK29" i="4"/>
  <c r="HS5" i="4"/>
  <c r="IE4" i="4" s="1"/>
  <c r="Q6" i="4"/>
  <c r="Q8" i="4"/>
  <c r="Q11" i="4"/>
  <c r="Q12" i="4"/>
  <c r="Q13" i="4"/>
  <c r="Q15" i="4"/>
  <c r="HK15" i="4"/>
  <c r="HM15" i="4"/>
  <c r="HO15" i="4"/>
  <c r="HW15" i="4"/>
  <c r="HY15" i="4"/>
  <c r="IA15" i="4"/>
  <c r="Q16" i="4"/>
  <c r="Q17" i="4"/>
  <c r="Q19" i="4"/>
  <c r="GK19" i="4"/>
  <c r="HL20" i="4"/>
  <c r="HN20" i="4"/>
  <c r="HP20" i="4"/>
  <c r="HX20" i="4"/>
  <c r="HZ20" i="4"/>
  <c r="IB20" i="4"/>
  <c r="Q22" i="4"/>
  <c r="V36" i="3"/>
  <c r="R36" i="3"/>
  <c r="M33" i="3"/>
  <c r="M30" i="3"/>
  <c r="IY8" i="7" l="1"/>
  <c r="Z37" i="3" s="1"/>
  <c r="T37" i="3"/>
  <c r="GK4" i="7"/>
  <c r="JB8" i="7"/>
  <c r="JA12" i="7"/>
  <c r="JB15" i="7"/>
  <c r="JA15" i="7"/>
  <c r="JB11" i="7"/>
  <c r="JB9" i="7"/>
  <c r="JA13" i="7"/>
  <c r="JB12" i="7"/>
  <c r="JA14" i="7"/>
  <c r="JB13" i="7"/>
  <c r="JB14" i="7"/>
  <c r="HR34" i="7"/>
  <c r="HV34" i="7"/>
  <c r="HT34" i="7"/>
  <c r="IT34" i="7" s="1"/>
  <c r="HS34" i="7"/>
  <c r="HU34" i="7"/>
  <c r="HW34" i="7"/>
  <c r="HR28" i="7"/>
  <c r="HV28" i="7"/>
  <c r="HS28" i="7"/>
  <c r="HW28" i="7"/>
  <c r="HT28" i="7"/>
  <c r="IT28" i="7" s="1"/>
  <c r="HU28" i="7"/>
  <c r="HR22" i="7"/>
  <c r="HV22" i="7"/>
  <c r="HS22" i="7"/>
  <c r="HW22" i="7"/>
  <c r="HU22" i="7"/>
  <c r="HT22" i="7"/>
  <c r="IT22" i="7" s="1"/>
  <c r="HR18" i="7"/>
  <c r="HV18" i="7"/>
  <c r="HS18" i="7"/>
  <c r="HW18" i="7"/>
  <c r="HU18" i="7"/>
  <c r="HT18" i="7"/>
  <c r="IT18" i="7" s="1"/>
  <c r="HR16" i="7"/>
  <c r="HV16" i="7"/>
  <c r="HS16" i="7"/>
  <c r="HW16" i="7"/>
  <c r="HT16" i="7"/>
  <c r="IT16" i="7" s="1"/>
  <c r="HU16" i="7"/>
  <c r="HT8" i="7"/>
  <c r="IT8" i="7" s="1"/>
  <c r="HU8" i="7"/>
  <c r="HV8" i="7"/>
  <c r="HW8" i="7"/>
  <c r="HR8" i="7"/>
  <c r="HS8" i="7"/>
  <c r="GI4" i="7"/>
  <c r="HT13" i="7"/>
  <c r="IT13" i="7" s="1"/>
  <c r="HU13" i="7"/>
  <c r="HV13" i="7"/>
  <c r="HS13" i="7"/>
  <c r="HW13" i="7"/>
  <c r="HR13" i="7"/>
  <c r="HR14" i="7"/>
  <c r="HV14" i="7"/>
  <c r="HS14" i="7"/>
  <c r="HW14" i="7"/>
  <c r="HU14" i="7"/>
  <c r="HT14" i="7"/>
  <c r="IT14" i="7" s="1"/>
  <c r="HT37" i="7"/>
  <c r="IT37" i="7" s="1"/>
  <c r="HR37" i="7"/>
  <c r="HW37" i="7"/>
  <c r="HS37" i="7"/>
  <c r="HU37" i="7"/>
  <c r="HV37" i="7"/>
  <c r="HT23" i="7"/>
  <c r="IT23" i="7" s="1"/>
  <c r="HU23" i="7"/>
  <c r="HR23" i="7"/>
  <c r="HW23" i="7"/>
  <c r="HS23" i="7"/>
  <c r="HV23" i="7"/>
  <c r="HT11" i="7"/>
  <c r="IT11" i="7" s="1"/>
  <c r="HU11" i="7"/>
  <c r="HR11" i="7"/>
  <c r="HW11" i="7"/>
  <c r="HS11" i="7"/>
  <c r="HV11" i="7"/>
  <c r="HR38" i="7"/>
  <c r="HV38" i="7"/>
  <c r="HW38" i="7"/>
  <c r="HU38" i="7"/>
  <c r="HS38" i="7"/>
  <c r="HT38" i="7"/>
  <c r="IT38" i="7" s="1"/>
  <c r="HT39" i="7"/>
  <c r="IT39" i="7" s="1"/>
  <c r="HV39" i="7"/>
  <c r="HR39" i="7"/>
  <c r="HW39" i="7"/>
  <c r="HS39" i="7"/>
  <c r="HU39" i="7"/>
  <c r="HT33" i="7"/>
  <c r="IT33" i="7" s="1"/>
  <c r="HU33" i="7"/>
  <c r="HS33" i="7"/>
  <c r="HV33" i="7"/>
  <c r="HR33" i="7"/>
  <c r="HW33" i="7"/>
  <c r="HR24" i="7"/>
  <c r="HV24" i="7"/>
  <c r="HS24" i="7"/>
  <c r="HW24" i="7"/>
  <c r="HT24" i="7"/>
  <c r="IT24" i="7" s="1"/>
  <c r="HU24" i="7"/>
  <c r="HR20" i="7"/>
  <c r="HV20" i="7"/>
  <c r="HS20" i="7"/>
  <c r="HW20" i="7"/>
  <c r="HT20" i="7"/>
  <c r="IT20" i="7" s="1"/>
  <c r="HU20" i="7"/>
  <c r="HT9" i="7"/>
  <c r="IT9" i="7" s="1"/>
  <c r="HU9" i="7"/>
  <c r="HV9" i="7"/>
  <c r="HS9" i="7"/>
  <c r="HW9" i="7"/>
  <c r="HR9" i="7"/>
  <c r="HR12" i="7"/>
  <c r="HV12" i="7"/>
  <c r="HS12" i="7"/>
  <c r="HW12" i="7"/>
  <c r="HT12" i="7"/>
  <c r="IT12" i="7" s="1"/>
  <c r="HU12" i="7"/>
  <c r="HR30" i="7"/>
  <c r="HV30" i="7"/>
  <c r="HW30" i="7"/>
  <c r="HU30" i="7"/>
  <c r="HS30" i="7"/>
  <c r="HT30" i="7"/>
  <c r="IT30" i="7" s="1"/>
  <c r="HR40" i="7"/>
  <c r="HV40" i="7"/>
  <c r="HU40" i="7"/>
  <c r="HT40" i="7"/>
  <c r="IT40" i="7" s="1"/>
  <c r="HW40" i="7"/>
  <c r="HS40" i="7"/>
  <c r="HT35" i="7"/>
  <c r="IT35" i="7" s="1"/>
  <c r="HS35" i="7"/>
  <c r="HW35" i="7"/>
  <c r="HU35" i="7"/>
  <c r="HV35" i="7"/>
  <c r="HR35" i="7"/>
  <c r="HT41" i="7"/>
  <c r="IT41" i="7" s="1"/>
  <c r="HU41" i="7"/>
  <c r="HV41" i="7"/>
  <c r="HR41" i="7"/>
  <c r="HW41" i="7"/>
  <c r="HS41" i="7"/>
  <c r="HR32" i="7"/>
  <c r="HV32" i="7"/>
  <c r="HU32" i="7"/>
  <c r="HW32" i="7"/>
  <c r="HS32" i="7"/>
  <c r="HT32" i="7"/>
  <c r="IT32" i="7" s="1"/>
  <c r="HR42" i="7"/>
  <c r="HV42" i="7"/>
  <c r="HT42" i="7"/>
  <c r="IT42" i="7" s="1"/>
  <c r="HS42" i="7"/>
  <c r="HU42" i="7"/>
  <c r="HW42" i="7"/>
  <c r="HT27" i="7"/>
  <c r="IT27" i="7" s="1"/>
  <c r="HS27" i="7"/>
  <c r="HR27" i="7"/>
  <c r="HW27" i="7"/>
  <c r="HU27" i="7"/>
  <c r="HV27" i="7"/>
  <c r="HT19" i="7"/>
  <c r="IT19" i="7" s="1"/>
  <c r="HU19" i="7"/>
  <c r="HR19" i="7"/>
  <c r="HW19" i="7"/>
  <c r="HS19" i="7"/>
  <c r="HV19" i="7"/>
  <c r="HT21" i="7"/>
  <c r="IT21" i="7" s="1"/>
  <c r="HU21" i="7"/>
  <c r="HV21" i="7"/>
  <c r="HS21" i="7"/>
  <c r="HW21" i="7"/>
  <c r="HR21" i="7"/>
  <c r="HT31" i="7"/>
  <c r="IT31" i="7" s="1"/>
  <c r="HV31" i="7"/>
  <c r="HU31" i="7"/>
  <c r="HR31" i="7"/>
  <c r="HW31" i="7"/>
  <c r="HS31" i="7"/>
  <c r="HT25" i="7"/>
  <c r="IT25" i="7" s="1"/>
  <c r="HU25" i="7"/>
  <c r="HS25" i="7"/>
  <c r="HV25" i="7"/>
  <c r="HR25" i="7"/>
  <c r="HW25" i="7"/>
  <c r="HT15" i="7"/>
  <c r="IT15" i="7" s="1"/>
  <c r="HU15" i="7"/>
  <c r="HR15" i="7"/>
  <c r="HW15" i="7"/>
  <c r="HS15" i="7"/>
  <c r="HV15" i="7"/>
  <c r="HR10" i="7"/>
  <c r="HV10" i="7"/>
  <c r="HS10" i="7"/>
  <c r="HW10" i="7"/>
  <c r="HU10" i="7"/>
  <c r="HT10" i="7"/>
  <c r="IT10" i="7" s="1"/>
  <c r="HT17" i="7"/>
  <c r="IT17" i="7" s="1"/>
  <c r="HU17" i="7"/>
  <c r="HV17" i="7"/>
  <c r="HS17" i="7"/>
  <c r="HW17" i="7"/>
  <c r="HR17" i="7"/>
  <c r="HT29" i="7"/>
  <c r="IT29" i="7" s="1"/>
  <c r="HR29" i="7"/>
  <c r="HW29" i="7"/>
  <c r="HV29" i="7"/>
  <c r="HS29" i="7"/>
  <c r="HU29" i="7"/>
  <c r="HR26" i="7"/>
  <c r="HV26" i="7"/>
  <c r="HT26" i="7"/>
  <c r="IT26" i="7" s="1"/>
  <c r="HU26" i="7"/>
  <c r="HW26" i="7"/>
  <c r="HS26" i="7"/>
  <c r="HR36" i="7"/>
  <c r="HV36" i="7"/>
  <c r="HS36" i="7"/>
  <c r="HW36" i="7"/>
  <c r="HT36" i="7"/>
  <c r="IT36" i="7" s="1"/>
  <c r="HU36" i="7"/>
  <c r="B22" i="7"/>
  <c r="B46" i="7"/>
  <c r="B11" i="7"/>
  <c r="B186" i="7"/>
  <c r="B193" i="7"/>
  <c r="B86" i="7"/>
  <c r="B190" i="7"/>
  <c r="B154" i="7"/>
  <c r="B189" i="7"/>
  <c r="B54" i="7"/>
  <c r="B19" i="7"/>
  <c r="B18" i="7"/>
  <c r="B53" i="7"/>
  <c r="B157" i="7"/>
  <c r="B227" i="7"/>
  <c r="B226" i="7"/>
  <c r="B50" i="7"/>
  <c r="B15" i="7"/>
  <c r="B14" i="7"/>
  <c r="B49" i="7"/>
  <c r="B153" i="7"/>
  <c r="B223" i="7"/>
  <c r="B159" i="7"/>
  <c r="B52" i="7"/>
  <c r="B121" i="7"/>
  <c r="B225" i="7"/>
  <c r="B48" i="7"/>
  <c r="GN14" i="5"/>
  <c r="HS15" i="5" s="1"/>
  <c r="IE14" i="5" s="1"/>
  <c r="GQ24" i="5"/>
  <c r="HV25" i="5" s="1"/>
  <c r="IH24" i="5" s="1"/>
  <c r="GQ19" i="5"/>
  <c r="HV20" i="5" s="1"/>
  <c r="IH19" i="5" s="1"/>
  <c r="GQ29" i="5"/>
  <c r="HV30" i="5" s="1"/>
  <c r="IH29" i="5" s="1"/>
  <c r="MD38" i="5"/>
  <c r="MD17" i="5"/>
  <c r="MD7" i="4"/>
  <c r="MD12" i="4"/>
  <c r="MD11" i="5"/>
  <c r="MD18" i="5"/>
  <c r="GL24" i="4"/>
  <c r="HQ25" i="4" s="1"/>
  <c r="IC24" i="4" s="1"/>
  <c r="GP19" i="5"/>
  <c r="HU20" i="5" s="1"/>
  <c r="IG19" i="5" s="1"/>
  <c r="GP24" i="5"/>
  <c r="HU25" i="5" s="1"/>
  <c r="IG24" i="5" s="1"/>
  <c r="MD6" i="5"/>
  <c r="MD35" i="5"/>
  <c r="MD30" i="5"/>
  <c r="MD13" i="5"/>
  <c r="MD30" i="4"/>
  <c r="MD21" i="5"/>
  <c r="MD17" i="4"/>
  <c r="MD35" i="4"/>
  <c r="MD13" i="4"/>
  <c r="MD11" i="4"/>
  <c r="MD18" i="4"/>
  <c r="MD10" i="5"/>
  <c r="MD32" i="5"/>
  <c r="MD23" i="4"/>
  <c r="MD15" i="5"/>
  <c r="MD38" i="4"/>
  <c r="MD25" i="4"/>
  <c r="MD7" i="5"/>
  <c r="MD21" i="4"/>
  <c r="MD14" i="5"/>
  <c r="GO14" i="5"/>
  <c r="HT15" i="5" s="1"/>
  <c r="IF14" i="5" s="1"/>
  <c r="MD8" i="4"/>
  <c r="MD23" i="5"/>
  <c r="MD34" i="5"/>
  <c r="MD5" i="5"/>
  <c r="MD12" i="5"/>
  <c r="MD36" i="4"/>
  <c r="MD28" i="4"/>
  <c r="MD22" i="4"/>
  <c r="MD20" i="5"/>
  <c r="MD19" i="4"/>
  <c r="MD33" i="4"/>
  <c r="MD9" i="4"/>
  <c r="MD32" i="4"/>
  <c r="MD37" i="5"/>
  <c r="MD27" i="5"/>
  <c r="MD9" i="5"/>
  <c r="MD28" i="5"/>
  <c r="MD27" i="4"/>
  <c r="MD5" i="4"/>
  <c r="MD31" i="5"/>
  <c r="MD24" i="4"/>
  <c r="MD22" i="5"/>
  <c r="MD37" i="4"/>
  <c r="MD29" i="5"/>
  <c r="MD36" i="5"/>
  <c r="GL19" i="4"/>
  <c r="HQ20" i="4" s="1"/>
  <c r="IC19" i="4" s="1"/>
  <c r="MD16" i="5"/>
  <c r="MD33" i="5"/>
  <c r="MD6" i="4"/>
  <c r="MD26" i="4"/>
  <c r="MD14" i="4"/>
  <c r="MD39" i="5"/>
  <c r="MD24" i="5"/>
  <c r="MD19" i="5"/>
  <c r="MD39" i="4"/>
  <c r="MD31" i="4"/>
  <c r="MD29" i="4"/>
  <c r="MD25" i="5"/>
  <c r="MD10" i="4"/>
  <c r="MD34" i="4"/>
  <c r="MD20" i="4"/>
  <c r="MD8" i="5"/>
  <c r="MD26" i="5"/>
  <c r="MD16" i="4"/>
  <c r="MD15" i="4"/>
  <c r="E25" i="6"/>
  <c r="GO34" i="5"/>
  <c r="HT35" i="5" s="1"/>
  <c r="IF34" i="5" s="1"/>
  <c r="GO19" i="4"/>
  <c r="HT20" i="4" s="1"/>
  <c r="IF19" i="4" s="1"/>
  <c r="GL14" i="4"/>
  <c r="HQ15" i="4" s="1"/>
  <c r="IC14" i="4" s="1"/>
  <c r="GN9" i="4"/>
  <c r="HS10" i="4" s="1"/>
  <c r="IE9" i="4" s="1"/>
  <c r="GM29" i="4"/>
  <c r="HR30" i="4" s="1"/>
  <c r="ID29" i="4" s="1"/>
  <c r="GK9" i="4"/>
  <c r="GP29" i="4"/>
  <c r="HU30" i="4" s="1"/>
  <c r="IG29" i="4" s="1"/>
  <c r="GL34" i="4"/>
  <c r="HQ35" i="4" s="1"/>
  <c r="IC34" i="4" s="1"/>
  <c r="GM19" i="4"/>
  <c r="HR20" i="4" s="1"/>
  <c r="ID19" i="4" s="1"/>
  <c r="GN14" i="4"/>
  <c r="HS15" i="4" s="1"/>
  <c r="IE14" i="4" s="1"/>
  <c r="GL9" i="4"/>
  <c r="HQ10" i="4" s="1"/>
  <c r="IC9" i="4" s="1"/>
  <c r="HQ5" i="4"/>
  <c r="IC4" i="4" s="1"/>
  <c r="GO29" i="4"/>
  <c r="HT30" i="4" s="1"/>
  <c r="IF29" i="4" s="1"/>
  <c r="GM24" i="4"/>
  <c r="HR25" i="4" s="1"/>
  <c r="ID24" i="4" s="1"/>
  <c r="GO9" i="4"/>
  <c r="HT10" i="4" s="1"/>
  <c r="IF9" i="4" s="1"/>
  <c r="HT5" i="4"/>
  <c r="IF4" i="4" s="1"/>
  <c r="GK24" i="4"/>
  <c r="GL19" i="5"/>
  <c r="HQ20" i="5" s="1"/>
  <c r="IC19" i="5" s="1"/>
  <c r="GP14" i="5"/>
  <c r="HU15" i="5" s="1"/>
  <c r="IG14" i="5" s="1"/>
  <c r="GL14" i="5"/>
  <c r="HQ15" i="5" s="1"/>
  <c r="IC14" i="5" s="1"/>
  <c r="GM9" i="5"/>
  <c r="HR10" i="5" s="1"/>
  <c r="ID9" i="5" s="1"/>
  <c r="GQ34" i="5"/>
  <c r="HV35" i="5" s="1"/>
  <c r="IH34" i="5" s="1"/>
  <c r="GM29" i="5"/>
  <c r="HR30" i="5" s="1"/>
  <c r="ID29" i="5" s="1"/>
  <c r="GM14" i="5"/>
  <c r="HR15" i="5" s="1"/>
  <c r="ID14" i="5" s="1"/>
  <c r="GL9" i="5"/>
  <c r="HQ10" i="5" s="1"/>
  <c r="IC9" i="5" s="1"/>
  <c r="GN24" i="5"/>
  <c r="HS25" i="5" s="1"/>
  <c r="IE24" i="5" s="1"/>
  <c r="GL24" i="5"/>
  <c r="HQ25" i="5" s="1"/>
  <c r="IC24" i="5" s="1"/>
  <c r="HU5" i="4"/>
  <c r="IG4" i="4" s="1"/>
  <c r="GQ24" i="4"/>
  <c r="HV25" i="4" s="1"/>
  <c r="IH24" i="4" s="1"/>
  <c r="GN29" i="4"/>
  <c r="HS30" i="4" s="1"/>
  <c r="IE29" i="4" s="1"/>
  <c r="GO9" i="5"/>
  <c r="HT10" i="5" s="1"/>
  <c r="IF9" i="5" s="1"/>
  <c r="HV5" i="5"/>
  <c r="IH4" i="5" s="1"/>
  <c r="GP34" i="5"/>
  <c r="HU35" i="5" s="1"/>
  <c r="IG34" i="5" s="1"/>
  <c r="E36" i="6"/>
  <c r="GP14" i="4"/>
  <c r="HU15" i="4" s="1"/>
  <c r="IG14" i="4" s="1"/>
  <c r="GP9" i="4"/>
  <c r="HU10" i="4" s="1"/>
  <c r="IG9" i="4" s="1"/>
  <c r="GP24" i="4"/>
  <c r="HU25" i="4" s="1"/>
  <c r="IG24" i="4" s="1"/>
  <c r="GQ34" i="4"/>
  <c r="HV35" i="4" s="1"/>
  <c r="IH34" i="4" s="1"/>
  <c r="GQ14" i="4"/>
  <c r="HV15" i="4" s="1"/>
  <c r="IH14" i="4" s="1"/>
  <c r="GK14" i="4"/>
  <c r="GO24" i="5"/>
  <c r="HT25" i="5" s="1"/>
  <c r="IF24" i="5" s="1"/>
  <c r="GQ9" i="5"/>
  <c r="HV10" i="5" s="1"/>
  <c r="IH9" i="5" s="1"/>
  <c r="HT5" i="5"/>
  <c r="IF4" i="5" s="1"/>
  <c r="GO19" i="5"/>
  <c r="HT20" i="5" s="1"/>
  <c r="IF19" i="5" s="1"/>
  <c r="GQ14" i="5"/>
  <c r="HV15" i="5" s="1"/>
  <c r="IH14" i="5" s="1"/>
  <c r="GN9" i="5"/>
  <c r="HS10" i="5" s="1"/>
  <c r="IE9" i="5" s="1"/>
  <c r="P3" i="7"/>
  <c r="A38" i="3"/>
  <c r="HM9" i="7" s="1"/>
  <c r="IW9" i="7" s="1"/>
  <c r="A42" i="3"/>
  <c r="HM13" i="7" s="1"/>
  <c r="IW13" i="7" s="1"/>
  <c r="A44" i="3"/>
  <c r="HM15" i="7" s="1"/>
  <c r="IW15" i="7" s="1"/>
  <c r="A50" i="3"/>
  <c r="HM21" i="7" s="1"/>
  <c r="IW21" i="7" s="1"/>
  <c r="A52" i="3"/>
  <c r="HM23" i="7" s="1"/>
  <c r="IW23" i="7" s="1"/>
  <c r="A56" i="3"/>
  <c r="HM27" i="7" s="1"/>
  <c r="IW27" i="7" s="1"/>
  <c r="A64" i="3"/>
  <c r="HM35" i="7" s="1"/>
  <c r="IW35" i="7" s="1"/>
  <c r="A66" i="3"/>
  <c r="HM37" i="7" s="1"/>
  <c r="IW37" i="7" s="1"/>
  <c r="A70" i="3"/>
  <c r="HM41" i="7" s="1"/>
  <c r="IW41" i="7" s="1"/>
  <c r="IY41" i="7" s="1"/>
  <c r="A39" i="3"/>
  <c r="HM10" i="7" s="1"/>
  <c r="IW10" i="7" s="1"/>
  <c r="A47" i="3"/>
  <c r="HM18" i="7" s="1"/>
  <c r="IW18" i="7" s="1"/>
  <c r="A51" i="3"/>
  <c r="HM22" i="7" s="1"/>
  <c r="IW22" i="7" s="1"/>
  <c r="A55" i="3"/>
  <c r="HM26" i="7" s="1"/>
  <c r="IW26" i="7" s="1"/>
  <c r="A57" i="3"/>
  <c r="HM28" i="7" s="1"/>
  <c r="IW28" i="7" s="1"/>
  <c r="A65" i="3"/>
  <c r="HM36" i="7" s="1"/>
  <c r="IW36" i="7" s="1"/>
  <c r="A67" i="3"/>
  <c r="HM38" i="7" s="1"/>
  <c r="IW38" i="7" s="1"/>
  <c r="A40" i="3"/>
  <c r="HM11" i="7" s="1"/>
  <c r="IW11" i="7" s="1"/>
  <c r="A46" i="3"/>
  <c r="HM17" i="7" s="1"/>
  <c r="IW17" i="7" s="1"/>
  <c r="A48" i="3"/>
  <c r="HM19" i="7" s="1"/>
  <c r="IW19" i="7" s="1"/>
  <c r="A54" i="3"/>
  <c r="HM25" i="7" s="1"/>
  <c r="IW25" i="7" s="1"/>
  <c r="A58" i="3"/>
  <c r="HM29" i="7" s="1"/>
  <c r="IW29" i="7" s="1"/>
  <c r="A60" i="3"/>
  <c r="HM31" i="7" s="1"/>
  <c r="IW31" i="7" s="1"/>
  <c r="A62" i="3"/>
  <c r="HM33" i="7" s="1"/>
  <c r="IW33" i="7" s="1"/>
  <c r="A68" i="3"/>
  <c r="HM39" i="7" s="1"/>
  <c r="IW39" i="7" s="1"/>
  <c r="A41" i="3"/>
  <c r="HM12" i="7" s="1"/>
  <c r="IW12" i="7" s="1"/>
  <c r="A43" i="3"/>
  <c r="HM14" i="7" s="1"/>
  <c r="IW14" i="7" s="1"/>
  <c r="A45" i="3"/>
  <c r="HM16" i="7" s="1"/>
  <c r="IW16" i="7" s="1"/>
  <c r="A49" i="3"/>
  <c r="HM20" i="7" s="1"/>
  <c r="IW20" i="7" s="1"/>
  <c r="A53" i="3"/>
  <c r="HM24" i="7" s="1"/>
  <c r="IW24" i="7" s="1"/>
  <c r="A59" i="3"/>
  <c r="HM30" i="7" s="1"/>
  <c r="IW30" i="7" s="1"/>
  <c r="A61" i="3"/>
  <c r="HM32" i="7" s="1"/>
  <c r="IW32" i="7" s="1"/>
  <c r="A63" i="3"/>
  <c r="HM34" i="7" s="1"/>
  <c r="IW34" i="7" s="1"/>
  <c r="A69" i="3"/>
  <c r="HM40" i="7" s="1"/>
  <c r="IW40" i="7" s="1"/>
  <c r="A71" i="3"/>
  <c r="HM42" i="7" s="1"/>
  <c r="IW42" i="7" s="1"/>
  <c r="IY42" i="7" s="1"/>
  <c r="V32" i="5"/>
  <c r="GW37" i="7" s="1"/>
  <c r="E34" i="6"/>
  <c r="F31" i="6"/>
  <c r="F25" i="6"/>
  <c r="F24" i="6"/>
  <c r="V15" i="5"/>
  <c r="GW20" i="7" s="1"/>
  <c r="E17" i="6"/>
  <c r="V11" i="5"/>
  <c r="GW16" i="7" s="1"/>
  <c r="E13" i="6"/>
  <c r="V10" i="5"/>
  <c r="GW15" i="7" s="1"/>
  <c r="E12" i="6"/>
  <c r="F22" i="6"/>
  <c r="F21" i="6"/>
  <c r="F20" i="6"/>
  <c r="F19" i="6"/>
  <c r="V16" i="5"/>
  <c r="GW21" i="7" s="1"/>
  <c r="E18" i="6"/>
  <c r="F17" i="6"/>
  <c r="V5" i="5"/>
  <c r="GW10" i="7" s="1"/>
  <c r="E7" i="6"/>
  <c r="V4" i="5"/>
  <c r="GW9" i="7" s="1"/>
  <c r="E6" i="6"/>
  <c r="F7" i="6"/>
  <c r="F9" i="6"/>
  <c r="F11" i="6"/>
  <c r="F18" i="6"/>
  <c r="F38" i="6"/>
  <c r="F29" i="6"/>
  <c r="F33" i="6"/>
  <c r="V36" i="5"/>
  <c r="GW41" i="7" s="1"/>
  <c r="E38" i="6"/>
  <c r="V35" i="5"/>
  <c r="GW40" i="7" s="1"/>
  <c r="E37" i="6"/>
  <c r="V31" i="5"/>
  <c r="GW36" i="7" s="1"/>
  <c r="E33" i="6"/>
  <c r="F35" i="6"/>
  <c r="F34" i="6"/>
  <c r="V29" i="5"/>
  <c r="GW34" i="7" s="1"/>
  <c r="E31" i="6"/>
  <c r="V28" i="5"/>
  <c r="GW33" i="7" s="1"/>
  <c r="E30" i="6"/>
  <c r="F36" i="6"/>
  <c r="V33" i="5"/>
  <c r="GW38" i="7" s="1"/>
  <c r="E35" i="6"/>
  <c r="V30" i="5"/>
  <c r="GW35" i="7" s="1"/>
  <c r="E32" i="6"/>
  <c r="F30" i="6"/>
  <c r="V27" i="5"/>
  <c r="GW32" i="7" s="1"/>
  <c r="E29" i="6"/>
  <c r="V26" i="5"/>
  <c r="GW31" i="7" s="1"/>
  <c r="E28" i="6"/>
  <c r="V25" i="5"/>
  <c r="GW30" i="7" s="1"/>
  <c r="E27" i="6"/>
  <c r="V24" i="5"/>
  <c r="GW29" i="7" s="1"/>
  <c r="E26" i="6"/>
  <c r="F23" i="6"/>
  <c r="V20" i="5"/>
  <c r="GW25" i="7" s="1"/>
  <c r="E22" i="6"/>
  <c r="V19" i="5"/>
  <c r="GW24" i="7" s="1"/>
  <c r="E21" i="6"/>
  <c r="V18" i="5"/>
  <c r="GW23" i="7" s="1"/>
  <c r="E20" i="6"/>
  <c r="V17" i="5"/>
  <c r="GW22" i="7" s="1"/>
  <c r="E19" i="6"/>
  <c r="V14" i="5"/>
  <c r="GW19" i="7" s="1"/>
  <c r="E16" i="6"/>
  <c r="V13" i="5"/>
  <c r="GW18" i="7" s="1"/>
  <c r="E15" i="6"/>
  <c r="V22" i="5"/>
  <c r="GW27" i="7" s="1"/>
  <c r="E24" i="6"/>
  <c r="V21" i="5"/>
  <c r="GW26" i="7" s="1"/>
  <c r="E23" i="6"/>
  <c r="F16" i="6"/>
  <c r="F15" i="6"/>
  <c r="V12" i="5"/>
  <c r="GW17" i="7" s="1"/>
  <c r="E14" i="6"/>
  <c r="F13" i="6"/>
  <c r="F12" i="6"/>
  <c r="V9" i="5"/>
  <c r="GW14" i="7" s="1"/>
  <c r="E11" i="6"/>
  <c r="V8" i="5"/>
  <c r="GW13" i="7" s="1"/>
  <c r="E10" i="6"/>
  <c r="V7" i="5"/>
  <c r="GW12" i="7" s="1"/>
  <c r="E9" i="6"/>
  <c r="V6" i="5"/>
  <c r="GW11" i="7" s="1"/>
  <c r="E8" i="6"/>
  <c r="V3" i="5"/>
  <c r="GW8" i="7" s="1"/>
  <c r="E5" i="6"/>
  <c r="F27" i="6"/>
  <c r="F8" i="6"/>
  <c r="F10" i="6"/>
  <c r="F14" i="6"/>
  <c r="F26" i="6"/>
  <c r="V37" i="5"/>
  <c r="GW42" i="7" s="1"/>
  <c r="E39" i="6"/>
  <c r="F28" i="6"/>
  <c r="F32" i="6"/>
  <c r="F37" i="6"/>
  <c r="F39" i="6"/>
  <c r="F6" i="6"/>
  <c r="F5" i="6"/>
  <c r="I39" i="6"/>
  <c r="V33" i="4"/>
  <c r="GY38" i="7" s="1"/>
  <c r="H35" i="6"/>
  <c r="V29" i="4"/>
  <c r="GY34" i="7" s="1"/>
  <c r="H31" i="6"/>
  <c r="V27" i="4"/>
  <c r="GY32" i="7" s="1"/>
  <c r="H29" i="6"/>
  <c r="V25" i="4"/>
  <c r="GY30" i="7" s="1"/>
  <c r="H27" i="6"/>
  <c r="V23" i="4"/>
  <c r="GY28" i="7" s="1"/>
  <c r="H25" i="6"/>
  <c r="V21" i="4"/>
  <c r="GY26" i="7" s="1"/>
  <c r="H23" i="6"/>
  <c r="V14" i="4"/>
  <c r="GY19" i="7" s="1"/>
  <c r="H16" i="6"/>
  <c r="I15" i="6"/>
  <c r="V10" i="4"/>
  <c r="GY15" i="7" s="1"/>
  <c r="H12" i="6"/>
  <c r="I9" i="6"/>
  <c r="V6" i="4"/>
  <c r="GY11" i="7" s="1"/>
  <c r="H8" i="6"/>
  <c r="I7" i="6"/>
  <c r="V4" i="4"/>
  <c r="GY9" i="7" s="1"/>
  <c r="H6" i="6"/>
  <c r="I12" i="6"/>
  <c r="I16" i="6"/>
  <c r="V18" i="4"/>
  <c r="GY23" i="7" s="1"/>
  <c r="H20" i="6"/>
  <c r="I24" i="6"/>
  <c r="I28" i="6"/>
  <c r="V30" i="4"/>
  <c r="GY35" i="7" s="1"/>
  <c r="H32" i="6"/>
  <c r="I36" i="6"/>
  <c r="V37" i="4"/>
  <c r="GY42" i="7" s="1"/>
  <c r="H39" i="6"/>
  <c r="V17" i="4"/>
  <c r="GY22" i="7" s="1"/>
  <c r="H19" i="6"/>
  <c r="I23" i="6"/>
  <c r="I27" i="6"/>
  <c r="I31" i="6"/>
  <c r="I35" i="6"/>
  <c r="V35" i="4"/>
  <c r="GY40" i="7" s="1"/>
  <c r="H37" i="6"/>
  <c r="I34" i="6"/>
  <c r="I10" i="6"/>
  <c r="I8" i="6"/>
  <c r="I32" i="6"/>
  <c r="I18" i="6"/>
  <c r="I22" i="6"/>
  <c r="V5" i="4"/>
  <c r="GY10" i="7" s="1"/>
  <c r="H7" i="6"/>
  <c r="V9" i="4"/>
  <c r="GY14" i="7" s="1"/>
  <c r="H11" i="6"/>
  <c r="V12" i="4"/>
  <c r="GY17" i="7" s="1"/>
  <c r="H14" i="6"/>
  <c r="V36" i="4"/>
  <c r="GY41" i="7" s="1"/>
  <c r="H38" i="6"/>
  <c r="I37" i="6"/>
  <c r="V31" i="4"/>
  <c r="GY36" i="7" s="1"/>
  <c r="H33" i="6"/>
  <c r="V28" i="4"/>
  <c r="GY33" i="7" s="1"/>
  <c r="H30" i="6"/>
  <c r="V26" i="4"/>
  <c r="GY31" i="7" s="1"/>
  <c r="H28" i="6"/>
  <c r="V24" i="4"/>
  <c r="GY29" i="7" s="1"/>
  <c r="H26" i="6"/>
  <c r="V22" i="4"/>
  <c r="GY27" i="7" s="1"/>
  <c r="H24" i="6"/>
  <c r="V19" i="4"/>
  <c r="GY24" i="7" s="1"/>
  <c r="H21" i="6"/>
  <c r="I11" i="6"/>
  <c r="V8" i="4"/>
  <c r="GY13" i="7" s="1"/>
  <c r="H10" i="6"/>
  <c r="V3" i="4"/>
  <c r="GY8" i="7" s="1"/>
  <c r="H5" i="6"/>
  <c r="I14" i="6"/>
  <c r="V16" i="4"/>
  <c r="GY21" i="7" s="1"/>
  <c r="H18" i="6"/>
  <c r="V20" i="4"/>
  <c r="GY25" i="7" s="1"/>
  <c r="H22" i="6"/>
  <c r="I26" i="6"/>
  <c r="I30" i="6"/>
  <c r="V32" i="4"/>
  <c r="GY37" i="7" s="1"/>
  <c r="H34" i="6"/>
  <c r="I38" i="6"/>
  <c r="V11" i="4"/>
  <c r="GY16" i="7" s="1"/>
  <c r="H13" i="6"/>
  <c r="V13" i="4"/>
  <c r="GY18" i="7" s="1"/>
  <c r="H15" i="6"/>
  <c r="V15" i="4"/>
  <c r="GY20" i="7" s="1"/>
  <c r="H17" i="6"/>
  <c r="I21" i="6"/>
  <c r="I25" i="6"/>
  <c r="I29" i="6"/>
  <c r="I33" i="6"/>
  <c r="I20" i="6"/>
  <c r="I17" i="6"/>
  <c r="I19" i="6"/>
  <c r="I6" i="6"/>
  <c r="I5" i="6"/>
  <c r="I13" i="6"/>
  <c r="V34" i="4"/>
  <c r="GY39" i="7" s="1"/>
  <c r="H36" i="6"/>
  <c r="V7" i="4"/>
  <c r="GY12" i="7" s="1"/>
  <c r="H9" i="6"/>
  <c r="GN19" i="5"/>
  <c r="HS20" i="5" s="1"/>
  <c r="IE19" i="5" s="1"/>
  <c r="GK9" i="5"/>
  <c r="GK29" i="5"/>
  <c r="GM34" i="5"/>
  <c r="HR35" i="5" s="1"/>
  <c r="ID34" i="5" s="1"/>
  <c r="GM19" i="5"/>
  <c r="HR20" i="5" s="1"/>
  <c r="ID19" i="5" s="1"/>
  <c r="GK14" i="5"/>
  <c r="HQ5" i="5"/>
  <c r="IC4" i="5" s="1"/>
  <c r="GQ19" i="4"/>
  <c r="HV20" i="4" s="1"/>
  <c r="IH19" i="4" s="1"/>
  <c r="GN19" i="4"/>
  <c r="HS20" i="4" s="1"/>
  <c r="IE19" i="4" s="1"/>
  <c r="GQ9" i="4"/>
  <c r="HV10" i="4" s="1"/>
  <c r="IH9" i="4" s="1"/>
  <c r="GM9" i="4"/>
  <c r="HR10" i="4" s="1"/>
  <c r="ID9" i="4" s="1"/>
  <c r="HV5" i="4"/>
  <c r="IH4" i="4" s="1"/>
  <c r="HR5" i="4"/>
  <c r="ID4" i="4" s="1"/>
  <c r="GQ29" i="4"/>
  <c r="HV30" i="4" s="1"/>
  <c r="IH29" i="4" s="1"/>
  <c r="GN24" i="4"/>
  <c r="HS25" i="4" s="1"/>
  <c r="IE24" i="4" s="1"/>
  <c r="GO29" i="5"/>
  <c r="HT30" i="5" s="1"/>
  <c r="IF29" i="5" s="1"/>
  <c r="HS5" i="5"/>
  <c r="IE4" i="5" s="1"/>
  <c r="EX3" i="4"/>
  <c r="O35" i="4" s="1"/>
  <c r="EW3" i="4"/>
  <c r="N72" i="4" s="1"/>
  <c r="I3" i="5" a="1"/>
  <c r="I71" i="5" s="1"/>
  <c r="H3" i="5" a="1"/>
  <c r="EJ12" i="5"/>
  <c r="EX3" i="5"/>
  <c r="EW3" i="5"/>
  <c r="I3" i="4" a="1"/>
  <c r="I65" i="4" s="1"/>
  <c r="GS70" i="7" s="1"/>
  <c r="H3" i="4" a="1"/>
  <c r="H70" i="4" s="1"/>
  <c r="O17" i="4"/>
  <c r="L45" i="4"/>
  <c r="P45" i="4" s="1"/>
  <c r="L43" i="4"/>
  <c r="P43" i="4" s="1"/>
  <c r="L41" i="4"/>
  <c r="P41" i="4" s="1"/>
  <c r="L39" i="4"/>
  <c r="P39" i="4" s="1"/>
  <c r="L44" i="4"/>
  <c r="P44" i="4" s="1"/>
  <c r="L42" i="4"/>
  <c r="P42" i="4" s="1"/>
  <c r="L40" i="4"/>
  <c r="P40" i="4" s="1"/>
  <c r="L38" i="4"/>
  <c r="P38" i="4" s="1"/>
  <c r="M9" i="4"/>
  <c r="N9" i="4" s="1"/>
  <c r="T53" i="3" l="1"/>
  <c r="IY24" i="7"/>
  <c r="Z53" i="3" s="1"/>
  <c r="T41" i="3"/>
  <c r="IY12" i="7"/>
  <c r="Z41" i="3" s="1"/>
  <c r="T40" i="3"/>
  <c r="IY11" i="7"/>
  <c r="Z40" i="3" s="1"/>
  <c r="T55" i="3"/>
  <c r="IY26" i="7"/>
  <c r="Z55" i="3" s="1"/>
  <c r="T52" i="3"/>
  <c r="IY23" i="7"/>
  <c r="Z52" i="3" s="1"/>
  <c r="T63" i="3"/>
  <c r="IY34" i="7"/>
  <c r="Z63" i="3" s="1"/>
  <c r="T49" i="3"/>
  <c r="IY20" i="7"/>
  <c r="Z49" i="3" s="1"/>
  <c r="T68" i="3"/>
  <c r="IY39" i="7"/>
  <c r="Z68" i="3" s="1"/>
  <c r="T54" i="3"/>
  <c r="IY25" i="7"/>
  <c r="Z54" i="3" s="1"/>
  <c r="T67" i="3"/>
  <c r="IY38" i="7"/>
  <c r="Z67" i="3" s="1"/>
  <c r="T51" i="3"/>
  <c r="IY22" i="7"/>
  <c r="Z51" i="3" s="1"/>
  <c r="T66" i="3"/>
  <c r="IY37" i="7"/>
  <c r="Z66" i="3" s="1"/>
  <c r="T50" i="3"/>
  <c r="IY21" i="7"/>
  <c r="Z50" i="3" s="1"/>
  <c r="T69" i="3"/>
  <c r="IY40" i="7"/>
  <c r="Z69" i="3" s="1"/>
  <c r="T58" i="3"/>
  <c r="IY29" i="7"/>
  <c r="Z58" i="3" s="1"/>
  <c r="T38" i="3"/>
  <c r="IY9" i="7"/>
  <c r="Z38" i="3" s="1"/>
  <c r="T61" i="3"/>
  <c r="IY32" i="7"/>
  <c r="Z61" i="3" s="1"/>
  <c r="T45" i="3"/>
  <c r="IY16" i="7"/>
  <c r="Z45" i="3" s="1"/>
  <c r="T62" i="3"/>
  <c r="IY33" i="7"/>
  <c r="Z62" i="3" s="1"/>
  <c r="T48" i="3"/>
  <c r="IY19" i="7"/>
  <c r="Z48" i="3" s="1"/>
  <c r="T65" i="3"/>
  <c r="IY36" i="7"/>
  <c r="Z65" i="3" s="1"/>
  <c r="T47" i="3"/>
  <c r="IY18" i="7"/>
  <c r="Z47" i="3" s="1"/>
  <c r="T64" i="3"/>
  <c r="IY35" i="7"/>
  <c r="Z64" i="3" s="1"/>
  <c r="T44" i="3"/>
  <c r="IY15" i="7"/>
  <c r="Z44" i="3" s="1"/>
  <c r="T59" i="3"/>
  <c r="IY30" i="7"/>
  <c r="Z59" i="3" s="1"/>
  <c r="T43" i="3"/>
  <c r="IY14" i="7"/>
  <c r="Z43" i="3" s="1"/>
  <c r="T60" i="3"/>
  <c r="IY31" i="7"/>
  <c r="Z60" i="3" s="1"/>
  <c r="T46" i="3"/>
  <c r="IY17" i="7"/>
  <c r="Z46" i="3" s="1"/>
  <c r="T57" i="3"/>
  <c r="IY28" i="7"/>
  <c r="Z57" i="3" s="1"/>
  <c r="T39" i="3"/>
  <c r="IY10" i="7"/>
  <c r="Z39" i="3" s="1"/>
  <c r="T56" i="3"/>
  <c r="IY27" i="7"/>
  <c r="Z56" i="3" s="1"/>
  <c r="T42" i="3"/>
  <c r="IY13" i="7"/>
  <c r="Z42" i="3" s="1"/>
  <c r="IE8" i="7" a="1"/>
  <c r="IC8" i="7" a="1"/>
  <c r="II8" i="7" a="1"/>
  <c r="IA8" i="7" a="1"/>
  <c r="HY8" i="7" a="1"/>
  <c r="IG8" i="7" a="1"/>
  <c r="L24" i="4"/>
  <c r="P24" i="4" s="1"/>
  <c r="N38" i="4"/>
  <c r="N46" i="4"/>
  <c r="M21" i="4"/>
  <c r="N21" i="4" s="1"/>
  <c r="L25" i="4"/>
  <c r="P25" i="4" s="1"/>
  <c r="N55" i="4"/>
  <c r="M8" i="4"/>
  <c r="N8" i="4" s="1"/>
  <c r="M29" i="4"/>
  <c r="N29" i="4" s="1"/>
  <c r="N56" i="4"/>
  <c r="L20" i="4"/>
  <c r="P20" i="4" s="1"/>
  <c r="N70" i="4"/>
  <c r="N47" i="4"/>
  <c r="N63" i="4"/>
  <c r="L13" i="4"/>
  <c r="P13" i="4" s="1"/>
  <c r="M12" i="4"/>
  <c r="N12" i="4" s="1"/>
  <c r="M28" i="4"/>
  <c r="N28" i="4" s="1"/>
  <c r="L33" i="4"/>
  <c r="P33" i="4" s="1"/>
  <c r="L17" i="4"/>
  <c r="P17" i="4" s="1"/>
  <c r="M16" i="4"/>
  <c r="N16" i="4" s="1"/>
  <c r="L32" i="4"/>
  <c r="P32" i="4" s="1"/>
  <c r="L37" i="4"/>
  <c r="P37" i="4" s="1"/>
  <c r="N54" i="4"/>
  <c r="N67" i="4"/>
  <c r="HF70" i="7"/>
  <c r="HK70" i="7" s="1"/>
  <c r="HD70" i="7"/>
  <c r="HJ70" i="7" s="1"/>
  <c r="HE70" i="7"/>
  <c r="I69" i="4"/>
  <c r="M1" i="4"/>
  <c r="P37" i="7"/>
  <c r="P29" i="7"/>
  <c r="P25" i="7"/>
  <c r="P15" i="7"/>
  <c r="P9" i="7"/>
  <c r="P34" i="7"/>
  <c r="P26" i="7"/>
  <c r="P20" i="7"/>
  <c r="P12" i="7"/>
  <c r="P33" i="7"/>
  <c r="P23" i="7"/>
  <c r="P17" i="7"/>
  <c r="P5" i="7"/>
  <c r="P32" i="7"/>
  <c r="P22" i="7"/>
  <c r="P16" i="7"/>
  <c r="P8" i="7"/>
  <c r="P35" i="7"/>
  <c r="P27" i="7"/>
  <c r="P19" i="7"/>
  <c r="P11" i="7"/>
  <c r="P7" i="7"/>
  <c r="P28" i="7"/>
  <c r="P24" i="7"/>
  <c r="P14" i="7"/>
  <c r="P6" i="7"/>
  <c r="P31" i="7"/>
  <c r="P21" i="7"/>
  <c r="P13" i="7"/>
  <c r="P36" i="7"/>
  <c r="P30" i="7"/>
  <c r="P18" i="7"/>
  <c r="P10" i="7"/>
  <c r="P4" i="7"/>
  <c r="M7" i="4"/>
  <c r="N7" i="4" s="1"/>
  <c r="L11" i="4"/>
  <c r="P11" i="4" s="1"/>
  <c r="L15" i="4"/>
  <c r="P15" i="4" s="1"/>
  <c r="L19" i="4"/>
  <c r="P19" i="4" s="1"/>
  <c r="M23" i="4"/>
  <c r="N23" i="4" s="1"/>
  <c r="L10" i="4"/>
  <c r="P10" i="4" s="1"/>
  <c r="L14" i="4"/>
  <c r="P14" i="4" s="1"/>
  <c r="L18" i="4"/>
  <c r="P18" i="4" s="1"/>
  <c r="M22" i="4"/>
  <c r="N22" i="4" s="1"/>
  <c r="L26" i="4"/>
  <c r="P26" i="4" s="1"/>
  <c r="L30" i="4"/>
  <c r="P30" i="4" s="1"/>
  <c r="L34" i="4"/>
  <c r="P34" i="4" s="1"/>
  <c r="L27" i="4"/>
  <c r="P27" i="4" s="1"/>
  <c r="M31" i="4"/>
  <c r="N31" i="4" s="1"/>
  <c r="M35" i="4"/>
  <c r="N35" i="4" s="1"/>
  <c r="L36" i="4"/>
  <c r="P36" i="4" s="1"/>
  <c r="N50" i="4"/>
  <c r="N51" i="4"/>
  <c r="N59" i="4"/>
  <c r="N60" i="4"/>
  <c r="N64" i="4"/>
  <c r="N68" i="4"/>
  <c r="I27" i="4"/>
  <c r="GS32" i="7" s="1"/>
  <c r="O20" i="4"/>
  <c r="O24" i="4"/>
  <c r="L3" i="4"/>
  <c r="P3" i="4" s="1"/>
  <c r="L8" i="4"/>
  <c r="P8" i="4" s="1"/>
  <c r="M10" i="4"/>
  <c r="N10" i="4" s="1"/>
  <c r="L12" i="4"/>
  <c r="P12" i="4" s="1"/>
  <c r="M14" i="4"/>
  <c r="N14" i="4" s="1"/>
  <c r="L16" i="4"/>
  <c r="P16" i="4" s="1"/>
  <c r="M18" i="4"/>
  <c r="N18" i="4" s="1"/>
  <c r="M20" i="4"/>
  <c r="N20" i="4" s="1"/>
  <c r="L22" i="4"/>
  <c r="P22" i="4" s="1"/>
  <c r="L7" i="4"/>
  <c r="P7" i="4" s="1"/>
  <c r="L9" i="4"/>
  <c r="P9" i="4" s="1"/>
  <c r="M11" i="4"/>
  <c r="N11" i="4" s="1"/>
  <c r="M13" i="4"/>
  <c r="N13" i="4" s="1"/>
  <c r="M15" i="4"/>
  <c r="N15" i="4" s="1"/>
  <c r="M17" i="4"/>
  <c r="N17" i="4" s="1"/>
  <c r="M19" i="4"/>
  <c r="N19" i="4" s="1"/>
  <c r="L21" i="4"/>
  <c r="P21" i="4" s="1"/>
  <c r="L23" i="4"/>
  <c r="P23" i="4" s="1"/>
  <c r="M25" i="4"/>
  <c r="N25" i="4" s="1"/>
  <c r="M27" i="4"/>
  <c r="N27" i="4" s="1"/>
  <c r="L29" i="4"/>
  <c r="P29" i="4" s="1"/>
  <c r="L31" i="4"/>
  <c r="P31" i="4" s="1"/>
  <c r="M33" i="4"/>
  <c r="N33" i="4" s="1"/>
  <c r="M24" i="4"/>
  <c r="N24" i="4" s="1"/>
  <c r="M26" i="4"/>
  <c r="N26" i="4" s="1"/>
  <c r="L28" i="4"/>
  <c r="P28" i="4" s="1"/>
  <c r="M30" i="4"/>
  <c r="N30" i="4" s="1"/>
  <c r="M32" i="4"/>
  <c r="N32" i="4" s="1"/>
  <c r="M34" i="4"/>
  <c r="N34" i="4" s="1"/>
  <c r="M36" i="4"/>
  <c r="N36" i="4" s="1"/>
  <c r="M39" i="4"/>
  <c r="O39" i="4" s="1"/>
  <c r="N40" i="4"/>
  <c r="N42" i="4"/>
  <c r="N44" i="4"/>
  <c r="L35" i="4"/>
  <c r="P35" i="4" s="1"/>
  <c r="M37" i="4"/>
  <c r="N37" i="4" s="1"/>
  <c r="N39" i="4"/>
  <c r="N41" i="4"/>
  <c r="N43" i="4"/>
  <c r="N45" i="4"/>
  <c r="N48" i="4"/>
  <c r="N52" i="4"/>
  <c r="N49" i="4"/>
  <c r="N53" i="4"/>
  <c r="N57" i="4"/>
  <c r="N61" i="4"/>
  <c r="N58" i="4"/>
  <c r="N62" i="4"/>
  <c r="N65" i="4"/>
  <c r="N66" i="4"/>
  <c r="N69" i="4"/>
  <c r="N71" i="4"/>
  <c r="I10" i="4"/>
  <c r="GS15" i="7" s="1"/>
  <c r="I28" i="4"/>
  <c r="GS33" i="7" s="1"/>
  <c r="M6" i="4"/>
  <c r="N6" i="4" s="1"/>
  <c r="M42" i="4"/>
  <c r="O42" i="4" s="1"/>
  <c r="M70" i="4"/>
  <c r="O70" i="4" s="1"/>
  <c r="O9" i="4"/>
  <c r="O12" i="4"/>
  <c r="O25" i="4"/>
  <c r="O31" i="4"/>
  <c r="M5" i="4"/>
  <c r="N5" i="4" s="1"/>
  <c r="M43" i="4"/>
  <c r="O43" i="4" s="1"/>
  <c r="M38" i="4"/>
  <c r="O38" i="4" s="1"/>
  <c r="M46" i="4"/>
  <c r="O46" i="4" s="1"/>
  <c r="M48" i="4"/>
  <c r="O48" i="4" s="1"/>
  <c r="M50" i="4"/>
  <c r="O50" i="4" s="1"/>
  <c r="M52" i="4"/>
  <c r="O52" i="4" s="1"/>
  <c r="M54" i="4"/>
  <c r="O54" i="4" s="1"/>
  <c r="M56" i="4"/>
  <c r="O56" i="4" s="1"/>
  <c r="M58" i="4"/>
  <c r="O58" i="4" s="1"/>
  <c r="M60" i="4"/>
  <c r="O60" i="4" s="1"/>
  <c r="M62" i="4"/>
  <c r="O62" i="4" s="1"/>
  <c r="M57" i="4"/>
  <c r="O57" i="4" s="1"/>
  <c r="M59" i="4"/>
  <c r="O59" i="4" s="1"/>
  <c r="M61" i="4"/>
  <c r="O61" i="4" s="1"/>
  <c r="M63" i="4"/>
  <c r="O63" i="4" s="1"/>
  <c r="M65" i="4"/>
  <c r="O65" i="4" s="1"/>
  <c r="M72" i="4"/>
  <c r="O72" i="4" s="1"/>
  <c r="O3" i="4"/>
  <c r="O14" i="4"/>
  <c r="O8" i="4"/>
  <c r="O15" i="4"/>
  <c r="O22" i="4"/>
  <c r="O28" i="4"/>
  <c r="O29" i="4"/>
  <c r="O34" i="4"/>
  <c r="M3" i="4"/>
  <c r="N3" i="4" s="1"/>
  <c r="M4" i="4"/>
  <c r="L6" i="4"/>
  <c r="P6" i="4" s="1"/>
  <c r="L4" i="4"/>
  <c r="P4" i="4" s="1"/>
  <c r="L5" i="4"/>
  <c r="P5" i="4" s="1"/>
  <c r="O36" i="4"/>
  <c r="M41" i="4"/>
  <c r="O41" i="4" s="1"/>
  <c r="M45" i="4"/>
  <c r="O45" i="4" s="1"/>
  <c r="M47" i="4"/>
  <c r="O47" i="4" s="1"/>
  <c r="O37" i="4"/>
  <c r="M40" i="4"/>
  <c r="O40" i="4" s="1"/>
  <c r="M44" i="4"/>
  <c r="O44" i="4" s="1"/>
  <c r="M49" i="4"/>
  <c r="O49" i="4" s="1"/>
  <c r="M51" i="4"/>
  <c r="O51" i="4" s="1"/>
  <c r="M53" i="4"/>
  <c r="O53" i="4" s="1"/>
  <c r="M55" i="4"/>
  <c r="O55" i="4" s="1"/>
  <c r="M64" i="4"/>
  <c r="O64" i="4" s="1"/>
  <c r="M66" i="4"/>
  <c r="O66" i="4" s="1"/>
  <c r="M68" i="4"/>
  <c r="O68" i="4" s="1"/>
  <c r="M67" i="4"/>
  <c r="O67" i="4" s="1"/>
  <c r="M69" i="4"/>
  <c r="O69" i="4" s="1"/>
  <c r="M71" i="4"/>
  <c r="O71" i="4" s="1"/>
  <c r="O7" i="4"/>
  <c r="O10" i="4"/>
  <c r="O18" i="4"/>
  <c r="O21" i="4"/>
  <c r="O11" i="4"/>
  <c r="O13" i="4"/>
  <c r="O16" i="4"/>
  <c r="O19" i="4"/>
  <c r="O23" i="4"/>
  <c r="O27" i="4"/>
  <c r="O33" i="4"/>
  <c r="O26" i="4"/>
  <c r="O30" i="4"/>
  <c r="O32" i="4"/>
  <c r="I42" i="4"/>
  <c r="GS47" i="7" s="1"/>
  <c r="I26" i="4"/>
  <c r="GS31" i="7" s="1"/>
  <c r="I11" i="4"/>
  <c r="GS16" i="7" s="1"/>
  <c r="I12" i="4"/>
  <c r="GS17" i="7" s="1"/>
  <c r="I13" i="4"/>
  <c r="GS18" i="7" s="1"/>
  <c r="I43" i="4"/>
  <c r="GS48" i="7" s="1"/>
  <c r="I29" i="4"/>
  <c r="GS34" i="7" s="1"/>
  <c r="I58" i="4"/>
  <c r="GS63" i="7" s="1"/>
  <c r="I67" i="4"/>
  <c r="GS72" i="7" s="1"/>
  <c r="I60" i="4"/>
  <c r="GS65" i="7" s="1"/>
  <c r="I44" i="4"/>
  <c r="GS49" i="7" s="1"/>
  <c r="I45" i="4"/>
  <c r="GS50" i="7" s="1"/>
  <c r="I18" i="4"/>
  <c r="GS23" i="7" s="1"/>
  <c r="I34" i="4"/>
  <c r="GS39" i="7" s="1"/>
  <c r="I50" i="4"/>
  <c r="GS55" i="7" s="1"/>
  <c r="I3" i="4"/>
  <c r="GS8" i="7" s="1"/>
  <c r="I19" i="4"/>
  <c r="GS24" i="7" s="1"/>
  <c r="I35" i="4"/>
  <c r="GS40" i="7" s="1"/>
  <c r="I51" i="4"/>
  <c r="GS56" i="7" s="1"/>
  <c r="I4" i="4"/>
  <c r="GS9" i="7" s="1"/>
  <c r="I20" i="4"/>
  <c r="GS25" i="7" s="1"/>
  <c r="I36" i="4"/>
  <c r="GS41" i="7" s="1"/>
  <c r="I52" i="4"/>
  <c r="GS57" i="7" s="1"/>
  <c r="I5" i="4"/>
  <c r="GS10" i="7" s="1"/>
  <c r="I21" i="4"/>
  <c r="GS26" i="7" s="1"/>
  <c r="I37" i="4"/>
  <c r="GS42" i="7" s="1"/>
  <c r="I53" i="4"/>
  <c r="GS58" i="7" s="1"/>
  <c r="I66" i="4"/>
  <c r="GS71" i="7" s="1"/>
  <c r="I59" i="4"/>
  <c r="GS64" i="7" s="1"/>
  <c r="I68" i="4"/>
  <c r="I61" i="4"/>
  <c r="GS66" i="7" s="1"/>
  <c r="O6" i="4"/>
  <c r="O5" i="4"/>
  <c r="I6" i="4"/>
  <c r="GS11" i="7" s="1"/>
  <c r="I14" i="4"/>
  <c r="GS19" i="7" s="1"/>
  <c r="I22" i="4"/>
  <c r="GS27" i="7" s="1"/>
  <c r="I30" i="4"/>
  <c r="GS35" i="7" s="1"/>
  <c r="I38" i="4"/>
  <c r="GS43" i="7" s="1"/>
  <c r="I46" i="4"/>
  <c r="GS51" i="7" s="1"/>
  <c r="I54" i="4"/>
  <c r="GS59" i="7" s="1"/>
  <c r="I62" i="4"/>
  <c r="GS67" i="7" s="1"/>
  <c r="I70" i="4"/>
  <c r="I7" i="4"/>
  <c r="GS12" i="7" s="1"/>
  <c r="I15" i="4"/>
  <c r="GS20" i="7" s="1"/>
  <c r="I23" i="4"/>
  <c r="GS28" i="7" s="1"/>
  <c r="I31" i="4"/>
  <c r="GS36" i="7" s="1"/>
  <c r="I39" i="4"/>
  <c r="GS44" i="7" s="1"/>
  <c r="I47" i="4"/>
  <c r="GS52" i="7" s="1"/>
  <c r="I55" i="4"/>
  <c r="GS60" i="7" s="1"/>
  <c r="I63" i="4"/>
  <c r="GS68" i="7" s="1"/>
  <c r="I71" i="4"/>
  <c r="I8" i="4"/>
  <c r="GS13" i="7" s="1"/>
  <c r="I16" i="4"/>
  <c r="GS21" i="7" s="1"/>
  <c r="I24" i="4"/>
  <c r="GS29" i="7" s="1"/>
  <c r="I32" i="4"/>
  <c r="GS37" i="7" s="1"/>
  <c r="I40" i="4"/>
  <c r="GS45" i="7" s="1"/>
  <c r="I48" i="4"/>
  <c r="GS53" i="7" s="1"/>
  <c r="I56" i="4"/>
  <c r="GS61" i="7" s="1"/>
  <c r="I64" i="4"/>
  <c r="GS69" i="7" s="1"/>
  <c r="I72" i="4"/>
  <c r="I9" i="4"/>
  <c r="GS14" i="7" s="1"/>
  <c r="I17" i="4"/>
  <c r="GS22" i="7" s="1"/>
  <c r="I25" i="4"/>
  <c r="GS30" i="7" s="1"/>
  <c r="I33" i="4"/>
  <c r="GS38" i="7" s="1"/>
  <c r="I41" i="4"/>
  <c r="GS46" i="7" s="1"/>
  <c r="I49" i="4"/>
  <c r="GS54" i="7" s="1"/>
  <c r="I57" i="4"/>
  <c r="GS62" i="7" s="1"/>
  <c r="I8" i="5"/>
  <c r="GL13" i="7" s="1"/>
  <c r="I16" i="5"/>
  <c r="GL21" i="7" s="1"/>
  <c r="I24" i="5"/>
  <c r="GL29" i="7" s="1"/>
  <c r="I32" i="5"/>
  <c r="GL37" i="7" s="1"/>
  <c r="I40" i="5"/>
  <c r="GL45" i="7" s="1"/>
  <c r="I48" i="5"/>
  <c r="GL53" i="7" s="1"/>
  <c r="I56" i="5"/>
  <c r="GL61" i="7" s="1"/>
  <c r="I64" i="5"/>
  <c r="GL69" i="7" s="1"/>
  <c r="I72" i="5"/>
  <c r="I9" i="5"/>
  <c r="GL14" i="7" s="1"/>
  <c r="I17" i="5"/>
  <c r="GL22" i="7" s="1"/>
  <c r="I25" i="5"/>
  <c r="GL30" i="7" s="1"/>
  <c r="I33" i="5"/>
  <c r="GL38" i="7" s="1"/>
  <c r="I41" i="5"/>
  <c r="GL46" i="7" s="1"/>
  <c r="I49" i="5"/>
  <c r="GL54" i="7" s="1"/>
  <c r="I57" i="5"/>
  <c r="GL62" i="7" s="1"/>
  <c r="I65" i="5"/>
  <c r="GL70" i="7" s="1"/>
  <c r="I4" i="5"/>
  <c r="GL9" i="7" s="1"/>
  <c r="I12" i="5"/>
  <c r="GL17" i="7" s="1"/>
  <c r="I20" i="5"/>
  <c r="GL25" i="7" s="1"/>
  <c r="I28" i="5"/>
  <c r="GL33" i="7" s="1"/>
  <c r="I36" i="5"/>
  <c r="GL41" i="7" s="1"/>
  <c r="I44" i="5"/>
  <c r="GL49" i="7" s="1"/>
  <c r="I52" i="5"/>
  <c r="GL57" i="7" s="1"/>
  <c r="I60" i="5"/>
  <c r="GL65" i="7" s="1"/>
  <c r="I68" i="5"/>
  <c r="I5" i="5"/>
  <c r="GL10" i="7" s="1"/>
  <c r="I13" i="5"/>
  <c r="GL18" i="7" s="1"/>
  <c r="I21" i="5"/>
  <c r="GL26" i="7" s="1"/>
  <c r="I29" i="5"/>
  <c r="GL34" i="7" s="1"/>
  <c r="I37" i="5"/>
  <c r="GL42" i="7" s="1"/>
  <c r="I45" i="5"/>
  <c r="GL50" i="7" s="1"/>
  <c r="I53" i="5"/>
  <c r="GL58" i="7" s="1"/>
  <c r="I61" i="5"/>
  <c r="GL66" i="7" s="1"/>
  <c r="I69" i="5"/>
  <c r="I6" i="5"/>
  <c r="GL11" i="7" s="1"/>
  <c r="I10" i="5"/>
  <c r="GL15" i="7" s="1"/>
  <c r="I14" i="5"/>
  <c r="GL19" i="7" s="1"/>
  <c r="I18" i="5"/>
  <c r="GL23" i="7" s="1"/>
  <c r="I22" i="5"/>
  <c r="GL27" i="7" s="1"/>
  <c r="I26" i="5"/>
  <c r="GL31" i="7" s="1"/>
  <c r="I30" i="5"/>
  <c r="GL35" i="7" s="1"/>
  <c r="I34" i="5"/>
  <c r="GL39" i="7" s="1"/>
  <c r="I38" i="5"/>
  <c r="GL43" i="7" s="1"/>
  <c r="I42" i="5"/>
  <c r="GL47" i="7" s="1"/>
  <c r="I46" i="5"/>
  <c r="GL51" i="7" s="1"/>
  <c r="I50" i="5"/>
  <c r="GL55" i="7" s="1"/>
  <c r="I54" i="5"/>
  <c r="GL59" i="7" s="1"/>
  <c r="I58" i="5"/>
  <c r="GL63" i="7" s="1"/>
  <c r="I62" i="5"/>
  <c r="GL67" i="7" s="1"/>
  <c r="I66" i="5"/>
  <c r="GL71" i="7" s="1"/>
  <c r="I70" i="5"/>
  <c r="I3" i="5"/>
  <c r="GL8" i="7" s="1"/>
  <c r="I7" i="5"/>
  <c r="GL12" i="7" s="1"/>
  <c r="I11" i="5"/>
  <c r="GL16" i="7" s="1"/>
  <c r="I15" i="5"/>
  <c r="GL20" i="7" s="1"/>
  <c r="I19" i="5"/>
  <c r="GL24" i="7" s="1"/>
  <c r="I23" i="5"/>
  <c r="GL28" i="7" s="1"/>
  <c r="I27" i="5"/>
  <c r="GL32" i="7" s="1"/>
  <c r="I31" i="5"/>
  <c r="GL36" i="7" s="1"/>
  <c r="I35" i="5"/>
  <c r="GL40" i="7" s="1"/>
  <c r="I39" i="5"/>
  <c r="GL44" i="7" s="1"/>
  <c r="I43" i="5"/>
  <c r="GL48" i="7" s="1"/>
  <c r="I47" i="5"/>
  <c r="GL52" i="7" s="1"/>
  <c r="I51" i="5"/>
  <c r="GL56" i="7" s="1"/>
  <c r="I55" i="5"/>
  <c r="GL60" i="7" s="1"/>
  <c r="I59" i="5"/>
  <c r="GL64" i="7" s="1"/>
  <c r="I63" i="5"/>
  <c r="GL68" i="7" s="1"/>
  <c r="I67" i="5"/>
  <c r="GL72" i="7" s="1"/>
  <c r="L36" i="5"/>
  <c r="P36" i="5" s="1"/>
  <c r="L37" i="5"/>
  <c r="P37" i="5" s="1"/>
  <c r="N72" i="5"/>
  <c r="M71" i="5"/>
  <c r="O71" i="5" s="1"/>
  <c r="M72" i="5"/>
  <c r="O72" i="5" s="1"/>
  <c r="M70" i="5"/>
  <c r="O70" i="5" s="1"/>
  <c r="N69" i="5"/>
  <c r="M68" i="5"/>
  <c r="O68" i="5" s="1"/>
  <c r="N70" i="5"/>
  <c r="N68" i="5"/>
  <c r="N67" i="5"/>
  <c r="M66" i="5"/>
  <c r="O66" i="5" s="1"/>
  <c r="N65" i="5"/>
  <c r="M64" i="5"/>
  <c r="N63" i="5"/>
  <c r="M67" i="5"/>
  <c r="O67" i="5" s="1"/>
  <c r="M65" i="5"/>
  <c r="O65" i="5" s="1"/>
  <c r="M63" i="5"/>
  <c r="O63" i="5" s="1"/>
  <c r="N62" i="5"/>
  <c r="M61" i="5"/>
  <c r="O61" i="5" s="1"/>
  <c r="N60" i="5"/>
  <c r="M59" i="5"/>
  <c r="O59" i="5" s="1"/>
  <c r="N58" i="5"/>
  <c r="M57" i="5"/>
  <c r="O57" i="5" s="1"/>
  <c r="N56" i="5"/>
  <c r="M55" i="5"/>
  <c r="O55" i="5" s="1"/>
  <c r="N54" i="5"/>
  <c r="M53" i="5"/>
  <c r="O53" i="5" s="1"/>
  <c r="N52" i="5"/>
  <c r="N71" i="5"/>
  <c r="N66" i="5"/>
  <c r="N64" i="5"/>
  <c r="N61" i="5"/>
  <c r="N59" i="5"/>
  <c r="M69" i="5"/>
  <c r="O69" i="5" s="1"/>
  <c r="M62" i="5"/>
  <c r="O62" i="5" s="1"/>
  <c r="M60" i="5"/>
  <c r="O60" i="5" s="1"/>
  <c r="M58" i="5"/>
  <c r="O58" i="5" s="1"/>
  <c r="M56" i="5"/>
  <c r="O56" i="5" s="1"/>
  <c r="M54" i="5"/>
  <c r="O54" i="5" s="1"/>
  <c r="M52" i="5"/>
  <c r="O52" i="5" s="1"/>
  <c r="M51" i="5"/>
  <c r="O51" i="5" s="1"/>
  <c r="N50" i="5"/>
  <c r="M49" i="5"/>
  <c r="N48" i="5"/>
  <c r="M47" i="5"/>
  <c r="O47" i="5" s="1"/>
  <c r="N57" i="5"/>
  <c r="N55" i="5"/>
  <c r="N53" i="5"/>
  <c r="N51" i="5"/>
  <c r="M50" i="5"/>
  <c r="O50" i="5" s="1"/>
  <c r="N49" i="5"/>
  <c r="M48" i="5"/>
  <c r="O48" i="5" s="1"/>
  <c r="N47" i="5"/>
  <c r="M46" i="5"/>
  <c r="O46" i="5" s="1"/>
  <c r="N45" i="5"/>
  <c r="M44" i="5"/>
  <c r="O44" i="5" s="1"/>
  <c r="N43" i="5"/>
  <c r="M42" i="5"/>
  <c r="O42" i="5" s="1"/>
  <c r="N41" i="5"/>
  <c r="M40" i="5"/>
  <c r="O40" i="5" s="1"/>
  <c r="N39" i="5"/>
  <c r="M38" i="5"/>
  <c r="O38" i="5" s="1"/>
  <c r="M37" i="5"/>
  <c r="N37" i="5" s="1"/>
  <c r="M45" i="5"/>
  <c r="O45" i="5" s="1"/>
  <c r="M43" i="5"/>
  <c r="O43" i="5" s="1"/>
  <c r="M41" i="5"/>
  <c r="O41" i="5" s="1"/>
  <c r="M39" i="5"/>
  <c r="O39" i="5" s="1"/>
  <c r="M30" i="5"/>
  <c r="N30" i="5" s="1"/>
  <c r="M27" i="5"/>
  <c r="N27" i="5" s="1"/>
  <c r="M26" i="5"/>
  <c r="N26" i="5" s="1"/>
  <c r="N46" i="5"/>
  <c r="N44" i="5"/>
  <c r="N42" i="5"/>
  <c r="N40" i="5"/>
  <c r="N38" i="5"/>
  <c r="M36" i="5"/>
  <c r="N36" i="5" s="1"/>
  <c r="M35" i="5"/>
  <c r="N35" i="5" s="1"/>
  <c r="M31" i="5"/>
  <c r="N31" i="5" s="1"/>
  <c r="M25" i="5"/>
  <c r="N25" i="5" s="1"/>
  <c r="M16" i="5"/>
  <c r="N16" i="5" s="1"/>
  <c r="M12" i="5"/>
  <c r="N12" i="5" s="1"/>
  <c r="M9" i="5"/>
  <c r="N9" i="5" s="1"/>
  <c r="M8" i="5"/>
  <c r="N8" i="5" s="1"/>
  <c r="M7" i="5"/>
  <c r="M6" i="5"/>
  <c r="M5" i="5"/>
  <c r="M24" i="5"/>
  <c r="N24" i="5" s="1"/>
  <c r="M1" i="5"/>
  <c r="M3" i="5"/>
  <c r="N3" i="5"/>
  <c r="L5" i="5"/>
  <c r="P5" i="5" s="1"/>
  <c r="N7" i="5"/>
  <c r="M17" i="5"/>
  <c r="N17" i="5" s="1"/>
  <c r="M18" i="5"/>
  <c r="N18" i="5" s="1"/>
  <c r="M19" i="5"/>
  <c r="N19" i="5" s="1"/>
  <c r="L21" i="5"/>
  <c r="P21" i="5" s="1"/>
  <c r="L22" i="5"/>
  <c r="P22" i="5" s="1"/>
  <c r="L10" i="5"/>
  <c r="P10" i="5" s="1"/>
  <c r="L11" i="5"/>
  <c r="P11" i="5" s="1"/>
  <c r="L15" i="5"/>
  <c r="P15" i="5" s="1"/>
  <c r="L17" i="5"/>
  <c r="P17" i="5" s="1"/>
  <c r="L18" i="5"/>
  <c r="P18" i="5" s="1"/>
  <c r="L19" i="5"/>
  <c r="P19" i="5" s="1"/>
  <c r="M22" i="5"/>
  <c r="N22" i="5" s="1"/>
  <c r="M23" i="5"/>
  <c r="N23" i="5" s="1"/>
  <c r="L23" i="5"/>
  <c r="P23" i="5" s="1"/>
  <c r="M29" i="5"/>
  <c r="N29" i="5" s="1"/>
  <c r="L28" i="5"/>
  <c r="P28" i="5" s="1"/>
  <c r="L29" i="5"/>
  <c r="P29" i="5" s="1"/>
  <c r="M32" i="5"/>
  <c r="N32" i="5" s="1"/>
  <c r="L32" i="5"/>
  <c r="P32" i="5" s="1"/>
  <c r="M33" i="5"/>
  <c r="N33" i="5" s="1"/>
  <c r="L33" i="5"/>
  <c r="P33" i="5" s="1"/>
  <c r="L31" i="5"/>
  <c r="P31" i="5" s="1"/>
  <c r="L35" i="5"/>
  <c r="P35" i="5" s="1"/>
  <c r="M4" i="5"/>
  <c r="N4" i="5" s="1"/>
  <c r="L4" i="5"/>
  <c r="P4" i="5" s="1"/>
  <c r="L3" i="5"/>
  <c r="P3" i="5" s="1"/>
  <c r="N5" i="5"/>
  <c r="L6" i="5"/>
  <c r="P6" i="5" s="1"/>
  <c r="L7" i="5"/>
  <c r="P7" i="5" s="1"/>
  <c r="L8" i="5"/>
  <c r="P8" i="5" s="1"/>
  <c r="L9" i="5"/>
  <c r="P9" i="5" s="1"/>
  <c r="M10" i="5"/>
  <c r="N10" i="5" s="1"/>
  <c r="M11" i="5"/>
  <c r="N11" i="5" s="1"/>
  <c r="L12" i="5"/>
  <c r="P12" i="5" s="1"/>
  <c r="M13" i="5"/>
  <c r="N13" i="5" s="1"/>
  <c r="M14" i="5"/>
  <c r="N14" i="5" s="1"/>
  <c r="M15" i="5"/>
  <c r="N15" i="5" s="1"/>
  <c r="L16" i="5"/>
  <c r="P16" i="5" s="1"/>
  <c r="M20" i="5"/>
  <c r="N20" i="5" s="1"/>
  <c r="L13" i="5"/>
  <c r="P13" i="5" s="1"/>
  <c r="L14" i="5"/>
  <c r="P14" i="5" s="1"/>
  <c r="L20" i="5"/>
  <c r="P20" i="5" s="1"/>
  <c r="M21" i="5"/>
  <c r="N21" i="5" s="1"/>
  <c r="L24" i="5"/>
  <c r="P24" i="5" s="1"/>
  <c r="L25" i="5"/>
  <c r="P25" i="5" s="1"/>
  <c r="L26" i="5"/>
  <c r="P26" i="5" s="1"/>
  <c r="L27" i="5"/>
  <c r="P27" i="5" s="1"/>
  <c r="M28" i="5"/>
  <c r="N28" i="5" s="1"/>
  <c r="L30" i="5"/>
  <c r="P30" i="5" s="1"/>
  <c r="M34" i="5"/>
  <c r="N34" i="5" s="1"/>
  <c r="L34" i="5"/>
  <c r="P34" i="5" s="1"/>
  <c r="O64" i="5"/>
  <c r="O49" i="5"/>
  <c r="O37" i="5"/>
  <c r="O36" i="5"/>
  <c r="O35" i="5"/>
  <c r="O31" i="5"/>
  <c r="O30" i="5"/>
  <c r="O27" i="5"/>
  <c r="O26" i="5"/>
  <c r="O24" i="5"/>
  <c r="O12" i="5"/>
  <c r="O9" i="5"/>
  <c r="O8" i="5"/>
  <c r="O7" i="5"/>
  <c r="O5" i="5"/>
  <c r="O25" i="5"/>
  <c r="O4" i="5"/>
  <c r="O10" i="5"/>
  <c r="O11" i="5"/>
  <c r="O13" i="5"/>
  <c r="O14" i="5"/>
  <c r="O15" i="5"/>
  <c r="O20" i="5"/>
  <c r="O16" i="5"/>
  <c r="O21" i="5"/>
  <c r="O28" i="5"/>
  <c r="O34" i="5"/>
  <c r="O3" i="5"/>
  <c r="O17" i="5"/>
  <c r="O18" i="5"/>
  <c r="O19" i="5"/>
  <c r="O22" i="5"/>
  <c r="O23" i="5"/>
  <c r="O29" i="5"/>
  <c r="O32" i="5"/>
  <c r="O33" i="5"/>
  <c r="H72" i="5"/>
  <c r="H70" i="5"/>
  <c r="H68" i="5"/>
  <c r="H66" i="5"/>
  <c r="H64" i="5"/>
  <c r="H62" i="5"/>
  <c r="H60" i="5"/>
  <c r="H58" i="5"/>
  <c r="H56" i="5"/>
  <c r="H54" i="5"/>
  <c r="H52" i="5"/>
  <c r="H50" i="5"/>
  <c r="H48" i="5"/>
  <c r="H46" i="5"/>
  <c r="H44" i="5"/>
  <c r="H42" i="5"/>
  <c r="H40" i="5"/>
  <c r="H38" i="5"/>
  <c r="H36" i="5"/>
  <c r="H34" i="5"/>
  <c r="H32" i="5"/>
  <c r="H30" i="5"/>
  <c r="H28" i="5"/>
  <c r="H26" i="5"/>
  <c r="H24" i="5"/>
  <c r="H22" i="5"/>
  <c r="H20" i="5"/>
  <c r="H18" i="5"/>
  <c r="H16" i="5"/>
  <c r="H14" i="5"/>
  <c r="H12" i="5"/>
  <c r="H10" i="5"/>
  <c r="H8" i="5"/>
  <c r="H6" i="5"/>
  <c r="H4" i="5"/>
  <c r="H71" i="5"/>
  <c r="H69" i="5"/>
  <c r="H67" i="5"/>
  <c r="H65" i="5"/>
  <c r="H63" i="5"/>
  <c r="H61" i="5"/>
  <c r="H59" i="5"/>
  <c r="H57" i="5"/>
  <c r="H55" i="5"/>
  <c r="H53" i="5"/>
  <c r="H51" i="5"/>
  <c r="H49" i="5"/>
  <c r="H47" i="5"/>
  <c r="H45" i="5"/>
  <c r="H43" i="5"/>
  <c r="H41" i="5"/>
  <c r="H39" i="5"/>
  <c r="H37" i="5"/>
  <c r="H35" i="5"/>
  <c r="H33" i="5"/>
  <c r="H31" i="5"/>
  <c r="H29" i="5"/>
  <c r="H27" i="5"/>
  <c r="H25" i="5"/>
  <c r="H23" i="5"/>
  <c r="H21" i="5"/>
  <c r="H19" i="5"/>
  <c r="H17" i="5"/>
  <c r="H15" i="5"/>
  <c r="H13" i="5"/>
  <c r="H11" i="5"/>
  <c r="H9" i="5"/>
  <c r="H7" i="5"/>
  <c r="H5" i="5"/>
  <c r="H3" i="5"/>
  <c r="H5" i="4"/>
  <c r="H13" i="4"/>
  <c r="H21" i="4"/>
  <c r="H29" i="4"/>
  <c r="H37" i="4"/>
  <c r="H45" i="4"/>
  <c r="H53" i="4"/>
  <c r="H61" i="4"/>
  <c r="H69" i="4"/>
  <c r="H8" i="4"/>
  <c r="H16" i="4"/>
  <c r="H24" i="4"/>
  <c r="H32" i="4"/>
  <c r="H40" i="4"/>
  <c r="H48" i="4"/>
  <c r="H56" i="4"/>
  <c r="H64" i="4"/>
  <c r="H72" i="4"/>
  <c r="H7" i="4"/>
  <c r="H15" i="4"/>
  <c r="H23" i="4"/>
  <c r="H31" i="4"/>
  <c r="H39" i="4"/>
  <c r="H47" i="4"/>
  <c r="H55" i="4"/>
  <c r="H63" i="4"/>
  <c r="H71" i="4"/>
  <c r="H10" i="4"/>
  <c r="H18" i="4"/>
  <c r="H26" i="4"/>
  <c r="H34" i="4"/>
  <c r="H42" i="4"/>
  <c r="H50" i="4"/>
  <c r="H58" i="4"/>
  <c r="H66" i="4"/>
  <c r="H9" i="4"/>
  <c r="H17" i="4"/>
  <c r="H25" i="4"/>
  <c r="H33" i="4"/>
  <c r="H41" i="4"/>
  <c r="H49" i="4"/>
  <c r="H57" i="4"/>
  <c r="H65" i="4"/>
  <c r="H4" i="4"/>
  <c r="H12" i="4"/>
  <c r="H20" i="4"/>
  <c r="H28" i="4"/>
  <c r="H36" i="4"/>
  <c r="H44" i="4"/>
  <c r="H52" i="4"/>
  <c r="H60" i="4"/>
  <c r="H68" i="4"/>
  <c r="H3" i="4"/>
  <c r="H11" i="4"/>
  <c r="H19" i="4"/>
  <c r="H27" i="4"/>
  <c r="H35" i="4"/>
  <c r="H43" i="4"/>
  <c r="H51" i="4"/>
  <c r="H59" i="4"/>
  <c r="H67" i="4"/>
  <c r="H6" i="4"/>
  <c r="H14" i="4"/>
  <c r="H22" i="4"/>
  <c r="H30" i="4"/>
  <c r="H38" i="4"/>
  <c r="H46" i="4"/>
  <c r="H54" i="4"/>
  <c r="H62" i="4"/>
  <c r="IA8" i="7" l="1"/>
  <c r="IA15" i="7"/>
  <c r="IA23" i="7"/>
  <c r="IB23" i="7" s="1"/>
  <c r="IA31" i="7"/>
  <c r="IB31" i="7" s="1"/>
  <c r="IA39" i="7"/>
  <c r="IB39" i="7" s="1"/>
  <c r="IA47" i="7"/>
  <c r="IB47" i="7" s="1"/>
  <c r="IA55" i="7"/>
  <c r="IB55" i="7" s="1"/>
  <c r="IA63" i="7"/>
  <c r="IB63" i="7" s="1"/>
  <c r="IA71" i="7"/>
  <c r="IB71" i="7" s="1"/>
  <c r="IA10" i="7"/>
  <c r="IA18" i="7"/>
  <c r="IB18" i="7" s="1"/>
  <c r="IA26" i="7"/>
  <c r="IB26" i="7" s="1"/>
  <c r="IA34" i="7"/>
  <c r="IB34" i="7" s="1"/>
  <c r="IA42" i="7"/>
  <c r="IB42" i="7" s="1"/>
  <c r="IA50" i="7"/>
  <c r="IB50" i="7" s="1"/>
  <c r="IA58" i="7"/>
  <c r="IB58" i="7" s="1"/>
  <c r="IA66" i="7"/>
  <c r="IB66" i="7" s="1"/>
  <c r="IA22" i="7"/>
  <c r="IB22" i="7" s="1"/>
  <c r="IA38" i="7"/>
  <c r="IB38" i="7" s="1"/>
  <c r="IA54" i="7"/>
  <c r="IB54" i="7" s="1"/>
  <c r="IA70" i="7"/>
  <c r="IB70" i="7" s="1"/>
  <c r="IA11" i="7"/>
  <c r="IA27" i="7"/>
  <c r="IB27" i="7" s="1"/>
  <c r="IA43" i="7"/>
  <c r="IB43" i="7" s="1"/>
  <c r="IA59" i="7"/>
  <c r="IB59" i="7" s="1"/>
  <c r="IA30" i="7"/>
  <c r="IB30" i="7" s="1"/>
  <c r="IA62" i="7"/>
  <c r="IB62" i="7" s="1"/>
  <c r="IA14" i="7"/>
  <c r="IA46" i="7"/>
  <c r="IB46" i="7" s="1"/>
  <c r="IA51" i="7"/>
  <c r="IB51" i="7" s="1"/>
  <c r="IA35" i="7"/>
  <c r="IB35" i="7" s="1"/>
  <c r="IA67" i="7"/>
  <c r="IB67" i="7" s="1"/>
  <c r="IA19" i="7"/>
  <c r="IB19" i="7" s="1"/>
  <c r="IA57" i="7"/>
  <c r="IB57" i="7" s="1"/>
  <c r="IA41" i="7"/>
  <c r="IB41" i="7" s="1"/>
  <c r="IA25" i="7"/>
  <c r="IB25" i="7" s="1"/>
  <c r="IA9" i="7"/>
  <c r="IA72" i="7"/>
  <c r="IB72" i="7" s="1"/>
  <c r="IA56" i="7"/>
  <c r="IB56" i="7" s="1"/>
  <c r="IA40" i="7"/>
  <c r="IB40" i="7" s="1"/>
  <c r="IA24" i="7"/>
  <c r="IB24" i="7" s="1"/>
  <c r="IA65" i="7"/>
  <c r="IB65" i="7" s="1"/>
  <c r="IA49" i="7"/>
  <c r="IB49" i="7" s="1"/>
  <c r="IA33" i="7"/>
  <c r="IB33" i="7" s="1"/>
  <c r="IA17" i="7"/>
  <c r="IB17" i="7" s="1"/>
  <c r="IA64" i="7"/>
  <c r="IB64" i="7" s="1"/>
  <c r="IA48" i="7"/>
  <c r="IB48" i="7" s="1"/>
  <c r="IA32" i="7"/>
  <c r="IB32" i="7" s="1"/>
  <c r="IA16" i="7"/>
  <c r="IB16" i="7" s="1"/>
  <c r="IA61" i="7"/>
  <c r="IB61" i="7" s="1"/>
  <c r="IA13" i="7"/>
  <c r="IA44" i="7"/>
  <c r="IB44" i="7" s="1"/>
  <c r="IA69" i="7"/>
  <c r="IB69" i="7" s="1"/>
  <c r="IA53" i="7"/>
  <c r="IB53" i="7" s="1"/>
  <c r="IA37" i="7"/>
  <c r="IB37" i="7" s="1"/>
  <c r="IA21" i="7"/>
  <c r="IB21" i="7" s="1"/>
  <c r="IA68" i="7"/>
  <c r="IB68" i="7" s="1"/>
  <c r="IA52" i="7"/>
  <c r="IB52" i="7" s="1"/>
  <c r="IA36" i="7"/>
  <c r="IB36" i="7" s="1"/>
  <c r="IA20" i="7"/>
  <c r="IB20" i="7" s="1"/>
  <c r="IA45" i="7"/>
  <c r="IB45" i="7" s="1"/>
  <c r="IA60" i="7"/>
  <c r="IB60" i="7" s="1"/>
  <c r="IA12" i="7"/>
  <c r="IA29" i="7"/>
  <c r="IB29" i="7" s="1"/>
  <c r="IA28" i="7"/>
  <c r="IB28" i="7" s="1"/>
  <c r="II14" i="7"/>
  <c r="II25" i="7"/>
  <c r="IJ25" i="7" s="1"/>
  <c r="II35" i="7"/>
  <c r="IJ35" i="7" s="1"/>
  <c r="II46" i="7"/>
  <c r="IJ46" i="7" s="1"/>
  <c r="II57" i="7"/>
  <c r="IJ57" i="7" s="1"/>
  <c r="II67" i="7"/>
  <c r="IJ67" i="7" s="1"/>
  <c r="II15" i="7"/>
  <c r="II26" i="7"/>
  <c r="IJ26" i="7" s="1"/>
  <c r="II37" i="7"/>
  <c r="IJ37" i="7" s="1"/>
  <c r="II47" i="7"/>
  <c r="IJ47" i="7" s="1"/>
  <c r="II58" i="7"/>
  <c r="IJ58" i="7" s="1"/>
  <c r="II69" i="7"/>
  <c r="IJ69" i="7" s="1"/>
  <c r="II10" i="7"/>
  <c r="II31" i="7"/>
  <c r="IJ31" i="7" s="1"/>
  <c r="II53" i="7"/>
  <c r="IJ53" i="7" s="1"/>
  <c r="II19" i="7"/>
  <c r="IJ19" i="7" s="1"/>
  <c r="II41" i="7"/>
  <c r="IJ41" i="7" s="1"/>
  <c r="II62" i="7"/>
  <c r="IJ62" i="7" s="1"/>
  <c r="II42" i="7"/>
  <c r="IJ42" i="7" s="1"/>
  <c r="II30" i="7"/>
  <c r="IJ30" i="7" s="1"/>
  <c r="II9" i="7"/>
  <c r="II51" i="7"/>
  <c r="IJ51" i="7" s="1"/>
  <c r="II21" i="7"/>
  <c r="IJ21" i="7" s="1"/>
  <c r="II63" i="7"/>
  <c r="IJ63" i="7" s="1"/>
  <c r="II8" i="7"/>
  <c r="II24" i="7"/>
  <c r="IJ24" i="7" s="1"/>
  <c r="II40" i="7"/>
  <c r="IJ40" i="7" s="1"/>
  <c r="II56" i="7"/>
  <c r="IJ56" i="7" s="1"/>
  <c r="II72" i="7"/>
  <c r="IJ72" i="7" s="1"/>
  <c r="II55" i="7"/>
  <c r="IJ55" i="7" s="1"/>
  <c r="II34" i="7"/>
  <c r="IJ34" i="7" s="1"/>
  <c r="II13" i="7"/>
  <c r="II54" i="7"/>
  <c r="IJ54" i="7" s="1"/>
  <c r="II33" i="7"/>
  <c r="IJ33" i="7" s="1"/>
  <c r="II11" i="7"/>
  <c r="II16" i="7"/>
  <c r="IJ16" i="7" s="1"/>
  <c r="II32" i="7"/>
  <c r="IJ32" i="7" s="1"/>
  <c r="II48" i="7"/>
  <c r="IJ48" i="7" s="1"/>
  <c r="II64" i="7"/>
  <c r="IJ64" i="7" s="1"/>
  <c r="II66" i="7"/>
  <c r="IJ66" i="7" s="1"/>
  <c r="II45" i="7"/>
  <c r="IJ45" i="7" s="1"/>
  <c r="II23" i="7"/>
  <c r="IJ23" i="7" s="1"/>
  <c r="II65" i="7"/>
  <c r="IJ65" i="7" s="1"/>
  <c r="II43" i="7"/>
  <c r="IJ43" i="7" s="1"/>
  <c r="II22" i="7"/>
  <c r="IJ22" i="7" s="1"/>
  <c r="II17" i="7"/>
  <c r="IJ17" i="7" s="1"/>
  <c r="II12" i="7"/>
  <c r="II28" i="7"/>
  <c r="IJ28" i="7" s="1"/>
  <c r="II44" i="7"/>
  <c r="IJ44" i="7" s="1"/>
  <c r="II60" i="7"/>
  <c r="IJ60" i="7" s="1"/>
  <c r="II71" i="7"/>
  <c r="IJ71" i="7" s="1"/>
  <c r="II50" i="7"/>
  <c r="IJ50" i="7" s="1"/>
  <c r="II29" i="7"/>
  <c r="IJ29" i="7" s="1"/>
  <c r="II70" i="7"/>
  <c r="IJ70" i="7" s="1"/>
  <c r="II49" i="7"/>
  <c r="IJ49" i="7" s="1"/>
  <c r="II27" i="7"/>
  <c r="IJ27" i="7" s="1"/>
  <c r="II20" i="7"/>
  <c r="IJ20" i="7" s="1"/>
  <c r="II68" i="7"/>
  <c r="IJ68" i="7" s="1"/>
  <c r="II61" i="7"/>
  <c r="IJ61" i="7" s="1"/>
  <c r="II39" i="7"/>
  <c r="IJ39" i="7" s="1"/>
  <c r="II59" i="7"/>
  <c r="IJ59" i="7" s="1"/>
  <c r="II36" i="7"/>
  <c r="IJ36" i="7" s="1"/>
  <c r="II52" i="7"/>
  <c r="IJ52" i="7" s="1"/>
  <c r="II18" i="7"/>
  <c r="IJ18" i="7" s="1"/>
  <c r="II38" i="7"/>
  <c r="IJ38" i="7" s="1"/>
  <c r="IG8" i="7"/>
  <c r="IG17" i="7"/>
  <c r="IH17" i="7" s="1"/>
  <c r="IG28" i="7"/>
  <c r="IH28" i="7" s="1"/>
  <c r="IG39" i="7"/>
  <c r="IH39" i="7" s="1"/>
  <c r="IG49" i="7"/>
  <c r="IH49" i="7" s="1"/>
  <c r="IG60" i="7"/>
  <c r="IH60" i="7" s="1"/>
  <c r="IG71" i="7"/>
  <c r="IH71" i="7" s="1"/>
  <c r="IG11" i="7"/>
  <c r="IG21" i="7"/>
  <c r="IH21" i="7" s="1"/>
  <c r="IG32" i="7"/>
  <c r="IH32" i="7" s="1"/>
  <c r="IG43" i="7"/>
  <c r="IH43" i="7" s="1"/>
  <c r="IG53" i="7"/>
  <c r="IH53" i="7" s="1"/>
  <c r="IG64" i="7"/>
  <c r="IH64" i="7" s="1"/>
  <c r="IG16" i="7"/>
  <c r="IH16" i="7" s="1"/>
  <c r="IG37" i="7"/>
  <c r="IH37" i="7" s="1"/>
  <c r="IG59" i="7"/>
  <c r="IH59" i="7" s="1"/>
  <c r="IG23" i="7"/>
  <c r="IH23" i="7" s="1"/>
  <c r="IG44" i="7"/>
  <c r="IH44" i="7" s="1"/>
  <c r="IG65" i="7"/>
  <c r="IH65" i="7" s="1"/>
  <c r="IG27" i="7"/>
  <c r="IH27" i="7" s="1"/>
  <c r="IG69" i="7"/>
  <c r="IH69" i="7" s="1"/>
  <c r="IG33" i="7"/>
  <c r="IH33" i="7" s="1"/>
  <c r="IG48" i="7"/>
  <c r="IH48" i="7" s="1"/>
  <c r="IG12" i="7"/>
  <c r="IG55" i="7"/>
  <c r="IH55" i="7" s="1"/>
  <c r="IG52" i="7"/>
  <c r="IH52" i="7" s="1"/>
  <c r="IG31" i="7"/>
  <c r="IH31" i="7" s="1"/>
  <c r="IG9" i="7"/>
  <c r="IG56" i="7"/>
  <c r="IH56" i="7" s="1"/>
  <c r="IG35" i="7"/>
  <c r="IH35" i="7" s="1"/>
  <c r="IG13" i="7"/>
  <c r="IG22" i="7"/>
  <c r="IH22" i="7" s="1"/>
  <c r="IG38" i="7"/>
  <c r="IH38" i="7" s="1"/>
  <c r="IG54" i="7"/>
  <c r="IH54" i="7" s="1"/>
  <c r="IG70" i="7"/>
  <c r="IH70" i="7" s="1"/>
  <c r="IG63" i="7"/>
  <c r="IH63" i="7" s="1"/>
  <c r="IG41" i="7"/>
  <c r="IH41" i="7" s="1"/>
  <c r="IG20" i="7"/>
  <c r="IH20" i="7" s="1"/>
  <c r="IG67" i="7"/>
  <c r="IH67" i="7" s="1"/>
  <c r="IG45" i="7"/>
  <c r="IH45" i="7" s="1"/>
  <c r="IG24" i="7"/>
  <c r="IH24" i="7" s="1"/>
  <c r="IG14" i="7"/>
  <c r="IG30" i="7"/>
  <c r="IH30" i="7" s="1"/>
  <c r="IG46" i="7"/>
  <c r="IH46" i="7" s="1"/>
  <c r="IG62" i="7"/>
  <c r="IH62" i="7" s="1"/>
  <c r="IG34" i="7"/>
  <c r="IH34" i="7" s="1"/>
  <c r="IG68" i="7"/>
  <c r="IH68" i="7" s="1"/>
  <c r="IG47" i="7"/>
  <c r="IH47" i="7" s="1"/>
  <c r="IG25" i="7"/>
  <c r="IH25" i="7" s="1"/>
  <c r="IG72" i="7"/>
  <c r="IH72" i="7" s="1"/>
  <c r="IG51" i="7"/>
  <c r="IH51" i="7" s="1"/>
  <c r="IG29" i="7"/>
  <c r="IH29" i="7" s="1"/>
  <c r="IG10" i="7"/>
  <c r="IG26" i="7"/>
  <c r="IH26" i="7" s="1"/>
  <c r="IG42" i="7"/>
  <c r="IH42" i="7" s="1"/>
  <c r="IG58" i="7"/>
  <c r="IH58" i="7" s="1"/>
  <c r="IG36" i="7"/>
  <c r="IH36" i="7" s="1"/>
  <c r="IG61" i="7"/>
  <c r="IH61" i="7" s="1"/>
  <c r="IG19" i="7"/>
  <c r="IH19" i="7" s="1"/>
  <c r="IG18" i="7"/>
  <c r="IH18" i="7" s="1"/>
  <c r="IG66" i="7"/>
  <c r="IH66" i="7" s="1"/>
  <c r="IG57" i="7"/>
  <c r="IH57" i="7" s="1"/>
  <c r="IG15" i="7"/>
  <c r="IG40" i="7"/>
  <c r="IH40" i="7" s="1"/>
  <c r="IG50" i="7"/>
  <c r="IH50" i="7" s="1"/>
  <c r="IC10" i="7"/>
  <c r="IC11" i="7"/>
  <c r="IC16" i="7"/>
  <c r="ID16" i="7" s="1"/>
  <c r="IC21" i="7"/>
  <c r="ID21" i="7" s="1"/>
  <c r="IC27" i="7"/>
  <c r="ID27" i="7" s="1"/>
  <c r="IC32" i="7"/>
  <c r="ID32" i="7" s="1"/>
  <c r="IC37" i="7"/>
  <c r="ID37" i="7" s="1"/>
  <c r="IC43" i="7"/>
  <c r="ID43" i="7" s="1"/>
  <c r="IC48" i="7"/>
  <c r="ID48" i="7" s="1"/>
  <c r="IC53" i="7"/>
  <c r="ID53" i="7" s="1"/>
  <c r="IC59" i="7"/>
  <c r="ID59" i="7" s="1"/>
  <c r="IC64" i="7"/>
  <c r="ID64" i="7" s="1"/>
  <c r="IC69" i="7"/>
  <c r="ID69" i="7" s="1"/>
  <c r="IC12" i="7"/>
  <c r="IC17" i="7"/>
  <c r="ID17" i="7" s="1"/>
  <c r="IC23" i="7"/>
  <c r="ID23" i="7" s="1"/>
  <c r="IC28" i="7"/>
  <c r="ID28" i="7" s="1"/>
  <c r="IC33" i="7"/>
  <c r="ID33" i="7" s="1"/>
  <c r="IC39" i="7"/>
  <c r="ID39" i="7" s="1"/>
  <c r="IC44" i="7"/>
  <c r="ID44" i="7" s="1"/>
  <c r="IC49" i="7"/>
  <c r="ID49" i="7" s="1"/>
  <c r="IC55" i="7"/>
  <c r="ID55" i="7" s="1"/>
  <c r="IC60" i="7"/>
  <c r="ID60" i="7" s="1"/>
  <c r="IC65" i="7"/>
  <c r="ID65" i="7" s="1"/>
  <c r="IC71" i="7"/>
  <c r="ID71" i="7" s="1"/>
  <c r="IC15" i="7"/>
  <c r="IC25" i="7"/>
  <c r="ID25" i="7" s="1"/>
  <c r="IC36" i="7"/>
  <c r="ID36" i="7" s="1"/>
  <c r="IC47" i="7"/>
  <c r="ID47" i="7" s="1"/>
  <c r="IC57" i="7"/>
  <c r="ID57" i="7" s="1"/>
  <c r="IC68" i="7"/>
  <c r="ID68" i="7" s="1"/>
  <c r="IC8" i="7"/>
  <c r="IC19" i="7"/>
  <c r="ID19" i="7" s="1"/>
  <c r="IC29" i="7"/>
  <c r="ID29" i="7" s="1"/>
  <c r="IC40" i="7"/>
  <c r="ID40" i="7" s="1"/>
  <c r="IC51" i="7"/>
  <c r="ID51" i="7" s="1"/>
  <c r="IC61" i="7"/>
  <c r="ID61" i="7" s="1"/>
  <c r="IC72" i="7"/>
  <c r="ID72" i="7" s="1"/>
  <c r="IC20" i="7"/>
  <c r="ID20" i="7" s="1"/>
  <c r="IC41" i="7"/>
  <c r="ID41" i="7" s="1"/>
  <c r="IC63" i="7"/>
  <c r="ID63" i="7" s="1"/>
  <c r="IC9" i="7"/>
  <c r="IC52" i="7"/>
  <c r="ID52" i="7" s="1"/>
  <c r="IC56" i="7"/>
  <c r="ID56" i="7" s="1"/>
  <c r="IC24" i="7"/>
  <c r="ID24" i="7" s="1"/>
  <c r="IC45" i="7"/>
  <c r="ID45" i="7" s="1"/>
  <c r="IC67" i="7"/>
  <c r="ID67" i="7" s="1"/>
  <c r="IC31" i="7"/>
  <c r="ID31" i="7" s="1"/>
  <c r="IC13" i="7"/>
  <c r="IC35" i="7"/>
  <c r="ID35" i="7" s="1"/>
  <c r="IC58" i="7"/>
  <c r="ID58" i="7" s="1"/>
  <c r="IC42" i="7"/>
  <c r="ID42" i="7" s="1"/>
  <c r="IC26" i="7"/>
  <c r="ID26" i="7" s="1"/>
  <c r="IC66" i="7"/>
  <c r="ID66" i="7" s="1"/>
  <c r="IC50" i="7"/>
  <c r="ID50" i="7" s="1"/>
  <c r="IC34" i="7"/>
  <c r="ID34" i="7" s="1"/>
  <c r="IC18" i="7"/>
  <c r="ID18" i="7" s="1"/>
  <c r="IC30" i="7"/>
  <c r="ID30" i="7" s="1"/>
  <c r="IC70" i="7"/>
  <c r="ID70" i="7" s="1"/>
  <c r="IC54" i="7"/>
  <c r="ID54" i="7" s="1"/>
  <c r="IC38" i="7"/>
  <c r="ID38" i="7" s="1"/>
  <c r="IC22" i="7"/>
  <c r="ID22" i="7" s="1"/>
  <c r="IC62" i="7"/>
  <c r="ID62" i="7" s="1"/>
  <c r="IC46" i="7"/>
  <c r="ID46" i="7" s="1"/>
  <c r="IC14" i="7"/>
  <c r="HY8" i="7"/>
  <c r="HY67" i="7"/>
  <c r="HZ67" i="7" s="1"/>
  <c r="HY39" i="7"/>
  <c r="HZ39" i="7" s="1"/>
  <c r="HY19" i="7"/>
  <c r="HZ19" i="7" s="1"/>
  <c r="HY54" i="7"/>
  <c r="HZ54" i="7" s="1"/>
  <c r="HY34" i="7"/>
  <c r="HZ34" i="7" s="1"/>
  <c r="HY18" i="7"/>
  <c r="HZ18" i="7" s="1"/>
  <c r="HY61" i="7"/>
  <c r="HZ61" i="7" s="1"/>
  <c r="HY45" i="7"/>
  <c r="HZ45" i="7" s="1"/>
  <c r="HY29" i="7"/>
  <c r="HZ29" i="7" s="1"/>
  <c r="HY13" i="7"/>
  <c r="HY51" i="7"/>
  <c r="HZ51" i="7" s="1"/>
  <c r="HY70" i="7"/>
  <c r="HZ70" i="7" s="1"/>
  <c r="HY72" i="7"/>
  <c r="HZ72" i="7" s="1"/>
  <c r="HY56" i="7"/>
  <c r="HZ56" i="7" s="1"/>
  <c r="HY40" i="7"/>
  <c r="HZ40" i="7" s="1"/>
  <c r="HY24" i="7"/>
  <c r="HZ24" i="7" s="1"/>
  <c r="HY55" i="7"/>
  <c r="HZ55" i="7" s="1"/>
  <c r="HY27" i="7"/>
  <c r="HZ27" i="7" s="1"/>
  <c r="HY66" i="7"/>
  <c r="HZ66" i="7" s="1"/>
  <c r="HY42" i="7"/>
  <c r="HZ42" i="7" s="1"/>
  <c r="HY26" i="7"/>
  <c r="HZ26" i="7" s="1"/>
  <c r="HY69" i="7"/>
  <c r="HZ69" i="7" s="1"/>
  <c r="HY53" i="7"/>
  <c r="HZ53" i="7" s="1"/>
  <c r="HY37" i="7"/>
  <c r="HZ37" i="7" s="1"/>
  <c r="HY21" i="7"/>
  <c r="HZ21" i="7" s="1"/>
  <c r="HY71" i="7"/>
  <c r="HZ71" i="7" s="1"/>
  <c r="HY35" i="7"/>
  <c r="HZ35" i="7" s="1"/>
  <c r="HY46" i="7"/>
  <c r="HZ46" i="7" s="1"/>
  <c r="HY64" i="7"/>
  <c r="HZ64" i="7" s="1"/>
  <c r="HY32" i="7"/>
  <c r="HZ32" i="7" s="1"/>
  <c r="HY47" i="7"/>
  <c r="HZ47" i="7" s="1"/>
  <c r="HY38" i="7"/>
  <c r="HZ38" i="7" s="1"/>
  <c r="HY49" i="7"/>
  <c r="HZ49" i="7" s="1"/>
  <c r="HY59" i="7"/>
  <c r="HZ59" i="7" s="1"/>
  <c r="HY60" i="7"/>
  <c r="HZ60" i="7" s="1"/>
  <c r="HY12" i="7"/>
  <c r="HY63" i="7"/>
  <c r="HZ63" i="7" s="1"/>
  <c r="HY31" i="7"/>
  <c r="HZ31" i="7" s="1"/>
  <c r="HY11" i="7"/>
  <c r="HY50" i="7"/>
  <c r="HZ50" i="7" s="1"/>
  <c r="HY30" i="7"/>
  <c r="HZ30" i="7" s="1"/>
  <c r="HY10" i="7"/>
  <c r="HY57" i="7"/>
  <c r="HZ57" i="7" s="1"/>
  <c r="HY41" i="7"/>
  <c r="HZ41" i="7" s="1"/>
  <c r="HY25" i="7"/>
  <c r="HZ25" i="7" s="1"/>
  <c r="HY9" i="7"/>
  <c r="HY43" i="7"/>
  <c r="HZ43" i="7" s="1"/>
  <c r="HY58" i="7"/>
  <c r="HZ58" i="7" s="1"/>
  <c r="HY68" i="7"/>
  <c r="HZ68" i="7" s="1"/>
  <c r="HY52" i="7"/>
  <c r="HZ52" i="7" s="1"/>
  <c r="HY36" i="7"/>
  <c r="HZ36" i="7" s="1"/>
  <c r="HY20" i="7"/>
  <c r="HZ20" i="7" s="1"/>
  <c r="HY48" i="7"/>
  <c r="HZ48" i="7" s="1"/>
  <c r="HY62" i="7"/>
  <c r="HZ62" i="7" s="1"/>
  <c r="HY22" i="7"/>
  <c r="HZ22" i="7" s="1"/>
  <c r="HY33" i="7"/>
  <c r="HZ33" i="7" s="1"/>
  <c r="HY15" i="7"/>
  <c r="HY28" i="7"/>
  <c r="HZ28" i="7" s="1"/>
  <c r="HY16" i="7"/>
  <c r="HZ16" i="7" s="1"/>
  <c r="HY23" i="7"/>
  <c r="HZ23" i="7" s="1"/>
  <c r="HY65" i="7"/>
  <c r="HZ65" i="7" s="1"/>
  <c r="HY17" i="7"/>
  <c r="HZ17" i="7" s="1"/>
  <c r="HY14" i="7"/>
  <c r="HY44" i="7"/>
  <c r="HZ44" i="7" s="1"/>
  <c r="IE11" i="7"/>
  <c r="IE71" i="7"/>
  <c r="IF71" i="7" s="1"/>
  <c r="IE50" i="7"/>
  <c r="IF50" i="7" s="1"/>
  <c r="IE29" i="7"/>
  <c r="IF29" i="7" s="1"/>
  <c r="IE54" i="7"/>
  <c r="IF54" i="7" s="1"/>
  <c r="IE33" i="7"/>
  <c r="IF33" i="7" s="1"/>
  <c r="IE8" i="7"/>
  <c r="IE24" i="7"/>
  <c r="IF24" i="7" s="1"/>
  <c r="IE40" i="7"/>
  <c r="IF40" i="7" s="1"/>
  <c r="IE56" i="7"/>
  <c r="IF56" i="7" s="1"/>
  <c r="IE72" i="7"/>
  <c r="IF72" i="7" s="1"/>
  <c r="IE53" i="7"/>
  <c r="IF53" i="7" s="1"/>
  <c r="IE31" i="7"/>
  <c r="IF31" i="7" s="1"/>
  <c r="IE10" i="7"/>
  <c r="IE51" i="7"/>
  <c r="IF51" i="7" s="1"/>
  <c r="IE30" i="7"/>
  <c r="IF30" i="7" s="1"/>
  <c r="IE9" i="7"/>
  <c r="IE61" i="7"/>
  <c r="IF61" i="7" s="1"/>
  <c r="IE18" i="7"/>
  <c r="IF18" i="7" s="1"/>
  <c r="IE65" i="7"/>
  <c r="IF65" i="7" s="1"/>
  <c r="IE43" i="7"/>
  <c r="IF43" i="7" s="1"/>
  <c r="IE22" i="7"/>
  <c r="IF22" i="7" s="1"/>
  <c r="IE16" i="7"/>
  <c r="IF16" i="7" s="1"/>
  <c r="IE32" i="7"/>
  <c r="IF32" i="7" s="1"/>
  <c r="IE48" i="7"/>
  <c r="IF48" i="7" s="1"/>
  <c r="IE64" i="7"/>
  <c r="IF64" i="7" s="1"/>
  <c r="IE63" i="7"/>
  <c r="IF63" i="7" s="1"/>
  <c r="IE42" i="7"/>
  <c r="IF42" i="7" s="1"/>
  <c r="IE21" i="7"/>
  <c r="IF21" i="7" s="1"/>
  <c r="IE62" i="7"/>
  <c r="IF62" i="7" s="1"/>
  <c r="IE41" i="7"/>
  <c r="IF41" i="7" s="1"/>
  <c r="IE19" i="7"/>
  <c r="IF19" i="7" s="1"/>
  <c r="IE55" i="7"/>
  <c r="IF55" i="7" s="1"/>
  <c r="IE52" i="7"/>
  <c r="IF52" i="7" s="1"/>
  <c r="IE37" i="7"/>
  <c r="IF37" i="7" s="1"/>
  <c r="IE57" i="7"/>
  <c r="IF57" i="7" s="1"/>
  <c r="IE66" i="7"/>
  <c r="IF66" i="7" s="1"/>
  <c r="IE45" i="7"/>
  <c r="IF45" i="7" s="1"/>
  <c r="IE23" i="7"/>
  <c r="IF23" i="7" s="1"/>
  <c r="IE70" i="7"/>
  <c r="IF70" i="7" s="1"/>
  <c r="IE49" i="7"/>
  <c r="IF49" i="7" s="1"/>
  <c r="IE27" i="7"/>
  <c r="IF27" i="7" s="1"/>
  <c r="IE12" i="7"/>
  <c r="IE28" i="7"/>
  <c r="IF28" i="7" s="1"/>
  <c r="IE44" i="7"/>
  <c r="IF44" i="7" s="1"/>
  <c r="IE60" i="7"/>
  <c r="IF60" i="7" s="1"/>
  <c r="IE69" i="7"/>
  <c r="IF69" i="7" s="1"/>
  <c r="IE47" i="7"/>
  <c r="IF47" i="7" s="1"/>
  <c r="IE26" i="7"/>
  <c r="IF26" i="7" s="1"/>
  <c r="IE67" i="7"/>
  <c r="IF67" i="7" s="1"/>
  <c r="IE46" i="7"/>
  <c r="IF46" i="7" s="1"/>
  <c r="IE25" i="7"/>
  <c r="IF25" i="7" s="1"/>
  <c r="IE39" i="7"/>
  <c r="IF39" i="7" s="1"/>
  <c r="IE34" i="7"/>
  <c r="IF34" i="7" s="1"/>
  <c r="IE59" i="7"/>
  <c r="IF59" i="7" s="1"/>
  <c r="IE17" i="7"/>
  <c r="IF17" i="7" s="1"/>
  <c r="IE36" i="7"/>
  <c r="IF36" i="7" s="1"/>
  <c r="IE35" i="7"/>
  <c r="IF35" i="7" s="1"/>
  <c r="IE13" i="7"/>
  <c r="IE38" i="7"/>
  <c r="IF38" i="7" s="1"/>
  <c r="IE20" i="7"/>
  <c r="IF20" i="7" s="1"/>
  <c r="IE68" i="7"/>
  <c r="IF68" i="7" s="1"/>
  <c r="IE58" i="7"/>
  <c r="IF58" i="7" s="1"/>
  <c r="IE15" i="7"/>
  <c r="IE14" i="7"/>
  <c r="HC44" i="7"/>
  <c r="HI44" i="7" s="1"/>
  <c r="HB44" i="7"/>
  <c r="HA44" i="7"/>
  <c r="HH44" i="7" s="1"/>
  <c r="HA67" i="7"/>
  <c r="HH67" i="7" s="1"/>
  <c r="HB67" i="7"/>
  <c r="HC67" i="7"/>
  <c r="HI67" i="7" s="1"/>
  <c r="HA35" i="7"/>
  <c r="HH35" i="7" s="1"/>
  <c r="HC35" i="7"/>
  <c r="HI35" i="7" s="1"/>
  <c r="HB35" i="7"/>
  <c r="HB66" i="7"/>
  <c r="HC66" i="7"/>
  <c r="HI66" i="7" s="1"/>
  <c r="HA66" i="7"/>
  <c r="HH66" i="7" s="1"/>
  <c r="HA41" i="7"/>
  <c r="HH41" i="7" s="1"/>
  <c r="HB41" i="7"/>
  <c r="HC41" i="7"/>
  <c r="HI41" i="7" s="1"/>
  <c r="HC46" i="7"/>
  <c r="HI46" i="7" s="1"/>
  <c r="HA46" i="7"/>
  <c r="HH46" i="7" s="1"/>
  <c r="HB46" i="7"/>
  <c r="HA53" i="7"/>
  <c r="HH53" i="7" s="1"/>
  <c r="HB53" i="7"/>
  <c r="HC53" i="7"/>
  <c r="HI53" i="7" s="1"/>
  <c r="HF46" i="7"/>
  <c r="HK46" i="7" s="1"/>
  <c r="HD46" i="7"/>
  <c r="HJ46" i="7" s="1"/>
  <c r="HE46" i="7"/>
  <c r="HD53" i="7"/>
  <c r="HJ53" i="7" s="1"/>
  <c r="HE53" i="7"/>
  <c r="HF53" i="7"/>
  <c r="HK53" i="7" s="1"/>
  <c r="HF28" i="7"/>
  <c r="HK28" i="7" s="1"/>
  <c r="HD28" i="7"/>
  <c r="HJ28" i="7" s="1"/>
  <c r="HE28" i="7"/>
  <c r="HE35" i="7"/>
  <c r="HD35" i="7"/>
  <c r="HJ35" i="7" s="1"/>
  <c r="HF35" i="7"/>
  <c r="HK35" i="7" s="1"/>
  <c r="HF64" i="7"/>
  <c r="HK64" i="7" s="1"/>
  <c r="HD64" i="7"/>
  <c r="HJ64" i="7" s="1"/>
  <c r="HE64" i="7"/>
  <c r="HD25" i="7"/>
  <c r="HJ25" i="7" s="1"/>
  <c r="HE25" i="7"/>
  <c r="HF25" i="7"/>
  <c r="HK25" i="7" s="1"/>
  <c r="HD23" i="7"/>
  <c r="HJ23" i="7" s="1"/>
  <c r="HE23" i="7"/>
  <c r="HF23" i="7"/>
  <c r="HK23" i="7" s="1"/>
  <c r="HF18" i="7"/>
  <c r="HK18" i="7" s="1"/>
  <c r="HD18" i="7"/>
  <c r="HJ18" i="7" s="1"/>
  <c r="HE18" i="7"/>
  <c r="HB56" i="7"/>
  <c r="HC56" i="7"/>
  <c r="HI56" i="7" s="1"/>
  <c r="HA56" i="7"/>
  <c r="HH56" i="7" s="1"/>
  <c r="HB24" i="7"/>
  <c r="HC24" i="7"/>
  <c r="HI24" i="7" s="1"/>
  <c r="HA24" i="7"/>
  <c r="HH24" i="7" s="1"/>
  <c r="HA63" i="7"/>
  <c r="HH63" i="7" s="1"/>
  <c r="HB63" i="7"/>
  <c r="HC63" i="7"/>
  <c r="HI63" i="7" s="1"/>
  <c r="HA31" i="7"/>
  <c r="HH31" i="7" s="1"/>
  <c r="HB31" i="7"/>
  <c r="HC31" i="7"/>
  <c r="HI31" i="7" s="1"/>
  <c r="HB58" i="7"/>
  <c r="HC58" i="7"/>
  <c r="HI58" i="7" s="1"/>
  <c r="HA58" i="7"/>
  <c r="HH58" i="7" s="1"/>
  <c r="HA65" i="7"/>
  <c r="HH65" i="7" s="1"/>
  <c r="HB65" i="7"/>
  <c r="HC65" i="7"/>
  <c r="HI65" i="7" s="1"/>
  <c r="HB70" i="7"/>
  <c r="HC70" i="7"/>
  <c r="HI70" i="7" s="1"/>
  <c r="HA70" i="7"/>
  <c r="HH70" i="7" s="1"/>
  <c r="HA45" i="7"/>
  <c r="HH45" i="7" s="1"/>
  <c r="HB45" i="7"/>
  <c r="HC45" i="7"/>
  <c r="HI45" i="7" s="1"/>
  <c r="HF38" i="7"/>
  <c r="HK38" i="7" s="1"/>
  <c r="HD38" i="7"/>
  <c r="HJ38" i="7" s="1"/>
  <c r="HE38" i="7"/>
  <c r="HD13" i="7"/>
  <c r="HJ13" i="7" s="1"/>
  <c r="HE13" i="7"/>
  <c r="HF13" i="7"/>
  <c r="HK13" i="7" s="1"/>
  <c r="HF20" i="7"/>
  <c r="HK20" i="7" s="1"/>
  <c r="HD20" i="7"/>
  <c r="HJ20" i="7" s="1"/>
  <c r="HE20" i="7"/>
  <c r="HD27" i="7"/>
  <c r="HJ27" i="7" s="1"/>
  <c r="HE27" i="7"/>
  <c r="HF27" i="7"/>
  <c r="HK27" i="7" s="1"/>
  <c r="HE10" i="7"/>
  <c r="HF10" i="7"/>
  <c r="HK10" i="7" s="1"/>
  <c r="HD10" i="7"/>
  <c r="HJ10" i="7" s="1"/>
  <c r="HF8" i="7"/>
  <c r="HK8" i="7" s="1"/>
  <c r="HE8" i="7"/>
  <c r="HD8" i="7"/>
  <c r="HJ8" i="7" s="1"/>
  <c r="HD63" i="7"/>
  <c r="HJ63" i="7" s="1"/>
  <c r="HE63" i="7"/>
  <c r="HF63" i="7"/>
  <c r="HK63" i="7" s="1"/>
  <c r="HB68" i="7"/>
  <c r="HC68" i="7"/>
  <c r="HI68" i="7" s="1"/>
  <c r="HA68" i="7"/>
  <c r="HH68" i="7" s="1"/>
  <c r="HB52" i="7"/>
  <c r="HC52" i="7"/>
  <c r="HI52" i="7" s="1"/>
  <c r="HA52" i="7"/>
  <c r="HH52" i="7" s="1"/>
  <c r="HC36" i="7"/>
  <c r="HI36" i="7" s="1"/>
  <c r="HB36" i="7"/>
  <c r="HA36" i="7"/>
  <c r="HH36" i="7" s="1"/>
  <c r="HB20" i="7"/>
  <c r="HC20" i="7"/>
  <c r="HI20" i="7" s="1"/>
  <c r="HA20" i="7"/>
  <c r="HH20" i="7" s="1"/>
  <c r="HA59" i="7"/>
  <c r="HH59" i="7" s="1"/>
  <c r="HB59" i="7"/>
  <c r="HC59" i="7"/>
  <c r="HI59" i="7" s="1"/>
  <c r="HA43" i="7"/>
  <c r="HH43" i="7" s="1"/>
  <c r="HC43" i="7"/>
  <c r="HI43" i="7" s="1"/>
  <c r="HB43" i="7"/>
  <c r="HA27" i="7"/>
  <c r="HH27" i="7" s="1"/>
  <c r="HB27" i="7"/>
  <c r="HC27" i="7"/>
  <c r="HI27" i="7" s="1"/>
  <c r="HC11" i="7"/>
  <c r="HI11" i="7" s="1"/>
  <c r="HA11" i="7"/>
  <c r="HH11" i="7" s="1"/>
  <c r="HB11" i="7"/>
  <c r="HB50" i="7"/>
  <c r="HC50" i="7"/>
  <c r="HI50" i="7" s="1"/>
  <c r="HA50" i="7"/>
  <c r="HH50" i="7" s="1"/>
  <c r="HA18" i="7"/>
  <c r="HH18" i="7" s="1"/>
  <c r="HB18" i="7"/>
  <c r="HC18" i="7"/>
  <c r="HI18" i="7" s="1"/>
  <c r="HA57" i="7"/>
  <c r="HH57" i="7" s="1"/>
  <c r="HB57" i="7"/>
  <c r="HC57" i="7"/>
  <c r="HI57" i="7" s="1"/>
  <c r="HA25" i="7"/>
  <c r="HH25" i="7" s="1"/>
  <c r="HB25" i="7"/>
  <c r="HC25" i="7"/>
  <c r="HI25" i="7" s="1"/>
  <c r="HB62" i="7"/>
  <c r="HC62" i="7"/>
  <c r="HI62" i="7" s="1"/>
  <c r="HA62" i="7"/>
  <c r="HH62" i="7" s="1"/>
  <c r="HB30" i="7"/>
  <c r="HC30" i="7"/>
  <c r="HI30" i="7" s="1"/>
  <c r="HA30" i="7"/>
  <c r="HH30" i="7" s="1"/>
  <c r="HA69" i="7"/>
  <c r="HH69" i="7" s="1"/>
  <c r="HB69" i="7"/>
  <c r="HC69" i="7"/>
  <c r="HI69" i="7" s="1"/>
  <c r="HA37" i="7"/>
  <c r="HH37" i="7" s="1"/>
  <c r="HB37" i="7"/>
  <c r="HC37" i="7"/>
  <c r="HI37" i="7" s="1"/>
  <c r="HF62" i="7"/>
  <c r="HK62" i="7" s="1"/>
  <c r="HD62" i="7"/>
  <c r="HJ62" i="7" s="1"/>
  <c r="HE62" i="7"/>
  <c r="HF30" i="7"/>
  <c r="HK30" i="7" s="1"/>
  <c r="HD30" i="7"/>
  <c r="HJ30" i="7" s="1"/>
  <c r="HE30" i="7"/>
  <c r="HD69" i="7"/>
  <c r="HJ69" i="7" s="1"/>
  <c r="HE69" i="7"/>
  <c r="HF69" i="7"/>
  <c r="HK69" i="7" s="1"/>
  <c r="HE37" i="7"/>
  <c r="HD37" i="7"/>
  <c r="HJ37" i="7" s="1"/>
  <c r="HF37" i="7"/>
  <c r="HK37" i="7" s="1"/>
  <c r="HD44" i="7"/>
  <c r="HJ44" i="7" s="1"/>
  <c r="HE44" i="7"/>
  <c r="HF44" i="7"/>
  <c r="HK44" i="7" s="1"/>
  <c r="HE12" i="7"/>
  <c r="HF12" i="7"/>
  <c r="HK12" i="7" s="1"/>
  <c r="HD12" i="7"/>
  <c r="HJ12" i="7" s="1"/>
  <c r="HD51" i="7"/>
  <c r="HJ51" i="7" s="1"/>
  <c r="HE51" i="7"/>
  <c r="HF51" i="7"/>
  <c r="HK51" i="7" s="1"/>
  <c r="HD19" i="7"/>
  <c r="HJ19" i="7" s="1"/>
  <c r="HE19" i="7"/>
  <c r="HF19" i="7"/>
  <c r="HK19" i="7" s="1"/>
  <c r="HF66" i="7"/>
  <c r="HK66" i="7" s="1"/>
  <c r="HD66" i="7"/>
  <c r="HJ66" i="7" s="1"/>
  <c r="HE66" i="7"/>
  <c r="HF58" i="7"/>
  <c r="HK58" i="7" s="1"/>
  <c r="HD58" i="7"/>
  <c r="HJ58" i="7" s="1"/>
  <c r="HE58" i="7"/>
  <c r="HD57" i="7"/>
  <c r="HJ57" i="7" s="1"/>
  <c r="HE57" i="7"/>
  <c r="HF57" i="7"/>
  <c r="HK57" i="7" s="1"/>
  <c r="HF56" i="7"/>
  <c r="HK56" i="7" s="1"/>
  <c r="HD56" i="7"/>
  <c r="HJ56" i="7" s="1"/>
  <c r="HE56" i="7"/>
  <c r="HD55" i="7"/>
  <c r="HJ55" i="7" s="1"/>
  <c r="HE55" i="7"/>
  <c r="HF55" i="7"/>
  <c r="HK55" i="7" s="1"/>
  <c r="HD49" i="7"/>
  <c r="HJ49" i="7" s="1"/>
  <c r="HE49" i="7"/>
  <c r="HF49" i="7"/>
  <c r="HK49" i="7" s="1"/>
  <c r="HD34" i="7"/>
  <c r="HJ34" i="7" s="1"/>
  <c r="HE34" i="7"/>
  <c r="HF34" i="7"/>
  <c r="HK34" i="7" s="1"/>
  <c r="HE16" i="7"/>
  <c r="HF16" i="7"/>
  <c r="HK16" i="7" s="1"/>
  <c r="HD16" i="7"/>
  <c r="HJ16" i="7" s="1"/>
  <c r="HE33" i="7"/>
  <c r="HD33" i="7"/>
  <c r="HJ33" i="7" s="1"/>
  <c r="HF33" i="7"/>
  <c r="HK33" i="7" s="1"/>
  <c r="HF32" i="7"/>
  <c r="HK32" i="7" s="1"/>
  <c r="HD32" i="7"/>
  <c r="HJ32" i="7" s="1"/>
  <c r="HE32" i="7"/>
  <c r="HB60" i="7"/>
  <c r="HC60" i="7"/>
  <c r="HI60" i="7" s="1"/>
  <c r="HA60" i="7"/>
  <c r="HH60" i="7" s="1"/>
  <c r="HB28" i="7"/>
  <c r="HC28" i="7"/>
  <c r="HI28" i="7" s="1"/>
  <c r="HA28" i="7"/>
  <c r="HH28" i="7" s="1"/>
  <c r="HA12" i="7"/>
  <c r="HH12" i="7" s="1"/>
  <c r="HB12" i="7"/>
  <c r="HC12" i="7"/>
  <c r="HI12" i="7" s="1"/>
  <c r="HA51" i="7"/>
  <c r="HH51" i="7" s="1"/>
  <c r="HB51" i="7"/>
  <c r="HC51" i="7"/>
  <c r="HI51" i="7" s="1"/>
  <c r="HA19" i="7"/>
  <c r="HH19" i="7" s="1"/>
  <c r="HB19" i="7"/>
  <c r="HC19" i="7"/>
  <c r="HI19" i="7" s="1"/>
  <c r="HC34" i="7"/>
  <c r="HI34" i="7" s="1"/>
  <c r="HA34" i="7"/>
  <c r="HH34" i="7" s="1"/>
  <c r="HB34" i="7"/>
  <c r="HC9" i="7"/>
  <c r="HI9" i="7" s="1"/>
  <c r="HA9" i="7"/>
  <c r="HH9" i="7" s="1"/>
  <c r="HB9" i="7"/>
  <c r="HA14" i="7"/>
  <c r="HH14" i="7" s="1"/>
  <c r="HB14" i="7"/>
  <c r="HC14" i="7"/>
  <c r="HI14" i="7" s="1"/>
  <c r="HA21" i="7"/>
  <c r="HH21" i="7" s="1"/>
  <c r="HB21" i="7"/>
  <c r="HC21" i="7"/>
  <c r="HI21" i="7" s="1"/>
  <c r="HE14" i="7"/>
  <c r="HF14" i="7"/>
  <c r="HK14" i="7" s="1"/>
  <c r="HD14" i="7"/>
  <c r="HJ14" i="7" s="1"/>
  <c r="HD21" i="7"/>
  <c r="HJ21" i="7" s="1"/>
  <c r="HE21" i="7"/>
  <c r="HF21" i="7"/>
  <c r="HK21" i="7" s="1"/>
  <c r="HF60" i="7"/>
  <c r="HK60" i="7" s="1"/>
  <c r="HD60" i="7"/>
  <c r="HJ60" i="7" s="1"/>
  <c r="HE60" i="7"/>
  <c r="HD67" i="7"/>
  <c r="HJ67" i="7" s="1"/>
  <c r="HE67" i="7"/>
  <c r="HF67" i="7"/>
  <c r="HK67" i="7" s="1"/>
  <c r="HF26" i="7"/>
  <c r="HK26" i="7" s="1"/>
  <c r="HD26" i="7"/>
  <c r="HJ26" i="7" s="1"/>
  <c r="HE26" i="7"/>
  <c r="HF24" i="7"/>
  <c r="HK24" i="7" s="1"/>
  <c r="HD24" i="7"/>
  <c r="HJ24" i="7" s="1"/>
  <c r="HE24" i="7"/>
  <c r="HF72" i="7"/>
  <c r="HK72" i="7" s="1"/>
  <c r="HD72" i="7"/>
  <c r="HJ72" i="7" s="1"/>
  <c r="HE72" i="7"/>
  <c r="HE47" i="7"/>
  <c r="HF47" i="7"/>
  <c r="HK47" i="7" s="1"/>
  <c r="HD47" i="7"/>
  <c r="HJ47" i="7" s="1"/>
  <c r="HB72" i="7"/>
  <c r="HC72" i="7"/>
  <c r="HI72" i="7" s="1"/>
  <c r="HA72" i="7"/>
  <c r="HH72" i="7" s="1"/>
  <c r="HC40" i="7"/>
  <c r="HI40" i="7" s="1"/>
  <c r="HA40" i="7"/>
  <c r="HH40" i="7" s="1"/>
  <c r="HB40" i="7"/>
  <c r="HC8" i="7"/>
  <c r="HI8" i="7" s="1"/>
  <c r="HB8" i="7"/>
  <c r="HA8" i="7"/>
  <c r="HH8" i="7" s="1"/>
  <c r="HA47" i="7"/>
  <c r="HH47" i="7" s="1"/>
  <c r="HB47" i="7"/>
  <c r="HC47" i="7"/>
  <c r="HI47" i="7" s="1"/>
  <c r="HC15" i="7"/>
  <c r="HI15" i="7" s="1"/>
  <c r="HA15" i="7"/>
  <c r="HH15" i="7" s="1"/>
  <c r="HB15" i="7"/>
  <c r="HB26" i="7"/>
  <c r="HC26" i="7"/>
  <c r="HI26" i="7" s="1"/>
  <c r="HA26" i="7"/>
  <c r="HH26" i="7" s="1"/>
  <c r="HA33" i="7"/>
  <c r="HH33" i="7" s="1"/>
  <c r="HB33" i="7"/>
  <c r="HC33" i="7"/>
  <c r="HI33" i="7" s="1"/>
  <c r="HC38" i="7"/>
  <c r="HI38" i="7" s="1"/>
  <c r="HA38" i="7"/>
  <c r="HH38" i="7" s="1"/>
  <c r="HB38" i="7"/>
  <c r="HC13" i="7"/>
  <c r="HI13" i="7" s="1"/>
  <c r="HA13" i="7"/>
  <c r="HH13" i="7" s="1"/>
  <c r="HB13" i="7"/>
  <c r="HE45" i="7"/>
  <c r="HD45" i="7"/>
  <c r="HJ45" i="7" s="1"/>
  <c r="HF45" i="7"/>
  <c r="HK45" i="7" s="1"/>
  <c r="HF52" i="7"/>
  <c r="HK52" i="7" s="1"/>
  <c r="HD52" i="7"/>
  <c r="HJ52" i="7" s="1"/>
  <c r="HE52" i="7"/>
  <c r="HD59" i="7"/>
  <c r="HJ59" i="7" s="1"/>
  <c r="HE59" i="7"/>
  <c r="HF59" i="7"/>
  <c r="HK59" i="7" s="1"/>
  <c r="HD71" i="7"/>
  <c r="HJ71" i="7" s="1"/>
  <c r="HE71" i="7"/>
  <c r="HF71" i="7"/>
  <c r="HK71" i="7" s="1"/>
  <c r="HD9" i="7"/>
  <c r="HJ9" i="7" s="1"/>
  <c r="HE9" i="7"/>
  <c r="HF9" i="7"/>
  <c r="HK9" i="7" s="1"/>
  <c r="HF50" i="7"/>
  <c r="HK50" i="7" s="1"/>
  <c r="HD50" i="7"/>
  <c r="HJ50" i="7" s="1"/>
  <c r="HE50" i="7"/>
  <c r="HD17" i="7"/>
  <c r="HJ17" i="7" s="1"/>
  <c r="HE17" i="7"/>
  <c r="HF17" i="7"/>
  <c r="HK17" i="7" s="1"/>
  <c r="HB64" i="7"/>
  <c r="HC64" i="7"/>
  <c r="HI64" i="7" s="1"/>
  <c r="HA64" i="7"/>
  <c r="HH64" i="7" s="1"/>
  <c r="HC48" i="7"/>
  <c r="HI48" i="7" s="1"/>
  <c r="HA48" i="7"/>
  <c r="HH48" i="7" s="1"/>
  <c r="HB48" i="7"/>
  <c r="HB32" i="7"/>
  <c r="HC32" i="7"/>
  <c r="HI32" i="7" s="1"/>
  <c r="HA32" i="7"/>
  <c r="HH32" i="7" s="1"/>
  <c r="HA16" i="7"/>
  <c r="HH16" i="7" s="1"/>
  <c r="HB16" i="7"/>
  <c r="HC16" i="7"/>
  <c r="HI16" i="7" s="1"/>
  <c r="HA71" i="7"/>
  <c r="HH71" i="7" s="1"/>
  <c r="HB71" i="7"/>
  <c r="HC71" i="7"/>
  <c r="HI71" i="7" s="1"/>
  <c r="HA55" i="7"/>
  <c r="HH55" i="7" s="1"/>
  <c r="HB55" i="7"/>
  <c r="HC55" i="7"/>
  <c r="HI55" i="7" s="1"/>
  <c r="HA39" i="7"/>
  <c r="HH39" i="7" s="1"/>
  <c r="HB39" i="7"/>
  <c r="HC39" i="7"/>
  <c r="HI39" i="7" s="1"/>
  <c r="HA23" i="7"/>
  <c r="HH23" i="7" s="1"/>
  <c r="HB23" i="7"/>
  <c r="HC23" i="7"/>
  <c r="HI23" i="7" s="1"/>
  <c r="HC42" i="7"/>
  <c r="HI42" i="7" s="1"/>
  <c r="HA42" i="7"/>
  <c r="HH42" i="7" s="1"/>
  <c r="HB42" i="7"/>
  <c r="HA10" i="7"/>
  <c r="HH10" i="7" s="1"/>
  <c r="HB10" i="7"/>
  <c r="HC10" i="7"/>
  <c r="HI10" i="7" s="1"/>
  <c r="HA49" i="7"/>
  <c r="HH49" i="7" s="1"/>
  <c r="HB49" i="7"/>
  <c r="HC49" i="7"/>
  <c r="HI49" i="7" s="1"/>
  <c r="HC17" i="7"/>
  <c r="HI17" i="7" s="1"/>
  <c r="HA17" i="7"/>
  <c r="HH17" i="7" s="1"/>
  <c r="HB17" i="7"/>
  <c r="HB54" i="7"/>
  <c r="HC54" i="7"/>
  <c r="HI54" i="7" s="1"/>
  <c r="HA54" i="7"/>
  <c r="HH54" i="7" s="1"/>
  <c r="HB22" i="7"/>
  <c r="HC22" i="7"/>
  <c r="HI22" i="7" s="1"/>
  <c r="HA22" i="7"/>
  <c r="HH22" i="7" s="1"/>
  <c r="HA61" i="7"/>
  <c r="HH61" i="7" s="1"/>
  <c r="HB61" i="7"/>
  <c r="HC61" i="7"/>
  <c r="HI61" i="7" s="1"/>
  <c r="HA29" i="7"/>
  <c r="HH29" i="7" s="1"/>
  <c r="HB29" i="7"/>
  <c r="HC29" i="7"/>
  <c r="HI29" i="7" s="1"/>
  <c r="HF54" i="7"/>
  <c r="HK54" i="7" s="1"/>
  <c r="HD54" i="7"/>
  <c r="HJ54" i="7" s="1"/>
  <c r="HE54" i="7"/>
  <c r="HF22" i="7"/>
  <c r="HK22" i="7" s="1"/>
  <c r="HD22" i="7"/>
  <c r="HJ22" i="7" s="1"/>
  <c r="HE22" i="7"/>
  <c r="HD61" i="7"/>
  <c r="HJ61" i="7" s="1"/>
  <c r="HE61" i="7"/>
  <c r="HF61" i="7"/>
  <c r="HK61" i="7" s="1"/>
  <c r="HD29" i="7"/>
  <c r="HJ29" i="7" s="1"/>
  <c r="HE29" i="7"/>
  <c r="HF29" i="7"/>
  <c r="HK29" i="7" s="1"/>
  <c r="HF68" i="7"/>
  <c r="HK68" i="7" s="1"/>
  <c r="HD68" i="7"/>
  <c r="HJ68" i="7" s="1"/>
  <c r="HE68" i="7"/>
  <c r="HD36" i="7"/>
  <c r="HJ36" i="7" s="1"/>
  <c r="HE36" i="7"/>
  <c r="HF36" i="7"/>
  <c r="HK36" i="7" s="1"/>
  <c r="HE43" i="7"/>
  <c r="HD43" i="7"/>
  <c r="HJ43" i="7" s="1"/>
  <c r="HF43" i="7"/>
  <c r="HK43" i="7" s="1"/>
  <c r="HD11" i="7"/>
  <c r="HJ11" i="7" s="1"/>
  <c r="HE11" i="7"/>
  <c r="HF11" i="7"/>
  <c r="HK11" i="7" s="1"/>
  <c r="HD42" i="7"/>
  <c r="HJ42" i="7" s="1"/>
  <c r="HE42" i="7"/>
  <c r="HF42" i="7"/>
  <c r="HK42" i="7" s="1"/>
  <c r="HE41" i="7"/>
  <c r="HD41" i="7"/>
  <c r="HJ41" i="7" s="1"/>
  <c r="HF41" i="7"/>
  <c r="HK41" i="7" s="1"/>
  <c r="HE40" i="7"/>
  <c r="HF40" i="7"/>
  <c r="HK40" i="7" s="1"/>
  <c r="HD40" i="7"/>
  <c r="HJ40" i="7" s="1"/>
  <c r="HE39" i="7"/>
  <c r="HF39" i="7"/>
  <c r="HK39" i="7" s="1"/>
  <c r="HD39" i="7"/>
  <c r="HJ39" i="7" s="1"/>
  <c r="HD65" i="7"/>
  <c r="HJ65" i="7" s="1"/>
  <c r="HE65" i="7"/>
  <c r="HF65" i="7"/>
  <c r="HK65" i="7" s="1"/>
  <c r="HE48" i="7"/>
  <c r="HF48" i="7"/>
  <c r="HK48" i="7" s="1"/>
  <c r="HD48" i="7"/>
  <c r="HJ48" i="7" s="1"/>
  <c r="HD31" i="7"/>
  <c r="HJ31" i="7" s="1"/>
  <c r="HE31" i="7"/>
  <c r="HF31" i="7"/>
  <c r="HK31" i="7" s="1"/>
  <c r="HD15" i="7"/>
  <c r="HJ15" i="7" s="1"/>
  <c r="HE15" i="7"/>
  <c r="HF15" i="7"/>
  <c r="HK15" i="7" s="1"/>
  <c r="EF7" i="5"/>
  <c r="AU70" i="5" s="1"/>
  <c r="AV70" i="5" s="1"/>
  <c r="O4" i="4"/>
  <c r="N4" i="4"/>
  <c r="EH5" i="4" a="1"/>
  <c r="EH5" i="4" s="1"/>
  <c r="BU28" i="4" s="1"/>
  <c r="BV28" i="4" s="1"/>
  <c r="EH4" i="5" a="1"/>
  <c r="EH4" i="5" s="1"/>
  <c r="BP68" i="5" s="1"/>
  <c r="BQ68" i="5" s="1"/>
  <c r="EF8" i="5"/>
  <c r="EF6" i="5"/>
  <c r="AP72" i="5" s="1"/>
  <c r="AQ72" i="5" s="1"/>
  <c r="EH3" i="5" a="1"/>
  <c r="EH3" i="5" s="1"/>
  <c r="BK57" i="5" s="1"/>
  <c r="BL57" i="5" s="1"/>
  <c r="EF5" i="4"/>
  <c r="EH8" i="4" a="1"/>
  <c r="EH8" i="4" s="1"/>
  <c r="CJ38" i="4" s="1"/>
  <c r="CK38" i="4" s="1"/>
  <c r="EF3" i="4"/>
  <c r="EF5" i="5"/>
  <c r="AK71" i="5" s="1"/>
  <c r="AL71" i="5" s="1"/>
  <c r="EF9" i="5"/>
  <c r="BE55" i="5" s="1"/>
  <c r="BF55" i="5" s="1"/>
  <c r="N6" i="5"/>
  <c r="O6" i="5"/>
  <c r="EH9" i="5" a="1"/>
  <c r="EH9" i="5" s="1"/>
  <c r="CO62" i="5" s="1"/>
  <c r="CP62" i="5" s="1"/>
  <c r="EH8" i="5" a="1"/>
  <c r="EH8" i="5" s="1"/>
  <c r="CJ14" i="5" s="1"/>
  <c r="CK14" i="5" s="1"/>
  <c r="EH7" i="5" a="1"/>
  <c r="EH7" i="5" s="1"/>
  <c r="CE68" i="5" s="1"/>
  <c r="CF68" i="5" s="1"/>
  <c r="EH6" i="5" a="1"/>
  <c r="EH6" i="5" s="1"/>
  <c r="EH5" i="5" a="1"/>
  <c r="EH5" i="5" s="1"/>
  <c r="BU50" i="5" s="1"/>
  <c r="BV50" i="5" s="1"/>
  <c r="EF4" i="5"/>
  <c r="AF47" i="5" s="1"/>
  <c r="AG47" i="5" s="1"/>
  <c r="EF3" i="5"/>
  <c r="AA45" i="5" s="1"/>
  <c r="AB45" i="5" s="1"/>
  <c r="EF8" i="4"/>
  <c r="EF9" i="4"/>
  <c r="EH6" i="4" a="1"/>
  <c r="EH6" i="4" s="1"/>
  <c r="BZ72" i="4" s="1"/>
  <c r="CA72" i="4" s="1"/>
  <c r="EH4" i="4" a="1"/>
  <c r="EH4" i="4" s="1"/>
  <c r="BP70" i="4" s="1"/>
  <c r="BQ70" i="4" s="1"/>
  <c r="EH7" i="4" a="1"/>
  <c r="EH7" i="4" s="1"/>
  <c r="CE71" i="4" s="1"/>
  <c r="CF71" i="4" s="1"/>
  <c r="CJ57" i="4"/>
  <c r="CK57" i="4" s="1"/>
  <c r="EJ5" i="4" a="1"/>
  <c r="EJ5" i="4" s="1"/>
  <c r="DE72" i="4" s="1"/>
  <c r="DF72" i="4" s="1"/>
  <c r="EJ3" i="4" a="1"/>
  <c r="EJ3" i="4" s="1"/>
  <c r="CU70" i="4" s="1"/>
  <c r="CV70" i="4" s="1"/>
  <c r="EJ9" i="4" a="1"/>
  <c r="EJ9" i="4" s="1"/>
  <c r="EH3" i="4" a="1"/>
  <c r="EH3" i="4" s="1"/>
  <c r="BK71" i="4" s="1"/>
  <c r="BL71" i="4" s="1"/>
  <c r="EH9" i="4" a="1"/>
  <c r="EH9" i="4" s="1"/>
  <c r="EF7" i="4"/>
  <c r="EF6" i="4"/>
  <c r="EF4" i="4"/>
  <c r="AA71" i="5"/>
  <c r="AB71" i="5" s="1"/>
  <c r="BZ67" i="5"/>
  <c r="CA67" i="5" s="1"/>
  <c r="BZ50" i="5"/>
  <c r="CA50" i="5" s="1"/>
  <c r="BZ3" i="5"/>
  <c r="CA3" i="5" s="1"/>
  <c r="BZ8" i="5"/>
  <c r="CA8" i="5" s="1"/>
  <c r="CE64" i="5"/>
  <c r="CF64" i="5" s="1"/>
  <c r="CE55" i="5"/>
  <c r="CF55" i="5" s="1"/>
  <c r="CE51" i="5"/>
  <c r="CF51" i="5" s="1"/>
  <c r="CE40" i="5"/>
  <c r="CF40" i="5" s="1"/>
  <c r="CE37" i="5"/>
  <c r="CF37" i="5" s="1"/>
  <c r="CE7" i="5"/>
  <c r="CF7" i="5" s="1"/>
  <c r="CE16" i="5"/>
  <c r="CF16" i="5" s="1"/>
  <c r="CE20" i="5"/>
  <c r="CF20" i="5" s="1"/>
  <c r="CE26" i="5"/>
  <c r="CF26" i="5" s="1"/>
  <c r="CE4" i="5"/>
  <c r="CF4" i="5" s="1"/>
  <c r="CE11" i="5"/>
  <c r="CF11" i="5" s="1"/>
  <c r="CE19" i="5"/>
  <c r="CF19" i="5" s="1"/>
  <c r="CE31" i="5"/>
  <c r="CF31" i="5" s="1"/>
  <c r="CO66" i="5"/>
  <c r="CP66" i="5" s="1"/>
  <c r="CO61" i="5"/>
  <c r="CP61" i="5" s="1"/>
  <c r="CO52" i="5"/>
  <c r="CP52" i="5" s="1"/>
  <c r="CO46" i="5"/>
  <c r="CP46" i="5" s="1"/>
  <c r="CO30" i="5"/>
  <c r="CP30" i="5" s="1"/>
  <c r="CO9" i="5"/>
  <c r="CP9" i="5" s="1"/>
  <c r="CO26" i="5"/>
  <c r="CP26" i="5" s="1"/>
  <c r="CO4" i="5"/>
  <c r="CP4" i="5" s="1"/>
  <c r="CO15" i="5"/>
  <c r="CP15" i="5" s="1"/>
  <c r="CO19" i="5"/>
  <c r="CP19" i="5" s="1"/>
  <c r="CO35" i="5"/>
  <c r="CP35" i="5" s="1"/>
  <c r="EJ9" i="5" a="1"/>
  <c r="EJ9" i="5" s="1"/>
  <c r="EJ8" i="5" a="1"/>
  <c r="EJ8" i="5" s="1"/>
  <c r="EJ7" i="5" a="1"/>
  <c r="EJ7" i="5" s="1"/>
  <c r="EJ6" i="5" a="1"/>
  <c r="EJ6" i="5" s="1"/>
  <c r="EJ5" i="5" a="1"/>
  <c r="EJ5" i="5" s="1"/>
  <c r="EJ4" i="5" a="1"/>
  <c r="EJ4" i="5" s="1"/>
  <c r="EJ3" i="5" a="1"/>
  <c r="EJ3" i="5" s="1"/>
  <c r="BK68" i="5"/>
  <c r="BL68" i="5" s="1"/>
  <c r="BK47" i="5"/>
  <c r="BL47" i="5" s="1"/>
  <c r="BK39" i="5"/>
  <c r="BL39" i="5" s="1"/>
  <c r="BK27" i="5"/>
  <c r="BL27" i="5" s="1"/>
  <c r="BK34" i="5"/>
  <c r="BL34" i="5" s="1"/>
  <c r="AK67" i="5"/>
  <c r="AL67" i="5" s="1"/>
  <c r="AK55" i="5"/>
  <c r="AL55" i="5" s="1"/>
  <c r="AK47" i="5"/>
  <c r="AL47" i="5" s="1"/>
  <c r="AK40" i="5"/>
  <c r="AL40" i="5" s="1"/>
  <c r="AK3" i="5"/>
  <c r="AL3" i="5" s="1"/>
  <c r="AK17" i="5"/>
  <c r="AL17" i="5" s="1"/>
  <c r="AK8" i="5"/>
  <c r="AL8" i="5" s="1"/>
  <c r="AK14" i="5"/>
  <c r="AL14" i="5" s="1"/>
  <c r="AP71" i="5"/>
  <c r="AQ71" i="5" s="1"/>
  <c r="AP70" i="5"/>
  <c r="AQ70" i="5" s="1"/>
  <c r="AP66" i="5"/>
  <c r="AQ66" i="5" s="1"/>
  <c r="AP67" i="5"/>
  <c r="AQ67" i="5" s="1"/>
  <c r="AP63" i="5"/>
  <c r="AQ63" i="5" s="1"/>
  <c r="AP59" i="5"/>
  <c r="AQ59" i="5" s="1"/>
  <c r="AP55" i="5"/>
  <c r="AQ55" i="5" s="1"/>
  <c r="AP69" i="5"/>
  <c r="AQ69" i="5" s="1"/>
  <c r="AP60" i="5"/>
  <c r="AQ60" i="5" s="1"/>
  <c r="AP56" i="5"/>
  <c r="AQ56" i="5" s="1"/>
  <c r="AP52" i="5"/>
  <c r="AQ52" i="5" s="1"/>
  <c r="AP49" i="5"/>
  <c r="AQ49" i="5" s="1"/>
  <c r="AP50" i="5"/>
  <c r="AQ50" i="5" s="1"/>
  <c r="AP46" i="5"/>
  <c r="AQ46" i="5" s="1"/>
  <c r="AP42" i="5"/>
  <c r="AQ42" i="5" s="1"/>
  <c r="AP38" i="5"/>
  <c r="AQ38" i="5" s="1"/>
  <c r="AP45" i="5"/>
  <c r="AQ45" i="5" s="1"/>
  <c r="AP41" i="5"/>
  <c r="AQ41" i="5" s="1"/>
  <c r="AP37" i="5"/>
  <c r="AQ37" i="5" s="1"/>
  <c r="AP3" i="5"/>
  <c r="AQ3" i="5" s="1"/>
  <c r="AP7" i="5"/>
  <c r="AQ7" i="5" s="1"/>
  <c r="AP9" i="5"/>
  <c r="AQ9" i="5" s="1"/>
  <c r="AP16" i="5"/>
  <c r="AQ16" i="5" s="1"/>
  <c r="AP13" i="5"/>
  <c r="AQ13" i="5" s="1"/>
  <c r="AP20" i="5"/>
  <c r="AQ20" i="5" s="1"/>
  <c r="AP24" i="5"/>
  <c r="AQ24" i="5" s="1"/>
  <c r="AP26" i="5"/>
  <c r="AQ26" i="5" s="1"/>
  <c r="AP30" i="5"/>
  <c r="AQ30" i="5" s="1"/>
  <c r="AP33" i="5"/>
  <c r="AQ33" i="5" s="1"/>
  <c r="AP5" i="5"/>
  <c r="AQ5" i="5" s="1"/>
  <c r="AP10" i="5"/>
  <c r="AQ10" i="5" s="1"/>
  <c r="AP15" i="5"/>
  <c r="AQ15" i="5" s="1"/>
  <c r="AP18" i="5"/>
  <c r="AQ18" i="5" s="1"/>
  <c r="AP34" i="5"/>
  <c r="AQ34" i="5" s="1"/>
  <c r="AP29" i="5"/>
  <c r="AQ29" i="5" s="1"/>
  <c r="AP35" i="5"/>
  <c r="AQ35" i="5" s="1"/>
  <c r="AU57" i="5"/>
  <c r="AV57" i="5" s="1"/>
  <c r="AU42" i="5"/>
  <c r="AV42" i="5" s="1"/>
  <c r="AU17" i="5"/>
  <c r="AV17" i="5" s="1"/>
  <c r="AU13" i="5"/>
  <c r="AV13" i="5" s="1"/>
  <c r="AZ68" i="5"/>
  <c r="BA68" i="5" s="1"/>
  <c r="AZ65" i="5"/>
  <c r="BA65" i="5" s="1"/>
  <c r="AZ57" i="5"/>
  <c r="BA57" i="5" s="1"/>
  <c r="AZ62" i="5"/>
  <c r="BA62" i="5" s="1"/>
  <c r="AZ54" i="5"/>
  <c r="BA54" i="5" s="1"/>
  <c r="AZ47" i="5"/>
  <c r="BA47" i="5" s="1"/>
  <c r="AZ44" i="5"/>
  <c r="BA44" i="5" s="1"/>
  <c r="AZ36" i="5"/>
  <c r="BA36" i="5" s="1"/>
  <c r="AZ39" i="5"/>
  <c r="BA39" i="5" s="1"/>
  <c r="AZ7" i="5"/>
  <c r="BA7" i="5" s="1"/>
  <c r="AZ16" i="5"/>
  <c r="BA16" i="5" s="1"/>
  <c r="AZ20" i="5"/>
  <c r="BA20" i="5" s="1"/>
  <c r="AZ26" i="5"/>
  <c r="BA26" i="5" s="1"/>
  <c r="AZ3" i="5"/>
  <c r="BA3" i="5" s="1"/>
  <c r="AZ10" i="5"/>
  <c r="BA10" i="5" s="1"/>
  <c r="AZ18" i="5"/>
  <c r="BA18" i="5" s="1"/>
  <c r="AZ28" i="5"/>
  <c r="BA28" i="5" s="1"/>
  <c r="BE64" i="5"/>
  <c r="BF64" i="5" s="1"/>
  <c r="BP37" i="5"/>
  <c r="BQ37" i="5" s="1"/>
  <c r="BP3" i="5"/>
  <c r="BQ3" i="5" s="1"/>
  <c r="EJ6" i="4" a="1"/>
  <c r="EJ6" i="4" s="1"/>
  <c r="EJ4" i="4" a="1"/>
  <c r="EJ4" i="4" s="1"/>
  <c r="EJ7" i="4" a="1"/>
  <c r="EJ7" i="4" s="1"/>
  <c r="EJ8" i="4" a="1"/>
  <c r="EJ8" i="4" s="1"/>
  <c r="CE66" i="4"/>
  <c r="CF66" i="4" s="1"/>
  <c r="CE55" i="4"/>
  <c r="CF55" i="4" s="1"/>
  <c r="CE53" i="4"/>
  <c r="CF53" i="4" s="1"/>
  <c r="BP67" i="4"/>
  <c r="BQ67" i="4" s="1"/>
  <c r="BP59" i="4"/>
  <c r="BQ59" i="4" s="1"/>
  <c r="BP50" i="4"/>
  <c r="BQ50" i="4" s="1"/>
  <c r="BP40" i="4"/>
  <c r="BQ40" i="4" s="1"/>
  <c r="BP39" i="4"/>
  <c r="BQ39" i="4" s="1"/>
  <c r="BP31" i="4"/>
  <c r="BQ31" i="4" s="1"/>
  <c r="BP18" i="4"/>
  <c r="BQ18" i="4" s="1"/>
  <c r="BP22" i="4"/>
  <c r="BQ22" i="4" s="1"/>
  <c r="BP8" i="4"/>
  <c r="BQ8" i="4" s="1"/>
  <c r="CE6" i="4"/>
  <c r="CF6" i="4" s="1"/>
  <c r="CE19" i="4"/>
  <c r="CF19" i="4" s="1"/>
  <c r="CE14" i="4"/>
  <c r="CF14" i="4" s="1"/>
  <c r="CE30" i="4"/>
  <c r="CF30" i="4" s="1"/>
  <c r="CE37" i="4"/>
  <c r="CF37" i="4" s="1"/>
  <c r="CE38" i="4"/>
  <c r="CF38" i="4" s="1"/>
  <c r="CE60" i="4"/>
  <c r="CF60" i="4" s="1"/>
  <c r="BP16" i="4"/>
  <c r="BQ16" i="4" s="1"/>
  <c r="BP26" i="4"/>
  <c r="BQ26" i="4" s="1"/>
  <c r="BP35" i="4"/>
  <c r="BQ35" i="4" s="1"/>
  <c r="BP60" i="4"/>
  <c r="BQ60" i="4" s="1"/>
  <c r="HZ14" i="7" l="1"/>
  <c r="ID14" i="7"/>
  <c r="IP63" i="7"/>
  <c r="IP52" i="7"/>
  <c r="IP72" i="7"/>
  <c r="IP50" i="7"/>
  <c r="IP43" i="7"/>
  <c r="IP55" i="7"/>
  <c r="IP69" i="7"/>
  <c r="IP48" i="7"/>
  <c r="IP71" i="7"/>
  <c r="IP61" i="7"/>
  <c r="IP54" i="7"/>
  <c r="IP67" i="7"/>
  <c r="IP44" i="7"/>
  <c r="IP64" i="7"/>
  <c r="IP53" i="7"/>
  <c r="IP58" i="7"/>
  <c r="IP62" i="7"/>
  <c r="IP49" i="7"/>
  <c r="IP70" i="7"/>
  <c r="IP60" i="7"/>
  <c r="IP46" i="7"/>
  <c r="IP57" i="7"/>
  <c r="IP45" i="7"/>
  <c r="IP51" i="7"/>
  <c r="IP56" i="7"/>
  <c r="IP68" i="7"/>
  <c r="IP59" i="7"/>
  <c r="IP65" i="7"/>
  <c r="IP66" i="7"/>
  <c r="IP47" i="7"/>
  <c r="IP36" i="7"/>
  <c r="IP39" i="7"/>
  <c r="IP18" i="7"/>
  <c r="IP41" i="7"/>
  <c r="IP30" i="7"/>
  <c r="IP20" i="7"/>
  <c r="IP33" i="7"/>
  <c r="IP26" i="7"/>
  <c r="IP21" i="7"/>
  <c r="IP38" i="7"/>
  <c r="IP32" i="7"/>
  <c r="IP27" i="7"/>
  <c r="IP40" i="7"/>
  <c r="IP37" i="7"/>
  <c r="IP28" i="7"/>
  <c r="IP16" i="7"/>
  <c r="IP17" i="7"/>
  <c r="IP35" i="7"/>
  <c r="IP31" i="7"/>
  <c r="IP22" i="7"/>
  <c r="IP25" i="7"/>
  <c r="IP29" i="7"/>
  <c r="IP19" i="7"/>
  <c r="IP23" i="7"/>
  <c r="IP34" i="7"/>
  <c r="IP24" i="7"/>
  <c r="IP42" i="7"/>
  <c r="IO58" i="7"/>
  <c r="IU58" i="7" s="1"/>
  <c r="IO70" i="7"/>
  <c r="IU70" i="7" s="1"/>
  <c r="IO63" i="7"/>
  <c r="IU63" i="7" s="1"/>
  <c r="IO59" i="7"/>
  <c r="IU59" i="7" s="1"/>
  <c r="IO44" i="7"/>
  <c r="IU44" i="7" s="1"/>
  <c r="IO56" i="7"/>
  <c r="IU56" i="7" s="1"/>
  <c r="IO57" i="7"/>
  <c r="IU57" i="7" s="1"/>
  <c r="IO61" i="7"/>
  <c r="IU61" i="7" s="1"/>
  <c r="IO66" i="7"/>
  <c r="IU66" i="7" s="1"/>
  <c r="IO49" i="7"/>
  <c r="IU49" i="7" s="1"/>
  <c r="IO64" i="7"/>
  <c r="IU64" i="7" s="1"/>
  <c r="IO50" i="7"/>
  <c r="IU50" i="7" s="1"/>
  <c r="IO47" i="7"/>
  <c r="IU47" i="7" s="1"/>
  <c r="IO68" i="7"/>
  <c r="IU68" i="7" s="1"/>
  <c r="IO62" i="7"/>
  <c r="IU62" i="7" s="1"/>
  <c r="IO71" i="7"/>
  <c r="IU71" i="7" s="1"/>
  <c r="IO67" i="7"/>
  <c r="IU67" i="7" s="1"/>
  <c r="IO45" i="7"/>
  <c r="IU45" i="7" s="1"/>
  <c r="IO52" i="7"/>
  <c r="IU52" i="7" s="1"/>
  <c r="IO46" i="7"/>
  <c r="IU46" i="7" s="1"/>
  <c r="IO65" i="7"/>
  <c r="IU65" i="7" s="1"/>
  <c r="IO54" i="7"/>
  <c r="IU54" i="7" s="1"/>
  <c r="IO69" i="7"/>
  <c r="IU69" i="7" s="1"/>
  <c r="IO53" i="7"/>
  <c r="IU53" i="7" s="1"/>
  <c r="IO60" i="7"/>
  <c r="IU60" i="7" s="1"/>
  <c r="IO72" i="7"/>
  <c r="IU72" i="7" s="1"/>
  <c r="IO55" i="7"/>
  <c r="IU55" i="7" s="1"/>
  <c r="IO51" i="7"/>
  <c r="IU51" i="7" s="1"/>
  <c r="IO48" i="7"/>
  <c r="IU48" i="7" s="1"/>
  <c r="IO43" i="7"/>
  <c r="IU43" i="7" s="1"/>
  <c r="IO29" i="7"/>
  <c r="IU29" i="7" s="1"/>
  <c r="IO27" i="7"/>
  <c r="IU27" i="7" s="1"/>
  <c r="IO37" i="7"/>
  <c r="IU37" i="7" s="1"/>
  <c r="IO22" i="7"/>
  <c r="IU22" i="7" s="1"/>
  <c r="IO16" i="7"/>
  <c r="IU16" i="7" s="1"/>
  <c r="IO30" i="7"/>
  <c r="IU30" i="7" s="1"/>
  <c r="IO19" i="7"/>
  <c r="IU19" i="7" s="1"/>
  <c r="IO23" i="7"/>
  <c r="IU23" i="7" s="1"/>
  <c r="IO18" i="7"/>
  <c r="IU18" i="7" s="1"/>
  <c r="IO21" i="7"/>
  <c r="IU21" i="7" s="1"/>
  <c r="IO42" i="7"/>
  <c r="IU42" i="7" s="1"/>
  <c r="IO28" i="7"/>
  <c r="IU28" i="7" s="1"/>
  <c r="IO31" i="7"/>
  <c r="IU31" i="7" s="1"/>
  <c r="IO26" i="7"/>
  <c r="IU26" i="7" s="1"/>
  <c r="IO17" i="7"/>
  <c r="IU17" i="7" s="1"/>
  <c r="IO36" i="7"/>
  <c r="IU36" i="7" s="1"/>
  <c r="IO25" i="7"/>
  <c r="IU25" i="7" s="1"/>
  <c r="IO35" i="7"/>
  <c r="IU35" i="7" s="1"/>
  <c r="IO24" i="7"/>
  <c r="IU24" i="7" s="1"/>
  <c r="IO39" i="7"/>
  <c r="IU39" i="7" s="1"/>
  <c r="IO40" i="7"/>
  <c r="IU40" i="7" s="1"/>
  <c r="IO34" i="7"/>
  <c r="IU34" i="7" s="1"/>
  <c r="IO38" i="7"/>
  <c r="IU38" i="7" s="1"/>
  <c r="IO32" i="7"/>
  <c r="IU32" i="7" s="1"/>
  <c r="IO15" i="7"/>
  <c r="IU15" i="7" s="1"/>
  <c r="IO41" i="7"/>
  <c r="IU41" i="7" s="1"/>
  <c r="IO20" i="7"/>
  <c r="IU20" i="7" s="1"/>
  <c r="IO33" i="7"/>
  <c r="IU33" i="7" s="1"/>
  <c r="IQ46" i="7"/>
  <c r="IQ47" i="7"/>
  <c r="IQ44" i="7"/>
  <c r="IQ53" i="7"/>
  <c r="IQ71" i="7"/>
  <c r="IQ64" i="7"/>
  <c r="IQ54" i="7"/>
  <c r="IQ63" i="7"/>
  <c r="IQ51" i="7"/>
  <c r="IQ50" i="7"/>
  <c r="IQ52" i="7"/>
  <c r="IQ58" i="7"/>
  <c r="IQ55" i="7"/>
  <c r="IQ45" i="7"/>
  <c r="IQ56" i="7"/>
  <c r="IQ67" i="7"/>
  <c r="IQ60" i="7"/>
  <c r="IQ65" i="7"/>
  <c r="IQ59" i="7"/>
  <c r="IQ62" i="7"/>
  <c r="IQ57" i="7"/>
  <c r="IQ68" i="7"/>
  <c r="IQ70" i="7"/>
  <c r="IQ61" i="7"/>
  <c r="IQ48" i="7"/>
  <c r="IQ69" i="7"/>
  <c r="IQ66" i="7"/>
  <c r="IQ49" i="7"/>
  <c r="IQ43" i="7"/>
  <c r="IQ72" i="7"/>
  <c r="IQ27" i="7"/>
  <c r="IQ41" i="7"/>
  <c r="IQ34" i="7"/>
  <c r="IQ32" i="7"/>
  <c r="IQ28" i="7"/>
  <c r="IQ29" i="7"/>
  <c r="IQ31" i="7"/>
  <c r="IQ38" i="7"/>
  <c r="IQ17" i="7"/>
  <c r="IQ35" i="7"/>
  <c r="IQ22" i="7"/>
  <c r="IQ36" i="7"/>
  <c r="IQ24" i="7"/>
  <c r="IQ25" i="7"/>
  <c r="IQ19" i="7"/>
  <c r="IQ42" i="7"/>
  <c r="IQ20" i="7"/>
  <c r="IQ23" i="7"/>
  <c r="IQ18" i="7"/>
  <c r="IQ40" i="7"/>
  <c r="IQ33" i="7"/>
  <c r="IQ30" i="7"/>
  <c r="IQ16" i="7"/>
  <c r="IQ39" i="7"/>
  <c r="IQ26" i="7"/>
  <c r="IQ37" i="7"/>
  <c r="IQ21" i="7"/>
  <c r="GM8" i="7"/>
  <c r="IR57" i="7"/>
  <c r="IR61" i="7"/>
  <c r="IR50" i="7"/>
  <c r="IR70" i="7"/>
  <c r="IR64" i="7"/>
  <c r="IR72" i="7"/>
  <c r="IR67" i="7"/>
  <c r="IR58" i="7"/>
  <c r="IR68" i="7"/>
  <c r="IR71" i="7"/>
  <c r="IR59" i="7"/>
  <c r="IR48" i="7"/>
  <c r="IR60" i="7"/>
  <c r="IR62" i="7"/>
  <c r="IR55" i="7"/>
  <c r="IR69" i="7"/>
  <c r="IR51" i="7"/>
  <c r="IR53" i="7"/>
  <c r="IR43" i="7"/>
  <c r="IR47" i="7"/>
  <c r="IR44" i="7"/>
  <c r="IR46" i="7"/>
  <c r="IR63" i="7"/>
  <c r="IR56" i="7"/>
  <c r="IR65" i="7"/>
  <c r="IR49" i="7"/>
  <c r="IR52" i="7"/>
  <c r="IR54" i="7"/>
  <c r="IR66" i="7"/>
  <c r="IR45" i="7"/>
  <c r="IR21" i="7"/>
  <c r="IR25" i="7"/>
  <c r="IR23" i="7"/>
  <c r="IR36" i="7"/>
  <c r="IR42" i="7"/>
  <c r="IR31" i="7"/>
  <c r="IR40" i="7"/>
  <c r="IR20" i="7"/>
  <c r="IR18" i="7"/>
  <c r="IR26" i="7"/>
  <c r="IR39" i="7"/>
  <c r="IR29" i="7"/>
  <c r="IR41" i="7"/>
  <c r="IR37" i="7"/>
  <c r="IR38" i="7"/>
  <c r="IR34" i="7"/>
  <c r="IR27" i="7"/>
  <c r="IR33" i="7"/>
  <c r="IR35" i="7"/>
  <c r="IR16" i="7"/>
  <c r="IR28" i="7"/>
  <c r="IR19" i="7"/>
  <c r="IR32" i="7"/>
  <c r="IR24" i="7"/>
  <c r="IR17" i="7"/>
  <c r="IR30" i="7"/>
  <c r="IR22" i="7"/>
  <c r="IM46" i="7"/>
  <c r="IM60" i="7"/>
  <c r="IM51" i="7"/>
  <c r="IM58" i="7"/>
  <c r="IM71" i="7"/>
  <c r="IM47" i="7"/>
  <c r="IM67" i="7"/>
  <c r="IM72" i="7"/>
  <c r="IM69" i="7"/>
  <c r="IM59" i="7"/>
  <c r="IM68" i="7"/>
  <c r="IM55" i="7"/>
  <c r="IM57" i="7"/>
  <c r="IM53" i="7"/>
  <c r="IM70" i="7"/>
  <c r="IM52" i="7"/>
  <c r="IM49" i="7"/>
  <c r="IM43" i="7"/>
  <c r="IM50" i="7"/>
  <c r="IM64" i="7"/>
  <c r="IM54" i="7"/>
  <c r="IM48" i="7"/>
  <c r="IM62" i="7"/>
  <c r="IM44" i="7"/>
  <c r="IM63" i="7"/>
  <c r="IM45" i="7"/>
  <c r="IM56" i="7"/>
  <c r="IM65" i="7"/>
  <c r="IM61" i="7"/>
  <c r="IM66" i="7"/>
  <c r="IM17" i="7"/>
  <c r="IM22" i="7"/>
  <c r="IM28" i="7"/>
  <c r="IM26" i="7"/>
  <c r="IM24" i="7"/>
  <c r="IM34" i="7"/>
  <c r="IM35" i="7"/>
  <c r="IM42" i="7"/>
  <c r="IM39" i="7"/>
  <c r="IM29" i="7"/>
  <c r="IM41" i="7"/>
  <c r="IM18" i="7"/>
  <c r="IM25" i="7"/>
  <c r="IM30" i="7"/>
  <c r="IM31" i="7"/>
  <c r="IM37" i="7"/>
  <c r="IM16" i="7"/>
  <c r="IM36" i="7"/>
  <c r="IM27" i="7"/>
  <c r="IM40" i="7"/>
  <c r="IM33" i="7"/>
  <c r="IM38" i="7"/>
  <c r="IM21" i="7"/>
  <c r="IM32" i="7"/>
  <c r="IM20" i="7"/>
  <c r="IM19" i="7"/>
  <c r="IM23" i="7"/>
  <c r="IM13" i="7"/>
  <c r="IN64" i="7"/>
  <c r="IN47" i="7"/>
  <c r="IN54" i="7"/>
  <c r="IN67" i="7"/>
  <c r="IN53" i="7"/>
  <c r="IN48" i="7"/>
  <c r="IN58" i="7"/>
  <c r="IN52" i="7"/>
  <c r="IN46" i="7"/>
  <c r="IN49" i="7"/>
  <c r="IN60" i="7"/>
  <c r="IN71" i="7"/>
  <c r="IN59" i="7"/>
  <c r="IN62" i="7"/>
  <c r="IN69" i="7"/>
  <c r="IN51" i="7"/>
  <c r="IN65" i="7"/>
  <c r="IN44" i="7"/>
  <c r="IN56" i="7"/>
  <c r="IN63" i="7"/>
  <c r="IN55" i="7"/>
  <c r="IN45" i="7"/>
  <c r="IN66" i="7"/>
  <c r="IN57" i="7"/>
  <c r="IN43" i="7"/>
  <c r="IN50" i="7"/>
  <c r="IN68" i="7"/>
  <c r="IN61" i="7"/>
  <c r="IN70" i="7"/>
  <c r="IN72" i="7"/>
  <c r="IN30" i="7"/>
  <c r="IN33" i="7"/>
  <c r="IN21" i="7"/>
  <c r="IN24" i="7"/>
  <c r="IN38" i="7"/>
  <c r="IN41" i="7"/>
  <c r="IN25" i="7"/>
  <c r="IN20" i="7"/>
  <c r="IN39" i="7"/>
  <c r="IN35" i="7"/>
  <c r="IN26" i="7"/>
  <c r="IN28" i="7"/>
  <c r="IN17" i="7"/>
  <c r="IN27" i="7"/>
  <c r="IN34" i="7"/>
  <c r="IN42" i="7"/>
  <c r="IN29" i="7"/>
  <c r="IN37" i="7"/>
  <c r="IN22" i="7"/>
  <c r="IN19" i="7"/>
  <c r="IN23" i="7"/>
  <c r="IN32" i="7"/>
  <c r="IN31" i="7"/>
  <c r="IN40" i="7"/>
  <c r="IN18" i="7"/>
  <c r="IN16" i="7"/>
  <c r="IN36" i="7"/>
  <c r="IB8" i="7"/>
  <c r="IN9" i="7" s="1"/>
  <c r="IF13" i="7"/>
  <c r="IP10" i="7" s="1"/>
  <c r="IF12" i="7"/>
  <c r="IP12" i="7" s="1"/>
  <c r="IF8" i="7"/>
  <c r="IP15" i="7" s="1"/>
  <c r="HZ11" i="7"/>
  <c r="IM8" i="7" s="1"/>
  <c r="ID13" i="7"/>
  <c r="IO12" i="7" s="1"/>
  <c r="IU12" i="7" s="1"/>
  <c r="ID10" i="7"/>
  <c r="IO13" i="7" s="1"/>
  <c r="IU13" i="7" s="1"/>
  <c r="IH14" i="7"/>
  <c r="IQ14" i="7" s="1"/>
  <c r="IJ12" i="7"/>
  <c r="IR10" i="7" s="1"/>
  <c r="IJ11" i="7"/>
  <c r="IR8" i="7" s="1"/>
  <c r="IJ15" i="7"/>
  <c r="IR11" i="7" s="1"/>
  <c r="IB14" i="7"/>
  <c r="IN11" i="7" s="1"/>
  <c r="IF10" i="7"/>
  <c r="IP8" i="7" s="1"/>
  <c r="HZ9" i="7"/>
  <c r="IM11" i="7" s="1"/>
  <c r="HZ10" i="7"/>
  <c r="IM12" i="7" s="1"/>
  <c r="HZ13" i="7"/>
  <c r="IM14" i="7" s="1"/>
  <c r="ID8" i="7"/>
  <c r="IO14" i="7" s="1"/>
  <c r="IU14" i="7" s="1"/>
  <c r="IH10" i="7"/>
  <c r="IQ10" i="7" s="1"/>
  <c r="IH8" i="7"/>
  <c r="IQ13" i="7" s="1"/>
  <c r="IB12" i="7"/>
  <c r="IN8" i="7" s="1"/>
  <c r="IB13" i="7"/>
  <c r="IN12" i="7" s="1"/>
  <c r="IB11" i="7"/>
  <c r="IN10" i="7" s="1"/>
  <c r="IB10" i="7"/>
  <c r="IN14" i="7" s="1"/>
  <c r="IB15" i="7"/>
  <c r="IN15" i="7" s="1"/>
  <c r="IF14" i="7"/>
  <c r="IP9" i="7" s="1"/>
  <c r="IF9" i="7"/>
  <c r="IP14" i="7" s="1"/>
  <c r="IF11" i="7"/>
  <c r="IP11" i="7" s="1"/>
  <c r="HZ15" i="7"/>
  <c r="IM9" i="7" s="1"/>
  <c r="IH9" i="7"/>
  <c r="IQ9" i="7" s="1"/>
  <c r="IH12" i="7"/>
  <c r="IQ11" i="7" s="1"/>
  <c r="IH11" i="7"/>
  <c r="IQ12" i="7" s="1"/>
  <c r="IJ8" i="7"/>
  <c r="IR14" i="7" s="1"/>
  <c r="IJ9" i="7"/>
  <c r="IR9" i="7" s="1"/>
  <c r="IJ10" i="7"/>
  <c r="IR13" i="7" s="1"/>
  <c r="IJ14" i="7"/>
  <c r="IR12" i="7" s="1"/>
  <c r="GJ4" i="7"/>
  <c r="GL4" i="7"/>
  <c r="IF15" i="7"/>
  <c r="IP13" i="7" s="1"/>
  <c r="HZ12" i="7"/>
  <c r="IM10" i="7" s="1"/>
  <c r="HZ8" i="7"/>
  <c r="IM15" i="7" s="1"/>
  <c r="ID9" i="7"/>
  <c r="IO9" i="7" s="1"/>
  <c r="IU9" i="7" s="1"/>
  <c r="ID15" i="7"/>
  <c r="IO11" i="7" s="1"/>
  <c r="IU11" i="7" s="1"/>
  <c r="ID12" i="7"/>
  <c r="IO10" i="7" s="1"/>
  <c r="IU10" i="7" s="1"/>
  <c r="ID11" i="7"/>
  <c r="IO8" i="7" s="1"/>
  <c r="IU8" i="7" s="1"/>
  <c r="IH15" i="7"/>
  <c r="IQ15" i="7" s="1"/>
  <c r="IH13" i="7"/>
  <c r="IQ8" i="7" s="1"/>
  <c r="IJ13" i="7"/>
  <c r="IR15" i="7" s="1"/>
  <c r="IB9" i="7"/>
  <c r="IN13" i="7" s="1"/>
  <c r="BP51" i="5"/>
  <c r="BQ51" i="5" s="1"/>
  <c r="AK32" i="5"/>
  <c r="AL32" i="5" s="1"/>
  <c r="AK6" i="5"/>
  <c r="AL6" i="5" s="1"/>
  <c r="EG5" i="5"/>
  <c r="AK51" i="5"/>
  <c r="AL51" i="5" s="1"/>
  <c r="AK72" i="5"/>
  <c r="AL72" i="5" s="1"/>
  <c r="BK23" i="5"/>
  <c r="BL23" i="5" s="1"/>
  <c r="BK54" i="5"/>
  <c r="BL54" i="5" s="1"/>
  <c r="CO31" i="5"/>
  <c r="CP31" i="5" s="1"/>
  <c r="CO11" i="5"/>
  <c r="CP11" i="5" s="1"/>
  <c r="CO24" i="5"/>
  <c r="CP24" i="5" s="1"/>
  <c r="CO41" i="5"/>
  <c r="CP41" i="5" s="1"/>
  <c r="CO56" i="5"/>
  <c r="CP56" i="5" s="1"/>
  <c r="CO70" i="5"/>
  <c r="CP70" i="5" s="1"/>
  <c r="AF65" i="5"/>
  <c r="AG65" i="5" s="1"/>
  <c r="BP32" i="5"/>
  <c r="BQ32" i="5" s="1"/>
  <c r="BP64" i="5"/>
  <c r="BQ64" i="5" s="1"/>
  <c r="AK23" i="5"/>
  <c r="AL23" i="5" s="1"/>
  <c r="AK19" i="5"/>
  <c r="AL19" i="5" s="1"/>
  <c r="AK36" i="5"/>
  <c r="AL36" i="5" s="1"/>
  <c r="AK62" i="5"/>
  <c r="AL62" i="5" s="1"/>
  <c r="BK35" i="5"/>
  <c r="BL35" i="5" s="1"/>
  <c r="EI3" i="5"/>
  <c r="F31" i="3" s="1"/>
  <c r="O30" i="3" s="1"/>
  <c r="BK65" i="5"/>
  <c r="BL65" i="5" s="1"/>
  <c r="CO34" i="5"/>
  <c r="CP34" i="5" s="1"/>
  <c r="CO5" i="5"/>
  <c r="CP5" i="5" s="1"/>
  <c r="CO16" i="5"/>
  <c r="CP16" i="5" s="1"/>
  <c r="CO42" i="5"/>
  <c r="CP42" i="5" s="1"/>
  <c r="CO57" i="5"/>
  <c r="CP57" i="5" s="1"/>
  <c r="DE20" i="4"/>
  <c r="DF20" i="4" s="1"/>
  <c r="BP70" i="5"/>
  <c r="BQ70" i="5" s="1"/>
  <c r="BP28" i="5"/>
  <c r="BQ28" i="5" s="1"/>
  <c r="AU9" i="5"/>
  <c r="AV9" i="5" s="1"/>
  <c r="BZ20" i="4"/>
  <c r="CA20" i="4" s="1"/>
  <c r="BP13" i="5"/>
  <c r="BQ13" i="5" s="1"/>
  <c r="BP17" i="5"/>
  <c r="BQ17" i="5" s="1"/>
  <c r="BP40" i="5"/>
  <c r="BQ40" i="5" s="1"/>
  <c r="BP57" i="5"/>
  <c r="BQ57" i="5" s="1"/>
  <c r="BE22" i="5"/>
  <c r="BF22" i="5" s="1"/>
  <c r="AU30" i="5"/>
  <c r="AV30" i="5" s="1"/>
  <c r="AU3" i="5"/>
  <c r="AV3" i="5" s="1"/>
  <c r="AU37" i="5"/>
  <c r="AV37" i="5" s="1"/>
  <c r="AU52" i="5"/>
  <c r="AV52" i="5" s="1"/>
  <c r="AU66" i="5"/>
  <c r="AV66" i="5" s="1"/>
  <c r="CJ18" i="5"/>
  <c r="CK18" i="5" s="1"/>
  <c r="BZ21" i="4"/>
  <c r="CA21" i="4" s="1"/>
  <c r="BP24" i="5"/>
  <c r="BQ24" i="5" s="1"/>
  <c r="BP43" i="5"/>
  <c r="BQ43" i="5" s="1"/>
  <c r="BP58" i="5"/>
  <c r="BQ58" i="5" s="1"/>
  <c r="AU21" i="5"/>
  <c r="AV21" i="5" s="1"/>
  <c r="AU50" i="5"/>
  <c r="AV50" i="5" s="1"/>
  <c r="AU65" i="5"/>
  <c r="AV65" i="5" s="1"/>
  <c r="BZ52" i="4"/>
  <c r="CA52" i="4" s="1"/>
  <c r="BP9" i="5"/>
  <c r="BQ9" i="5" s="1"/>
  <c r="BP21" i="5"/>
  <c r="BQ21" i="5" s="1"/>
  <c r="BP48" i="5"/>
  <c r="BQ48" i="5" s="1"/>
  <c r="BP65" i="5"/>
  <c r="BQ65" i="5" s="1"/>
  <c r="BE30" i="5"/>
  <c r="BF30" i="5" s="1"/>
  <c r="AU24" i="5"/>
  <c r="AV24" i="5" s="1"/>
  <c r="AU28" i="5"/>
  <c r="AV28" i="5" s="1"/>
  <c r="AU45" i="5"/>
  <c r="AV45" i="5" s="1"/>
  <c r="AU60" i="5"/>
  <c r="AV60" i="5" s="1"/>
  <c r="AU71" i="5"/>
  <c r="AV71" i="5" s="1"/>
  <c r="AF26" i="5"/>
  <c r="AG26" i="5" s="1"/>
  <c r="BZ69" i="4"/>
  <c r="CA69" i="4" s="1"/>
  <c r="BZ11" i="4"/>
  <c r="CA11" i="4" s="1"/>
  <c r="DE70" i="4"/>
  <c r="DF70" i="4" s="1"/>
  <c r="DE8" i="4"/>
  <c r="DF8" i="4" s="1"/>
  <c r="BZ32" i="4"/>
  <c r="CA32" i="4" s="1"/>
  <c r="BZ61" i="4"/>
  <c r="CA61" i="4" s="1"/>
  <c r="BP27" i="5"/>
  <c r="BQ27" i="5" s="1"/>
  <c r="BP8" i="5"/>
  <c r="BQ8" i="5" s="1"/>
  <c r="BP34" i="5"/>
  <c r="BQ34" i="5" s="1"/>
  <c r="BP5" i="5"/>
  <c r="BQ5" i="5" s="1"/>
  <c r="BP45" i="5"/>
  <c r="BQ45" i="5" s="1"/>
  <c r="BP50" i="5"/>
  <c r="BQ50" i="5" s="1"/>
  <c r="BP60" i="5"/>
  <c r="BQ60" i="5" s="1"/>
  <c r="BP67" i="5"/>
  <c r="BQ67" i="5" s="1"/>
  <c r="AU27" i="5"/>
  <c r="AV27" i="5" s="1"/>
  <c r="AU22" i="5"/>
  <c r="AV22" i="5" s="1"/>
  <c r="AU35" i="5"/>
  <c r="AV35" i="5" s="1"/>
  <c r="AU15" i="5"/>
  <c r="AV15" i="5" s="1"/>
  <c r="AU39" i="5"/>
  <c r="AV39" i="5" s="1"/>
  <c r="AU44" i="5"/>
  <c r="AV44" i="5" s="1"/>
  <c r="AU54" i="5"/>
  <c r="AV54" i="5" s="1"/>
  <c r="AU59" i="5"/>
  <c r="AV59" i="5" s="1"/>
  <c r="AU67" i="5"/>
  <c r="AV67" i="5" s="1"/>
  <c r="AU72" i="5"/>
  <c r="AV72" i="5" s="1"/>
  <c r="AF12" i="5"/>
  <c r="AG12" i="5" s="1"/>
  <c r="CJ38" i="5"/>
  <c r="CK38" i="5" s="1"/>
  <c r="BZ54" i="4"/>
  <c r="CA54" i="4" s="1"/>
  <c r="DE52" i="4"/>
  <c r="DF52" i="4" s="1"/>
  <c r="BZ8" i="4"/>
  <c r="CA8" i="4" s="1"/>
  <c r="BZ41" i="4"/>
  <c r="CA41" i="4" s="1"/>
  <c r="BZ70" i="4"/>
  <c r="CA70" i="4" s="1"/>
  <c r="BP26" i="5"/>
  <c r="BQ26" i="5" s="1"/>
  <c r="BP20" i="5"/>
  <c r="BQ20" i="5" s="1"/>
  <c r="BP16" i="5"/>
  <c r="BQ16" i="5" s="1"/>
  <c r="BP7" i="5"/>
  <c r="BQ7" i="5" s="1"/>
  <c r="BP31" i="5"/>
  <c r="BQ31" i="5" s="1"/>
  <c r="BP19" i="5"/>
  <c r="BQ19" i="5" s="1"/>
  <c r="BP11" i="5"/>
  <c r="BQ11" i="5" s="1"/>
  <c r="BP4" i="5"/>
  <c r="BQ4" i="5" s="1"/>
  <c r="BP39" i="5"/>
  <c r="BQ39" i="5" s="1"/>
  <c r="BP36" i="5"/>
  <c r="BQ36" i="5" s="1"/>
  <c r="BP44" i="5"/>
  <c r="BQ44" i="5" s="1"/>
  <c r="BP47" i="5"/>
  <c r="BQ47" i="5" s="1"/>
  <c r="BP54" i="5"/>
  <c r="BQ54" i="5" s="1"/>
  <c r="BP53" i="5"/>
  <c r="BQ53" i="5" s="1"/>
  <c r="BP61" i="5"/>
  <c r="BQ61" i="5" s="1"/>
  <c r="BP69" i="5"/>
  <c r="BQ69" i="5" s="1"/>
  <c r="BP72" i="5"/>
  <c r="BQ72" i="5" s="1"/>
  <c r="BE27" i="5"/>
  <c r="BF27" i="5" s="1"/>
  <c r="BE31" i="5"/>
  <c r="BF31" i="5" s="1"/>
  <c r="BE52" i="5"/>
  <c r="BF52" i="5" s="1"/>
  <c r="AU33" i="5"/>
  <c r="AV33" i="5" s="1"/>
  <c r="AU26" i="5"/>
  <c r="AV26" i="5" s="1"/>
  <c r="AU20" i="5"/>
  <c r="AV20" i="5" s="1"/>
  <c r="AU16" i="5"/>
  <c r="AV16" i="5" s="1"/>
  <c r="AU7" i="5"/>
  <c r="AV7" i="5" s="1"/>
  <c r="AU31" i="5"/>
  <c r="AV31" i="5" s="1"/>
  <c r="AU19" i="5"/>
  <c r="AV19" i="5" s="1"/>
  <c r="AU11" i="5"/>
  <c r="AV11" i="5" s="1"/>
  <c r="AU4" i="5"/>
  <c r="AV4" i="5" s="1"/>
  <c r="AU41" i="5"/>
  <c r="AV41" i="5" s="1"/>
  <c r="AU38" i="5"/>
  <c r="AV38" i="5" s="1"/>
  <c r="AU46" i="5"/>
  <c r="AV46" i="5" s="1"/>
  <c r="AU49" i="5"/>
  <c r="AV49" i="5" s="1"/>
  <c r="AU56" i="5"/>
  <c r="AV56" i="5" s="1"/>
  <c r="AU53" i="5"/>
  <c r="AV53" i="5" s="1"/>
  <c r="AU61" i="5"/>
  <c r="AV61" i="5" s="1"/>
  <c r="AU69" i="5"/>
  <c r="AV69" i="5" s="1"/>
  <c r="AU68" i="5"/>
  <c r="AV68" i="5" s="1"/>
  <c r="AK27" i="5"/>
  <c r="AL27" i="5" s="1"/>
  <c r="AK22" i="5"/>
  <c r="AL22" i="5" s="1"/>
  <c r="AK31" i="5"/>
  <c r="AL31" i="5" s="1"/>
  <c r="AK11" i="5"/>
  <c r="AL11" i="5" s="1"/>
  <c r="AK39" i="5"/>
  <c r="AL39" i="5" s="1"/>
  <c r="AK44" i="5"/>
  <c r="AL44" i="5" s="1"/>
  <c r="AK54" i="5"/>
  <c r="AL54" i="5" s="1"/>
  <c r="AK59" i="5"/>
  <c r="AL59" i="5" s="1"/>
  <c r="AK66" i="5"/>
  <c r="AL66" i="5" s="1"/>
  <c r="BK15" i="5"/>
  <c r="BL15" i="5" s="1"/>
  <c r="BK22" i="5"/>
  <c r="BL22" i="5" s="1"/>
  <c r="BK36" i="5"/>
  <c r="BL36" i="5" s="1"/>
  <c r="BK62" i="5"/>
  <c r="BL62" i="5" s="1"/>
  <c r="AF34" i="5"/>
  <c r="AG34" i="5" s="1"/>
  <c r="AF41" i="5"/>
  <c r="AG41" i="5" s="1"/>
  <c r="CO29" i="5"/>
  <c r="CP29" i="5" s="1"/>
  <c r="CO18" i="5"/>
  <c r="CP18" i="5" s="1"/>
  <c r="CO10" i="5"/>
  <c r="CP10" i="5" s="1"/>
  <c r="CO3" i="5"/>
  <c r="CP3" i="5" s="1"/>
  <c r="CO20" i="5"/>
  <c r="CP20" i="5" s="1"/>
  <c r="CO7" i="5"/>
  <c r="CP7" i="5" s="1"/>
  <c r="CO45" i="5"/>
  <c r="CP45" i="5" s="1"/>
  <c r="CO50" i="5"/>
  <c r="CP50" i="5" s="1"/>
  <c r="CO60" i="5"/>
  <c r="CP60" i="5" s="1"/>
  <c r="CO65" i="5"/>
  <c r="CP65" i="5" s="1"/>
  <c r="CO71" i="5"/>
  <c r="CP71" i="5" s="1"/>
  <c r="CJ55" i="5"/>
  <c r="CK55" i="5" s="1"/>
  <c r="GM65" i="7"/>
  <c r="GM69" i="7"/>
  <c r="GM43" i="7"/>
  <c r="GM47" i="7"/>
  <c r="GM51" i="7"/>
  <c r="GM55" i="7"/>
  <c r="GM59" i="7"/>
  <c r="GM63" i="7"/>
  <c r="GM66" i="7"/>
  <c r="GM70" i="7"/>
  <c r="GM44" i="7"/>
  <c r="GM48" i="7"/>
  <c r="GM52" i="7"/>
  <c r="GM56" i="7"/>
  <c r="GM60" i="7"/>
  <c r="GM64" i="7"/>
  <c r="GM72" i="7"/>
  <c r="GM67" i="7"/>
  <c r="GM45" i="7"/>
  <c r="GM49" i="7"/>
  <c r="GM53" i="7"/>
  <c r="GM57" i="7"/>
  <c r="GM61" i="7"/>
  <c r="GM71" i="7"/>
  <c r="GM50" i="7"/>
  <c r="GM68" i="7"/>
  <c r="GM54" i="7"/>
  <c r="GM58" i="7"/>
  <c r="GM46" i="7"/>
  <c r="GM62" i="7"/>
  <c r="GM11" i="7"/>
  <c r="GM37" i="7"/>
  <c r="GM22" i="7"/>
  <c r="GM38" i="7"/>
  <c r="GM20" i="7"/>
  <c r="GM35" i="7"/>
  <c r="GM9" i="7"/>
  <c r="GM34" i="7"/>
  <c r="GM42" i="7"/>
  <c r="GM33" i="7"/>
  <c r="GM16" i="7"/>
  <c r="GM17" i="7"/>
  <c r="GM30" i="7"/>
  <c r="GM28" i="7"/>
  <c r="GM25" i="7"/>
  <c r="GM26" i="7"/>
  <c r="GM23" i="7"/>
  <c r="GM40" i="7"/>
  <c r="GM24" i="7"/>
  <c r="GM13" i="7"/>
  <c r="GM31" i="7"/>
  <c r="GM27" i="7"/>
  <c r="GM15" i="7"/>
  <c r="GM14" i="7"/>
  <c r="GM39" i="7"/>
  <c r="GM18" i="7"/>
  <c r="GM10" i="7"/>
  <c r="GM12" i="7"/>
  <c r="GM19" i="7"/>
  <c r="GM41" i="7"/>
  <c r="GM21" i="7"/>
  <c r="GM32" i="7"/>
  <c r="GM29" i="7"/>
  <c r="GM36" i="7"/>
  <c r="BP23" i="5"/>
  <c r="BQ23" i="5" s="1"/>
  <c r="BP22" i="5"/>
  <c r="BQ22" i="5" s="1"/>
  <c r="BP35" i="5"/>
  <c r="BQ35" i="5" s="1"/>
  <c r="BP15" i="5"/>
  <c r="BQ15" i="5" s="1"/>
  <c r="BP30" i="5"/>
  <c r="BQ30" i="5" s="1"/>
  <c r="BP42" i="5"/>
  <c r="BQ42" i="5" s="1"/>
  <c r="BP52" i="5"/>
  <c r="BQ52" i="5" s="1"/>
  <c r="BP59" i="5"/>
  <c r="BQ59" i="5" s="1"/>
  <c r="BP66" i="5"/>
  <c r="BQ66" i="5" s="1"/>
  <c r="BP71" i="5"/>
  <c r="BQ71" i="5" s="1"/>
  <c r="BE8" i="5"/>
  <c r="BF8" i="5" s="1"/>
  <c r="BE42" i="5"/>
  <c r="BF42" i="5" s="1"/>
  <c r="AU23" i="5"/>
  <c r="AV23" i="5" s="1"/>
  <c r="AU8" i="5"/>
  <c r="AV8" i="5" s="1"/>
  <c r="AU34" i="5"/>
  <c r="AV34" i="5" s="1"/>
  <c r="AU5" i="5"/>
  <c r="AV5" i="5" s="1"/>
  <c r="AU36" i="5"/>
  <c r="AV36" i="5" s="1"/>
  <c r="AU47" i="5"/>
  <c r="AV47" i="5" s="1"/>
  <c r="AU62" i="5"/>
  <c r="AV62" i="5" s="1"/>
  <c r="GT72" i="7"/>
  <c r="GT43" i="7"/>
  <c r="GT47" i="7"/>
  <c r="GT51" i="7"/>
  <c r="GT55" i="7"/>
  <c r="GT59" i="7"/>
  <c r="GT63" i="7"/>
  <c r="GT67" i="7"/>
  <c r="GT71" i="7"/>
  <c r="GT44" i="7"/>
  <c r="GT48" i="7"/>
  <c r="GT52" i="7"/>
  <c r="GT56" i="7"/>
  <c r="GT60" i="7"/>
  <c r="GT64" i="7"/>
  <c r="GT68" i="7"/>
  <c r="GT45" i="7"/>
  <c r="GT49" i="7"/>
  <c r="GT53" i="7"/>
  <c r="GT57" i="7"/>
  <c r="GT61" i="7"/>
  <c r="GT65" i="7"/>
  <c r="GT69" i="7"/>
  <c r="GT58" i="7"/>
  <c r="GT46" i="7"/>
  <c r="GT62" i="7"/>
  <c r="GT50" i="7"/>
  <c r="GT66" i="7"/>
  <c r="GT54" i="7"/>
  <c r="GT70" i="7"/>
  <c r="GT14" i="7"/>
  <c r="GT41" i="7"/>
  <c r="GT42" i="7"/>
  <c r="GT26" i="7"/>
  <c r="GT23" i="7"/>
  <c r="GT22" i="7"/>
  <c r="GT16" i="7"/>
  <c r="GT24" i="7"/>
  <c r="GT11" i="7"/>
  <c r="GT38" i="7"/>
  <c r="GT18" i="7"/>
  <c r="GT13" i="7"/>
  <c r="GT12" i="7"/>
  <c r="GT29" i="7"/>
  <c r="GT15" i="7"/>
  <c r="GT39" i="7"/>
  <c r="GT32" i="7"/>
  <c r="GT9" i="7"/>
  <c r="GT25" i="7"/>
  <c r="GT19" i="7"/>
  <c r="GT31" i="7"/>
  <c r="GT20" i="7"/>
  <c r="GT37" i="7"/>
  <c r="GT8" i="7"/>
  <c r="GT27" i="7"/>
  <c r="GT35" i="7"/>
  <c r="GT34" i="7"/>
  <c r="GT28" i="7"/>
  <c r="GT21" i="7"/>
  <c r="GT30" i="7"/>
  <c r="GT17" i="7"/>
  <c r="GT40" i="7"/>
  <c r="GT10" i="7"/>
  <c r="GT36" i="7"/>
  <c r="GT33" i="7"/>
  <c r="BZ43" i="4"/>
  <c r="CA43" i="4" s="1"/>
  <c r="DE41" i="4"/>
  <c r="DF41" i="4" s="1"/>
  <c r="BZ22" i="4"/>
  <c r="CA22" i="4" s="1"/>
  <c r="BZ42" i="4"/>
  <c r="CA42" i="4" s="1"/>
  <c r="BP33" i="5"/>
  <c r="BQ33" i="5" s="1"/>
  <c r="BP25" i="5"/>
  <c r="BQ25" i="5" s="1"/>
  <c r="BP14" i="5"/>
  <c r="BQ14" i="5" s="1"/>
  <c r="BP12" i="5"/>
  <c r="BQ12" i="5" s="1"/>
  <c r="BP6" i="5"/>
  <c r="BQ6" i="5" s="1"/>
  <c r="BP29" i="5"/>
  <c r="BQ29" i="5" s="1"/>
  <c r="BP18" i="5"/>
  <c r="BQ18" i="5" s="1"/>
  <c r="BP10" i="5"/>
  <c r="BQ10" i="5" s="1"/>
  <c r="EI4" i="5"/>
  <c r="H31" i="3" s="1"/>
  <c r="Q30" i="3" s="1"/>
  <c r="BP41" i="5"/>
  <c r="BQ41" i="5" s="1"/>
  <c r="BP38" i="5"/>
  <c r="BQ38" i="5" s="1"/>
  <c r="BP46" i="5"/>
  <c r="BQ46" i="5" s="1"/>
  <c r="BP49" i="5"/>
  <c r="BQ49" i="5" s="1"/>
  <c r="BP56" i="5"/>
  <c r="BQ56" i="5" s="1"/>
  <c r="BP55" i="5"/>
  <c r="BQ55" i="5" s="1"/>
  <c r="BP63" i="5"/>
  <c r="BQ63" i="5" s="1"/>
  <c r="BP62" i="5"/>
  <c r="BQ62" i="5" s="1"/>
  <c r="BE23" i="5"/>
  <c r="BF23" i="5" s="1"/>
  <c r="BE11" i="5"/>
  <c r="BF11" i="5" s="1"/>
  <c r="AU32" i="5"/>
  <c r="AV32" i="5" s="1"/>
  <c r="AU25" i="5"/>
  <c r="AV25" i="5" s="1"/>
  <c r="AU14" i="5"/>
  <c r="AV14" i="5" s="1"/>
  <c r="AU12" i="5"/>
  <c r="AV12" i="5" s="1"/>
  <c r="AU6" i="5"/>
  <c r="AV6" i="5" s="1"/>
  <c r="AU29" i="5"/>
  <c r="AV29" i="5" s="1"/>
  <c r="AU18" i="5"/>
  <c r="AV18" i="5" s="1"/>
  <c r="AU10" i="5"/>
  <c r="AV10" i="5" s="1"/>
  <c r="EG7" i="5"/>
  <c r="AU43" i="5"/>
  <c r="AV43" i="5" s="1"/>
  <c r="AU40" i="5"/>
  <c r="AV40" i="5" s="1"/>
  <c r="AU48" i="5"/>
  <c r="AV48" i="5" s="1"/>
  <c r="AU51" i="5"/>
  <c r="AV51" i="5" s="1"/>
  <c r="AU58" i="5"/>
  <c r="AV58" i="5" s="1"/>
  <c r="AU55" i="5"/>
  <c r="AV55" i="5" s="1"/>
  <c r="AU63" i="5"/>
  <c r="AV63" i="5" s="1"/>
  <c r="AU64" i="5"/>
  <c r="AV64" i="5" s="1"/>
  <c r="AK25" i="5"/>
  <c r="AL25" i="5" s="1"/>
  <c r="AK12" i="5"/>
  <c r="AL12" i="5" s="1"/>
  <c r="AK28" i="5"/>
  <c r="AL28" i="5" s="1"/>
  <c r="AK21" i="5"/>
  <c r="AL21" i="5" s="1"/>
  <c r="AK43" i="5"/>
  <c r="AL43" i="5" s="1"/>
  <c r="AK48" i="5"/>
  <c r="AL48" i="5" s="1"/>
  <c r="AK58" i="5"/>
  <c r="AL58" i="5" s="1"/>
  <c r="AK63" i="5"/>
  <c r="AL63" i="5" s="1"/>
  <c r="AK70" i="5"/>
  <c r="AL70" i="5" s="1"/>
  <c r="BK5" i="5"/>
  <c r="BL5" i="5" s="1"/>
  <c r="BK8" i="5"/>
  <c r="BL8" i="5" s="1"/>
  <c r="BK44" i="5"/>
  <c r="BL44" i="5" s="1"/>
  <c r="AF21" i="5"/>
  <c r="AG21" i="5" s="1"/>
  <c r="CO28" i="5"/>
  <c r="CP28" i="5" s="1"/>
  <c r="CO17" i="5"/>
  <c r="CP17" i="5" s="1"/>
  <c r="CO21" i="5"/>
  <c r="CP21" i="5" s="1"/>
  <c r="CO32" i="5"/>
  <c r="CP32" i="5" s="1"/>
  <c r="CO13" i="5"/>
  <c r="CP13" i="5" s="1"/>
  <c r="EI9" i="5"/>
  <c r="R31" i="3" s="1"/>
  <c r="AA30" i="3" s="1"/>
  <c r="CO38" i="5"/>
  <c r="CP38" i="5" s="1"/>
  <c r="CO49" i="5"/>
  <c r="CP49" i="5" s="1"/>
  <c r="CO53" i="5"/>
  <c r="CP53" i="5" s="1"/>
  <c r="BP65" i="4"/>
  <c r="BQ65" i="4" s="1"/>
  <c r="BP51" i="4"/>
  <c r="BQ51" i="4" s="1"/>
  <c r="BP28" i="4"/>
  <c r="BQ28" i="4" s="1"/>
  <c r="BP9" i="4"/>
  <c r="BQ9" i="4" s="1"/>
  <c r="DE61" i="4"/>
  <c r="DF61" i="4" s="1"/>
  <c r="DE42" i="4"/>
  <c r="DF42" i="4" s="1"/>
  <c r="DE32" i="4"/>
  <c r="DF32" i="4" s="1"/>
  <c r="DE22" i="4"/>
  <c r="DF22" i="4" s="1"/>
  <c r="BP15" i="4"/>
  <c r="BQ15" i="4" s="1"/>
  <c r="BP7" i="4"/>
  <c r="BQ7" i="4" s="1"/>
  <c r="BP24" i="4"/>
  <c r="BQ24" i="4" s="1"/>
  <c r="BP27" i="4"/>
  <c r="BQ27" i="4" s="1"/>
  <c r="BP47" i="4"/>
  <c r="BQ47" i="4" s="1"/>
  <c r="BP49" i="4"/>
  <c r="BQ49" i="4" s="1"/>
  <c r="BP58" i="4"/>
  <c r="BQ58" i="4" s="1"/>
  <c r="BP63" i="4"/>
  <c r="BQ63" i="4" s="1"/>
  <c r="BP71" i="4"/>
  <c r="BQ71" i="4" s="1"/>
  <c r="CE28" i="5"/>
  <c r="CF28" i="5" s="1"/>
  <c r="CE17" i="5"/>
  <c r="CF17" i="5" s="1"/>
  <c r="CE21" i="5"/>
  <c r="CF21" i="5" s="1"/>
  <c r="CE32" i="5"/>
  <c r="CF32" i="5" s="1"/>
  <c r="CE24" i="5"/>
  <c r="CF24" i="5" s="1"/>
  <c r="CE13" i="5"/>
  <c r="CF13" i="5" s="1"/>
  <c r="CE9" i="5"/>
  <c r="CF9" i="5" s="1"/>
  <c r="CE3" i="5"/>
  <c r="CF3" i="5" s="1"/>
  <c r="CE43" i="5"/>
  <c r="CF43" i="5" s="1"/>
  <c r="CE48" i="5"/>
  <c r="CF48" i="5" s="1"/>
  <c r="CE58" i="5"/>
  <c r="CF58" i="5" s="1"/>
  <c r="CE63" i="5"/>
  <c r="CF63" i="5" s="1"/>
  <c r="CE72" i="5"/>
  <c r="CF72" i="5" s="1"/>
  <c r="BU25" i="5"/>
  <c r="BV25" i="5" s="1"/>
  <c r="AA23" i="5"/>
  <c r="AB23" i="5" s="1"/>
  <c r="CE39" i="5"/>
  <c r="CF39" i="5" s="1"/>
  <c r="CE36" i="5"/>
  <c r="CF36" i="5" s="1"/>
  <c r="CE44" i="5"/>
  <c r="CF44" i="5" s="1"/>
  <c r="CE47" i="5"/>
  <c r="CF47" i="5" s="1"/>
  <c r="CE54" i="5"/>
  <c r="CF54" i="5" s="1"/>
  <c r="CE69" i="5"/>
  <c r="CF69" i="5" s="1"/>
  <c r="CE59" i="5"/>
  <c r="CF59" i="5" s="1"/>
  <c r="CE67" i="5"/>
  <c r="CF67" i="5" s="1"/>
  <c r="BU28" i="5"/>
  <c r="BV28" i="5" s="1"/>
  <c r="AF68" i="5"/>
  <c r="AG68" i="5" s="1"/>
  <c r="AF57" i="5"/>
  <c r="AG57" i="5" s="1"/>
  <c r="AF54" i="5"/>
  <c r="AG54" i="5" s="1"/>
  <c r="AF44" i="5"/>
  <c r="AG44" i="5" s="1"/>
  <c r="AF45" i="5"/>
  <c r="AG45" i="5" s="1"/>
  <c r="AF37" i="5"/>
  <c r="AG37" i="5" s="1"/>
  <c r="AF8" i="5"/>
  <c r="AG8" i="5" s="1"/>
  <c r="AF13" i="5"/>
  <c r="AG13" i="5" s="1"/>
  <c r="AF24" i="5"/>
  <c r="AG24" i="5" s="1"/>
  <c r="AF30" i="5"/>
  <c r="AG30" i="5" s="1"/>
  <c r="AF4" i="5"/>
  <c r="AG4" i="5" s="1"/>
  <c r="AF10" i="5"/>
  <c r="AG10" i="5" s="1"/>
  <c r="AF18" i="5"/>
  <c r="AG18" i="5" s="1"/>
  <c r="AF29" i="5"/>
  <c r="AG29" i="5" s="1"/>
  <c r="BZ64" i="5"/>
  <c r="CA64" i="5" s="1"/>
  <c r="BZ59" i="5"/>
  <c r="CA59" i="5" s="1"/>
  <c r="BZ52" i="5"/>
  <c r="CA52" i="5" s="1"/>
  <c r="BZ42" i="5"/>
  <c r="CA42" i="5" s="1"/>
  <c r="BZ30" i="5"/>
  <c r="CA30" i="5" s="1"/>
  <c r="BZ11" i="5"/>
  <c r="CA11" i="5" s="1"/>
  <c r="BZ31" i="5"/>
  <c r="CA31" i="5" s="1"/>
  <c r="BZ22" i="5"/>
  <c r="CA22" i="5" s="1"/>
  <c r="BZ27" i="5"/>
  <c r="CA27" i="5" s="1"/>
  <c r="CJ68" i="5"/>
  <c r="CK68" i="5" s="1"/>
  <c r="CJ63" i="5"/>
  <c r="CK63" i="5" s="1"/>
  <c r="CJ56" i="5"/>
  <c r="CK56" i="5" s="1"/>
  <c r="CJ46" i="5"/>
  <c r="CK46" i="5" s="1"/>
  <c r="CJ41" i="5"/>
  <c r="CK41" i="5" s="1"/>
  <c r="CJ10" i="5"/>
  <c r="CK10" i="5" s="1"/>
  <c r="CJ29" i="5"/>
  <c r="CK29" i="5" s="1"/>
  <c r="CJ12" i="5"/>
  <c r="CK12" i="5" s="1"/>
  <c r="CJ25" i="5"/>
  <c r="CK25" i="5" s="1"/>
  <c r="BE70" i="5"/>
  <c r="BF70" i="5" s="1"/>
  <c r="BE68" i="5"/>
  <c r="BF68" i="5" s="1"/>
  <c r="BE67" i="5"/>
  <c r="BF67" i="5" s="1"/>
  <c r="BE59" i="5"/>
  <c r="BF59" i="5" s="1"/>
  <c r="BE72" i="5"/>
  <c r="BF72" i="5" s="1"/>
  <c r="BE56" i="5"/>
  <c r="BF56" i="5" s="1"/>
  <c r="BE49" i="5"/>
  <c r="BF49" i="5" s="1"/>
  <c r="BE46" i="5"/>
  <c r="BF46" i="5" s="1"/>
  <c r="BE38" i="5"/>
  <c r="BF38" i="5" s="1"/>
  <c r="BE41" i="5"/>
  <c r="BF41" i="5" s="1"/>
  <c r="EG9" i="5"/>
  <c r="BE21" i="5"/>
  <c r="BF21" i="5" s="1"/>
  <c r="BE17" i="5"/>
  <c r="BF17" i="5" s="1"/>
  <c r="BE28" i="5"/>
  <c r="BF28" i="5" s="1"/>
  <c r="BZ62" i="4"/>
  <c r="CA62" i="4" s="1"/>
  <c r="BZ44" i="4"/>
  <c r="CA44" i="4" s="1"/>
  <c r="BZ34" i="4"/>
  <c r="CA34" i="4" s="1"/>
  <c r="BZ4" i="4"/>
  <c r="CA4" i="4" s="1"/>
  <c r="CE65" i="4"/>
  <c r="CF65" i="4" s="1"/>
  <c r="CE51" i="4"/>
  <c r="CF51" i="4" s="1"/>
  <c r="CE45" i="4"/>
  <c r="CF45" i="4" s="1"/>
  <c r="CE25" i="4"/>
  <c r="CF25" i="4" s="1"/>
  <c r="CE23" i="4"/>
  <c r="CF23" i="4" s="1"/>
  <c r="CE7" i="4"/>
  <c r="CF7" i="4" s="1"/>
  <c r="CE13" i="4"/>
  <c r="CF13" i="4" s="1"/>
  <c r="BZ15" i="4"/>
  <c r="CA15" i="4" s="1"/>
  <c r="BZ9" i="4"/>
  <c r="CA9" i="4" s="1"/>
  <c r="BZ26" i="4"/>
  <c r="CA26" i="4" s="1"/>
  <c r="BZ28" i="4"/>
  <c r="CA28" i="4" s="1"/>
  <c r="BZ35" i="4"/>
  <c r="CA35" i="4" s="1"/>
  <c r="BZ51" i="4"/>
  <c r="CA51" i="4" s="1"/>
  <c r="BZ60" i="4"/>
  <c r="CA60" i="4" s="1"/>
  <c r="BZ65" i="4"/>
  <c r="CA65" i="4" s="1"/>
  <c r="CE44" i="4"/>
  <c r="CF44" i="4" s="1"/>
  <c r="CE54" i="4"/>
  <c r="CF54" i="4" s="1"/>
  <c r="CE62" i="4"/>
  <c r="CF62" i="4" s="1"/>
  <c r="CE69" i="4"/>
  <c r="CF69" i="4" s="1"/>
  <c r="BE33" i="5"/>
  <c r="BF33" i="5" s="1"/>
  <c r="BE25" i="5"/>
  <c r="BF25" i="5" s="1"/>
  <c r="BE14" i="5"/>
  <c r="BF14" i="5" s="1"/>
  <c r="BE12" i="5"/>
  <c r="BF12" i="5" s="1"/>
  <c r="BE6" i="5"/>
  <c r="BF6" i="5" s="1"/>
  <c r="BE19" i="5"/>
  <c r="BF19" i="5" s="1"/>
  <c r="BE3" i="5"/>
  <c r="BF3" i="5" s="1"/>
  <c r="BE45" i="5"/>
  <c r="BF45" i="5" s="1"/>
  <c r="BE50" i="5"/>
  <c r="BF50" i="5" s="1"/>
  <c r="BE60" i="5"/>
  <c r="BF60" i="5" s="1"/>
  <c r="BE63" i="5"/>
  <c r="BF63" i="5" s="1"/>
  <c r="BE71" i="5"/>
  <c r="BF71" i="5" s="1"/>
  <c r="AF35" i="5"/>
  <c r="AG35" i="5" s="1"/>
  <c r="AF15" i="5"/>
  <c r="AG15" i="5" s="1"/>
  <c r="AF33" i="5"/>
  <c r="AG33" i="5" s="1"/>
  <c r="AF20" i="5"/>
  <c r="AG20" i="5" s="1"/>
  <c r="AF6" i="5"/>
  <c r="AG6" i="5" s="1"/>
  <c r="AF38" i="5"/>
  <c r="AG38" i="5" s="1"/>
  <c r="AF62" i="5"/>
  <c r="AG62" i="5" s="1"/>
  <c r="CJ33" i="5"/>
  <c r="CK33" i="5" s="1"/>
  <c r="CJ6" i="5"/>
  <c r="CK6" i="5" s="1"/>
  <c r="EI8" i="5"/>
  <c r="CJ49" i="5"/>
  <c r="CK49" i="5" s="1"/>
  <c r="CJ62" i="5"/>
  <c r="CK62" i="5" s="1"/>
  <c r="BZ23" i="5"/>
  <c r="CA23" i="5" s="1"/>
  <c r="BZ19" i="5"/>
  <c r="CA19" i="5" s="1"/>
  <c r="BZ45" i="5"/>
  <c r="CA45" i="5" s="1"/>
  <c r="BZ60" i="5"/>
  <c r="CA60" i="5" s="1"/>
  <c r="BZ71" i="5"/>
  <c r="CA71" i="5" s="1"/>
  <c r="CJ68" i="4"/>
  <c r="CK68" i="4" s="1"/>
  <c r="CJ48" i="4"/>
  <c r="CK48" i="4" s="1"/>
  <c r="CJ37" i="4"/>
  <c r="CK37" i="4" s="1"/>
  <c r="BK71" i="5"/>
  <c r="BL71" i="5" s="1"/>
  <c r="BK72" i="5"/>
  <c r="BL72" i="5" s="1"/>
  <c r="BK64" i="5"/>
  <c r="BL64" i="5" s="1"/>
  <c r="BK61" i="5"/>
  <c r="BL61" i="5" s="1"/>
  <c r="BK53" i="5"/>
  <c r="BL53" i="5" s="1"/>
  <c r="BK58" i="5"/>
  <c r="BL58" i="5" s="1"/>
  <c r="BK51" i="5"/>
  <c r="BL51" i="5" s="1"/>
  <c r="BK48" i="5"/>
  <c r="BL48" i="5" s="1"/>
  <c r="BK40" i="5"/>
  <c r="BL40" i="5" s="1"/>
  <c r="BK43" i="5"/>
  <c r="BL43" i="5" s="1"/>
  <c r="BK37" i="5"/>
  <c r="BL37" i="5" s="1"/>
  <c r="BK6" i="5"/>
  <c r="BL6" i="5" s="1"/>
  <c r="BK12" i="5"/>
  <c r="BL12" i="5" s="1"/>
  <c r="BK14" i="5"/>
  <c r="BL14" i="5" s="1"/>
  <c r="BK25" i="5"/>
  <c r="BL25" i="5" s="1"/>
  <c r="BK33" i="5"/>
  <c r="BL33" i="5" s="1"/>
  <c r="BK10" i="5"/>
  <c r="BL10" i="5" s="1"/>
  <c r="BK18" i="5"/>
  <c r="BL18" i="5" s="1"/>
  <c r="BK29" i="5"/>
  <c r="BL29" i="5" s="1"/>
  <c r="AZ71" i="5"/>
  <c r="BA71" i="5" s="1"/>
  <c r="AZ72" i="5"/>
  <c r="BA72" i="5" s="1"/>
  <c r="AZ64" i="5"/>
  <c r="BA64" i="5" s="1"/>
  <c r="AZ61" i="5"/>
  <c r="BA61" i="5" s="1"/>
  <c r="AZ53" i="5"/>
  <c r="BA53" i="5" s="1"/>
  <c r="AZ58" i="5"/>
  <c r="BA58" i="5" s="1"/>
  <c r="AZ51" i="5"/>
  <c r="BA51" i="5" s="1"/>
  <c r="AZ48" i="5"/>
  <c r="BA48" i="5" s="1"/>
  <c r="AZ40" i="5"/>
  <c r="BA40" i="5" s="1"/>
  <c r="AZ43" i="5"/>
  <c r="BA43" i="5" s="1"/>
  <c r="EG8" i="5"/>
  <c r="AZ9" i="5"/>
  <c r="BA9" i="5" s="1"/>
  <c r="AZ13" i="5"/>
  <c r="BA13" i="5" s="1"/>
  <c r="AZ24" i="5"/>
  <c r="BA24" i="5" s="1"/>
  <c r="AZ32" i="5"/>
  <c r="BA32" i="5" s="1"/>
  <c r="AZ5" i="5"/>
  <c r="BA5" i="5" s="1"/>
  <c r="AZ15" i="5"/>
  <c r="BA15" i="5" s="1"/>
  <c r="AZ30" i="5"/>
  <c r="BA30" i="5" s="1"/>
  <c r="AZ31" i="5"/>
  <c r="BA31" i="5" s="1"/>
  <c r="AA69" i="4"/>
  <c r="AB69" i="4" s="1"/>
  <c r="AA25" i="4"/>
  <c r="AB25" i="4" s="1"/>
  <c r="CJ3" i="4"/>
  <c r="CK3" i="4" s="1"/>
  <c r="CJ70" i="4"/>
  <c r="CK70" i="4" s="1"/>
  <c r="CJ65" i="4"/>
  <c r="CK65" i="4" s="1"/>
  <c r="CJ61" i="4"/>
  <c r="CK61" i="4" s="1"/>
  <c r="CJ60" i="4"/>
  <c r="CK60" i="4" s="1"/>
  <c r="CJ52" i="4"/>
  <c r="CK52" i="4" s="1"/>
  <c r="CJ51" i="4"/>
  <c r="CK51" i="4" s="1"/>
  <c r="CJ42" i="4"/>
  <c r="CK42" i="4" s="1"/>
  <c r="CJ35" i="4"/>
  <c r="CK35" i="4" s="1"/>
  <c r="CJ41" i="4"/>
  <c r="CK41" i="4" s="1"/>
  <c r="CJ28" i="4"/>
  <c r="CK28" i="4" s="1"/>
  <c r="CJ32" i="4"/>
  <c r="CK32" i="4" s="1"/>
  <c r="BU65" i="4"/>
  <c r="BV65" i="4" s="1"/>
  <c r="BU16" i="4"/>
  <c r="BV16" i="4" s="1"/>
  <c r="BU26" i="4"/>
  <c r="BV26" i="4" s="1"/>
  <c r="BU35" i="4"/>
  <c r="BV35" i="4" s="1"/>
  <c r="BU68" i="4"/>
  <c r="BV68" i="4" s="1"/>
  <c r="DE65" i="4"/>
  <c r="DF65" i="4" s="1"/>
  <c r="DE60" i="4"/>
  <c r="DF60" i="4" s="1"/>
  <c r="DE51" i="4"/>
  <c r="DF51" i="4" s="1"/>
  <c r="DE35" i="4"/>
  <c r="DF35" i="4" s="1"/>
  <c r="DE28" i="4"/>
  <c r="DF28" i="4" s="1"/>
  <c r="DE26" i="4"/>
  <c r="DF26" i="4" s="1"/>
  <c r="DE9" i="4"/>
  <c r="DF9" i="4" s="1"/>
  <c r="DE15" i="4"/>
  <c r="DF15" i="4" s="1"/>
  <c r="BE32" i="5"/>
  <c r="BF32" i="5" s="1"/>
  <c r="BE26" i="5"/>
  <c r="BF26" i="5" s="1"/>
  <c r="BE24" i="5"/>
  <c r="BF24" i="5" s="1"/>
  <c r="BE20" i="5"/>
  <c r="BF20" i="5" s="1"/>
  <c r="BE13" i="5"/>
  <c r="BF13" i="5" s="1"/>
  <c r="BE16" i="5"/>
  <c r="BF16" i="5" s="1"/>
  <c r="BE9" i="5"/>
  <c r="BF9" i="5" s="1"/>
  <c r="BE7" i="5"/>
  <c r="BF7" i="5" s="1"/>
  <c r="BE35" i="5"/>
  <c r="BF35" i="5" s="1"/>
  <c r="BE29" i="5"/>
  <c r="BF29" i="5" s="1"/>
  <c r="BE34" i="5"/>
  <c r="BF34" i="5" s="1"/>
  <c r="BE18" i="5"/>
  <c r="BF18" i="5" s="1"/>
  <c r="BE15" i="5"/>
  <c r="BF15" i="5" s="1"/>
  <c r="BE10" i="5"/>
  <c r="BF10" i="5" s="1"/>
  <c r="BE5" i="5"/>
  <c r="BF5" i="5" s="1"/>
  <c r="BE4" i="5"/>
  <c r="BF4" i="5" s="1"/>
  <c r="BE37" i="5"/>
  <c r="BF37" i="5" s="1"/>
  <c r="BE39" i="5"/>
  <c r="BF39" i="5" s="1"/>
  <c r="BE43" i="5"/>
  <c r="BF43" i="5" s="1"/>
  <c r="BE36" i="5"/>
  <c r="BF36" i="5" s="1"/>
  <c r="BE40" i="5"/>
  <c r="BF40" i="5" s="1"/>
  <c r="BE44" i="5"/>
  <c r="BF44" i="5" s="1"/>
  <c r="BE48" i="5"/>
  <c r="BF48" i="5" s="1"/>
  <c r="BE47" i="5"/>
  <c r="BF47" i="5" s="1"/>
  <c r="BE51" i="5"/>
  <c r="BF51" i="5" s="1"/>
  <c r="BE54" i="5"/>
  <c r="BF54" i="5" s="1"/>
  <c r="BE58" i="5"/>
  <c r="BF58" i="5" s="1"/>
  <c r="BE62" i="5"/>
  <c r="BF62" i="5" s="1"/>
  <c r="BE53" i="5"/>
  <c r="BF53" i="5" s="1"/>
  <c r="BE57" i="5"/>
  <c r="BF57" i="5" s="1"/>
  <c r="BE61" i="5"/>
  <c r="BF61" i="5" s="1"/>
  <c r="BE65" i="5"/>
  <c r="BF65" i="5" s="1"/>
  <c r="BE69" i="5"/>
  <c r="BF69" i="5" s="1"/>
  <c r="BE66" i="5"/>
  <c r="BF66" i="5" s="1"/>
  <c r="AZ35" i="5"/>
  <c r="BA35" i="5" s="1"/>
  <c r="AZ29" i="5"/>
  <c r="BA29" i="5" s="1"/>
  <c r="AZ34" i="5"/>
  <c r="BA34" i="5" s="1"/>
  <c r="AZ19" i="5"/>
  <c r="BA19" i="5" s="1"/>
  <c r="AZ17" i="5"/>
  <c r="BA17" i="5" s="1"/>
  <c r="AZ11" i="5"/>
  <c r="BA11" i="5" s="1"/>
  <c r="AZ21" i="5"/>
  <c r="BA21" i="5" s="1"/>
  <c r="AZ4" i="5"/>
  <c r="BA4" i="5" s="1"/>
  <c r="AZ33" i="5"/>
  <c r="BA33" i="5" s="1"/>
  <c r="AZ27" i="5"/>
  <c r="BA27" i="5" s="1"/>
  <c r="AZ25" i="5"/>
  <c r="BA25" i="5" s="1"/>
  <c r="AZ23" i="5"/>
  <c r="BA23" i="5" s="1"/>
  <c r="AZ14" i="5"/>
  <c r="BA14" i="5" s="1"/>
  <c r="AZ22" i="5"/>
  <c r="BA22" i="5" s="1"/>
  <c r="AZ12" i="5"/>
  <c r="BA12" i="5" s="1"/>
  <c r="AZ8" i="5"/>
  <c r="BA8" i="5" s="1"/>
  <c r="AZ6" i="5"/>
  <c r="BA6" i="5" s="1"/>
  <c r="AZ37" i="5"/>
  <c r="BA37" i="5" s="1"/>
  <c r="AZ41" i="5"/>
  <c r="BA41" i="5" s="1"/>
  <c r="AZ45" i="5"/>
  <c r="BA45" i="5" s="1"/>
  <c r="AZ38" i="5"/>
  <c r="BA38" i="5" s="1"/>
  <c r="AZ42" i="5"/>
  <c r="BA42" i="5" s="1"/>
  <c r="AZ46" i="5"/>
  <c r="BA46" i="5" s="1"/>
  <c r="AZ50" i="5"/>
  <c r="BA50" i="5" s="1"/>
  <c r="AZ49" i="5"/>
  <c r="BA49" i="5" s="1"/>
  <c r="AZ52" i="5"/>
  <c r="BA52" i="5" s="1"/>
  <c r="AZ56" i="5"/>
  <c r="BA56" i="5" s="1"/>
  <c r="AZ60" i="5"/>
  <c r="BA60" i="5" s="1"/>
  <c r="AZ69" i="5"/>
  <c r="BA69" i="5" s="1"/>
  <c r="AZ55" i="5"/>
  <c r="BA55" i="5" s="1"/>
  <c r="AZ59" i="5"/>
  <c r="BA59" i="5" s="1"/>
  <c r="AZ63" i="5"/>
  <c r="BA63" i="5" s="1"/>
  <c r="AZ67" i="5"/>
  <c r="BA67" i="5" s="1"/>
  <c r="AZ66" i="5"/>
  <c r="BA66" i="5" s="1"/>
  <c r="AZ70" i="5"/>
  <c r="BA70" i="5" s="1"/>
  <c r="BK31" i="5"/>
  <c r="BL31" i="5" s="1"/>
  <c r="BK28" i="5"/>
  <c r="BL28" i="5" s="1"/>
  <c r="BK19" i="5"/>
  <c r="BL19" i="5" s="1"/>
  <c r="BK17" i="5"/>
  <c r="BL17" i="5" s="1"/>
  <c r="BK11" i="5"/>
  <c r="BL11" i="5" s="1"/>
  <c r="BK21" i="5"/>
  <c r="BL21" i="5" s="1"/>
  <c r="BK4" i="5"/>
  <c r="BL4" i="5" s="1"/>
  <c r="BK32" i="5"/>
  <c r="BL32" i="5" s="1"/>
  <c r="BK26" i="5"/>
  <c r="BL26" i="5" s="1"/>
  <c r="BK24" i="5"/>
  <c r="BL24" i="5" s="1"/>
  <c r="BK20" i="5"/>
  <c r="BL20" i="5" s="1"/>
  <c r="BK13" i="5"/>
  <c r="BL13" i="5" s="1"/>
  <c r="BK16" i="5"/>
  <c r="BL16" i="5" s="1"/>
  <c r="BK9" i="5"/>
  <c r="BL9" i="5" s="1"/>
  <c r="BK7" i="5"/>
  <c r="BL7" i="5" s="1"/>
  <c r="BK3" i="5"/>
  <c r="BL3" i="5" s="1"/>
  <c r="EH12" i="5"/>
  <c r="BK30" i="5"/>
  <c r="BL30" i="5" s="1"/>
  <c r="BK41" i="5"/>
  <c r="BL41" i="5" s="1"/>
  <c r="BK45" i="5"/>
  <c r="BL45" i="5" s="1"/>
  <c r="BK38" i="5"/>
  <c r="BL38" i="5" s="1"/>
  <c r="BK42" i="5"/>
  <c r="BL42" i="5" s="1"/>
  <c r="BK46" i="5"/>
  <c r="BL46" i="5" s="1"/>
  <c r="BK50" i="5"/>
  <c r="BL50" i="5" s="1"/>
  <c r="BK49" i="5"/>
  <c r="BL49" i="5" s="1"/>
  <c r="BK52" i="5"/>
  <c r="BL52" i="5" s="1"/>
  <c r="BK56" i="5"/>
  <c r="BL56" i="5" s="1"/>
  <c r="BK60" i="5"/>
  <c r="BL60" i="5" s="1"/>
  <c r="BK69" i="5"/>
  <c r="BL69" i="5" s="1"/>
  <c r="BK55" i="5"/>
  <c r="BL55" i="5" s="1"/>
  <c r="BK59" i="5"/>
  <c r="BL59" i="5" s="1"/>
  <c r="BK63" i="5"/>
  <c r="BL63" i="5" s="1"/>
  <c r="BK67" i="5"/>
  <c r="BL67" i="5" s="1"/>
  <c r="BK66" i="5"/>
  <c r="BL66" i="5" s="1"/>
  <c r="BK70" i="5"/>
  <c r="BL70" i="5" s="1"/>
  <c r="CJ25" i="4"/>
  <c r="CK25" i="4" s="1"/>
  <c r="CJ45" i="4"/>
  <c r="CK45" i="4" s="1"/>
  <c r="CJ46" i="4"/>
  <c r="CK46" i="4" s="1"/>
  <c r="CJ56" i="4"/>
  <c r="CK56" i="4" s="1"/>
  <c r="CJ64" i="4"/>
  <c r="CK64" i="4" s="1"/>
  <c r="CJ72" i="4"/>
  <c r="CK72" i="4" s="1"/>
  <c r="AA70" i="5"/>
  <c r="AB70" i="5" s="1"/>
  <c r="AA60" i="5"/>
  <c r="AB60" i="5" s="1"/>
  <c r="AA19" i="5"/>
  <c r="AB19" i="5" s="1"/>
  <c r="BU72" i="5"/>
  <c r="BV72" i="5" s="1"/>
  <c r="BU65" i="5"/>
  <c r="BV65" i="5" s="1"/>
  <c r="BU7" i="5"/>
  <c r="BV7" i="5" s="1"/>
  <c r="BU21" i="5"/>
  <c r="BV21" i="5" s="1"/>
  <c r="CE71" i="5"/>
  <c r="CF71" i="5" s="1"/>
  <c r="CE70" i="5"/>
  <c r="CF70" i="5" s="1"/>
  <c r="CE66" i="5"/>
  <c r="CF66" i="5" s="1"/>
  <c r="CE62" i="5"/>
  <c r="CF62" i="5" s="1"/>
  <c r="CE65" i="5"/>
  <c r="CF65" i="5" s="1"/>
  <c r="CE61" i="5"/>
  <c r="CF61" i="5" s="1"/>
  <c r="CE57" i="5"/>
  <c r="CF57" i="5" s="1"/>
  <c r="CE53" i="5"/>
  <c r="CF53" i="5" s="1"/>
  <c r="CE60" i="5"/>
  <c r="CF60" i="5" s="1"/>
  <c r="CE56" i="5"/>
  <c r="CF56" i="5" s="1"/>
  <c r="CE52" i="5"/>
  <c r="CF52" i="5" s="1"/>
  <c r="CE49" i="5"/>
  <c r="CF49" i="5" s="1"/>
  <c r="CE50" i="5"/>
  <c r="CF50" i="5" s="1"/>
  <c r="CE46" i="5"/>
  <c r="CF46" i="5" s="1"/>
  <c r="CE42" i="5"/>
  <c r="CF42" i="5" s="1"/>
  <c r="CE38" i="5"/>
  <c r="CF38" i="5" s="1"/>
  <c r="CE45" i="5"/>
  <c r="CF45" i="5" s="1"/>
  <c r="CE41" i="5"/>
  <c r="CF41" i="5" s="1"/>
  <c r="CE30" i="5"/>
  <c r="CF30" i="5" s="1"/>
  <c r="EI7" i="5"/>
  <c r="CE6" i="5"/>
  <c r="CF6" i="5" s="1"/>
  <c r="CE8" i="5"/>
  <c r="CF8" i="5" s="1"/>
  <c r="CE12" i="5"/>
  <c r="CF12" i="5" s="1"/>
  <c r="CE22" i="5"/>
  <c r="CF22" i="5" s="1"/>
  <c r="CE14" i="5"/>
  <c r="CF14" i="5" s="1"/>
  <c r="CE23" i="5"/>
  <c r="CF23" i="5" s="1"/>
  <c r="CE25" i="5"/>
  <c r="CF25" i="5" s="1"/>
  <c r="CE27" i="5"/>
  <c r="CF27" i="5" s="1"/>
  <c r="CE33" i="5"/>
  <c r="CF33" i="5" s="1"/>
  <c r="CE5" i="5"/>
  <c r="CF5" i="5" s="1"/>
  <c r="CE10" i="5"/>
  <c r="CF10" i="5" s="1"/>
  <c r="CE15" i="5"/>
  <c r="CF15" i="5" s="1"/>
  <c r="CE18" i="5"/>
  <c r="CF18" i="5" s="1"/>
  <c r="CE34" i="5"/>
  <c r="CF34" i="5" s="1"/>
  <c r="CE29" i="5"/>
  <c r="CF29" i="5" s="1"/>
  <c r="CE35" i="5"/>
  <c r="CF35" i="5" s="1"/>
  <c r="CO72" i="5"/>
  <c r="CP72" i="5" s="1"/>
  <c r="CO68" i="5"/>
  <c r="CP68" i="5" s="1"/>
  <c r="CO64" i="5"/>
  <c r="CP64" i="5" s="1"/>
  <c r="CO67" i="5"/>
  <c r="CP67" i="5" s="1"/>
  <c r="CO63" i="5"/>
  <c r="CP63" i="5" s="1"/>
  <c r="CO59" i="5"/>
  <c r="CP59" i="5" s="1"/>
  <c r="CO55" i="5"/>
  <c r="CP55" i="5" s="1"/>
  <c r="CO69" i="5"/>
  <c r="CP69" i="5" s="1"/>
  <c r="CO58" i="5"/>
  <c r="CP58" i="5" s="1"/>
  <c r="CO54" i="5"/>
  <c r="CP54" i="5" s="1"/>
  <c r="CO51" i="5"/>
  <c r="CP51" i="5" s="1"/>
  <c r="CO47" i="5"/>
  <c r="CP47" i="5" s="1"/>
  <c r="CO48" i="5"/>
  <c r="CP48" i="5" s="1"/>
  <c r="CO44" i="5"/>
  <c r="CP44" i="5" s="1"/>
  <c r="CO40" i="5"/>
  <c r="CP40" i="5" s="1"/>
  <c r="CO36" i="5"/>
  <c r="CP36" i="5" s="1"/>
  <c r="CO43" i="5"/>
  <c r="CP43" i="5" s="1"/>
  <c r="CO39" i="5"/>
  <c r="CP39" i="5" s="1"/>
  <c r="CO37" i="5"/>
  <c r="CP37" i="5" s="1"/>
  <c r="CO6" i="5"/>
  <c r="CP6" i="5" s="1"/>
  <c r="CO8" i="5"/>
  <c r="CP8" i="5" s="1"/>
  <c r="CO12" i="5"/>
  <c r="CP12" i="5" s="1"/>
  <c r="CO22" i="5"/>
  <c r="CP22" i="5" s="1"/>
  <c r="CO14" i="5"/>
  <c r="CP14" i="5" s="1"/>
  <c r="CO23" i="5"/>
  <c r="CP23" i="5" s="1"/>
  <c r="CO25" i="5"/>
  <c r="CP25" i="5" s="1"/>
  <c r="CO27" i="5"/>
  <c r="CP27" i="5" s="1"/>
  <c r="CO33" i="5"/>
  <c r="CP33" i="5" s="1"/>
  <c r="BU48" i="4"/>
  <c r="BV48" i="4" s="1"/>
  <c r="BU9" i="4"/>
  <c r="BV9" i="4" s="1"/>
  <c r="CJ39" i="4"/>
  <c r="CK39" i="4" s="1"/>
  <c r="AA64" i="4"/>
  <c r="AB64" i="4" s="1"/>
  <c r="CJ27" i="4"/>
  <c r="CK27" i="4" s="1"/>
  <c r="BU67" i="4"/>
  <c r="BV67" i="4" s="1"/>
  <c r="AA5" i="4"/>
  <c r="AB5" i="4" s="1"/>
  <c r="AA46" i="4"/>
  <c r="AB46" i="4" s="1"/>
  <c r="CJ43" i="4"/>
  <c r="CK43" i="4" s="1"/>
  <c r="CJ22" i="4"/>
  <c r="CK22" i="4" s="1"/>
  <c r="CJ29" i="4"/>
  <c r="CK29" i="4" s="1"/>
  <c r="BU17" i="4"/>
  <c r="BV17" i="4" s="1"/>
  <c r="NH4" i="5"/>
  <c r="GK5" i="5" s="1"/>
  <c r="GL30" i="5" s="1"/>
  <c r="IC30" i="5" s="1"/>
  <c r="NH5" i="5"/>
  <c r="GL5" i="5" s="1"/>
  <c r="GM30" i="5" s="1"/>
  <c r="ID30" i="5" s="1"/>
  <c r="BU50" i="4"/>
  <c r="BV50" i="4" s="1"/>
  <c r="BU27" i="4"/>
  <c r="BV27" i="4" s="1"/>
  <c r="BU12" i="4"/>
  <c r="BV12" i="4" s="1"/>
  <c r="BU17" i="5"/>
  <c r="BV17" i="5" s="1"/>
  <c r="BU33" i="5"/>
  <c r="BV33" i="5" s="1"/>
  <c r="BU14" i="5"/>
  <c r="BV14" i="5" s="1"/>
  <c r="BU45" i="5"/>
  <c r="BV45" i="5" s="1"/>
  <c r="BU60" i="5"/>
  <c r="BV60" i="5" s="1"/>
  <c r="BU71" i="5"/>
  <c r="BV71" i="5" s="1"/>
  <c r="AA7" i="5"/>
  <c r="AB7" i="5" s="1"/>
  <c r="AA5" i="5"/>
  <c r="AB5" i="5" s="1"/>
  <c r="AA50" i="5"/>
  <c r="AB50" i="5" s="1"/>
  <c r="AA65" i="5"/>
  <c r="AB65" i="5" s="1"/>
  <c r="AF71" i="5"/>
  <c r="AG71" i="5" s="1"/>
  <c r="AF70" i="5"/>
  <c r="AG70" i="5" s="1"/>
  <c r="AF66" i="5"/>
  <c r="AG66" i="5" s="1"/>
  <c r="AF67" i="5"/>
  <c r="AG67" i="5" s="1"/>
  <c r="AF63" i="5"/>
  <c r="AG63" i="5" s="1"/>
  <c r="AF59" i="5"/>
  <c r="AG59" i="5" s="1"/>
  <c r="AF55" i="5"/>
  <c r="AG55" i="5" s="1"/>
  <c r="AF69" i="5"/>
  <c r="AG69" i="5" s="1"/>
  <c r="AF60" i="5"/>
  <c r="AG60" i="5" s="1"/>
  <c r="AF56" i="5"/>
  <c r="AG56" i="5" s="1"/>
  <c r="AF52" i="5"/>
  <c r="AG52" i="5" s="1"/>
  <c r="AF49" i="5"/>
  <c r="AG49" i="5" s="1"/>
  <c r="AF50" i="5"/>
  <c r="AG50" i="5" s="1"/>
  <c r="AF46" i="5"/>
  <c r="AG46" i="5" s="1"/>
  <c r="AF42" i="5"/>
  <c r="AG42" i="5" s="1"/>
  <c r="BZ70" i="5"/>
  <c r="CA70" i="5" s="1"/>
  <c r="BZ66" i="5"/>
  <c r="CA66" i="5" s="1"/>
  <c r="BZ62" i="5"/>
  <c r="CA62" i="5" s="1"/>
  <c r="BZ69" i="5"/>
  <c r="CA69" i="5" s="1"/>
  <c r="BZ65" i="5"/>
  <c r="CA65" i="5" s="1"/>
  <c r="BZ61" i="5"/>
  <c r="CA61" i="5" s="1"/>
  <c r="BZ57" i="5"/>
  <c r="CA57" i="5" s="1"/>
  <c r="BZ53" i="5"/>
  <c r="CA53" i="5" s="1"/>
  <c r="BZ58" i="5"/>
  <c r="CA58" i="5" s="1"/>
  <c r="BZ54" i="5"/>
  <c r="CA54" i="5" s="1"/>
  <c r="BZ51" i="5"/>
  <c r="CA51" i="5" s="1"/>
  <c r="BZ47" i="5"/>
  <c r="CA47" i="5" s="1"/>
  <c r="BZ48" i="5"/>
  <c r="CA48" i="5" s="1"/>
  <c r="BZ44" i="5"/>
  <c r="CA44" i="5" s="1"/>
  <c r="BZ40" i="5"/>
  <c r="CA40" i="5" s="1"/>
  <c r="BZ36" i="5"/>
  <c r="CA36" i="5" s="1"/>
  <c r="BZ43" i="5"/>
  <c r="CA43" i="5" s="1"/>
  <c r="BZ39" i="5"/>
  <c r="CA39" i="5" s="1"/>
  <c r="BZ37" i="5"/>
  <c r="CA37" i="5" s="1"/>
  <c r="BZ4" i="5"/>
  <c r="CA4" i="5" s="1"/>
  <c r="BZ5" i="5"/>
  <c r="CA5" i="5" s="1"/>
  <c r="BZ10" i="5"/>
  <c r="CA10" i="5" s="1"/>
  <c r="BZ15" i="5"/>
  <c r="CA15" i="5" s="1"/>
  <c r="BZ18" i="5"/>
  <c r="CA18" i="5" s="1"/>
  <c r="BZ34" i="5"/>
  <c r="CA34" i="5" s="1"/>
  <c r="BZ29" i="5"/>
  <c r="CA29" i="5" s="1"/>
  <c r="BZ35" i="5"/>
  <c r="CA35" i="5" s="1"/>
  <c r="BZ7" i="5"/>
  <c r="CA7" i="5" s="1"/>
  <c r="BZ9" i="5"/>
  <c r="CA9" i="5" s="1"/>
  <c r="BZ16" i="5"/>
  <c r="CA16" i="5" s="1"/>
  <c r="BZ13" i="5"/>
  <c r="CA13" i="5" s="1"/>
  <c r="BZ20" i="5"/>
  <c r="CA20" i="5" s="1"/>
  <c r="BZ24" i="5"/>
  <c r="CA24" i="5" s="1"/>
  <c r="BZ26" i="5"/>
  <c r="CA26" i="5" s="1"/>
  <c r="BZ32" i="5"/>
  <c r="CA32" i="5" s="1"/>
  <c r="CJ70" i="5"/>
  <c r="CK70" i="5" s="1"/>
  <c r="CJ72" i="5"/>
  <c r="CK72" i="5" s="1"/>
  <c r="CJ64" i="5"/>
  <c r="CK64" i="5" s="1"/>
  <c r="CJ69" i="5"/>
  <c r="CK69" i="5" s="1"/>
  <c r="CJ65" i="5"/>
  <c r="CK65" i="5" s="1"/>
  <c r="CJ61" i="5"/>
  <c r="CK61" i="5" s="1"/>
  <c r="CJ57" i="5"/>
  <c r="CK57" i="5" s="1"/>
  <c r="CJ53" i="5"/>
  <c r="CK53" i="5" s="1"/>
  <c r="CJ58" i="5"/>
  <c r="CK58" i="5" s="1"/>
  <c r="CJ54" i="5"/>
  <c r="CK54" i="5" s="1"/>
  <c r="CJ51" i="5"/>
  <c r="CK51" i="5" s="1"/>
  <c r="CJ47" i="5"/>
  <c r="CK47" i="5" s="1"/>
  <c r="CJ48" i="5"/>
  <c r="CK48" i="5" s="1"/>
  <c r="CJ44" i="5"/>
  <c r="CK44" i="5" s="1"/>
  <c r="CJ40" i="5"/>
  <c r="CK40" i="5" s="1"/>
  <c r="CJ36" i="5"/>
  <c r="CK36" i="5" s="1"/>
  <c r="CJ43" i="5"/>
  <c r="CK43" i="5" s="1"/>
  <c r="CJ39" i="5"/>
  <c r="CK39" i="5" s="1"/>
  <c r="CJ37" i="5"/>
  <c r="CK37" i="5" s="1"/>
  <c r="CJ4" i="5"/>
  <c r="CK4" i="5" s="1"/>
  <c r="CJ21" i="5"/>
  <c r="CK21" i="5" s="1"/>
  <c r="CJ11" i="5"/>
  <c r="CK11" i="5" s="1"/>
  <c r="CJ17" i="5"/>
  <c r="CK17" i="5" s="1"/>
  <c r="CJ19" i="5"/>
  <c r="CK19" i="5" s="1"/>
  <c r="CJ28" i="5"/>
  <c r="CK28" i="5" s="1"/>
  <c r="CJ31" i="5"/>
  <c r="CK31" i="5" s="1"/>
  <c r="CJ3" i="5"/>
  <c r="CK3" i="5" s="1"/>
  <c r="CJ7" i="5"/>
  <c r="CK7" i="5" s="1"/>
  <c r="CJ9" i="5"/>
  <c r="CK9" i="5" s="1"/>
  <c r="CJ16" i="5"/>
  <c r="CK16" i="5" s="1"/>
  <c r="CJ13" i="5"/>
  <c r="CK13" i="5" s="1"/>
  <c r="CJ20" i="5"/>
  <c r="CK20" i="5" s="1"/>
  <c r="CJ24" i="5"/>
  <c r="CK24" i="5" s="1"/>
  <c r="CJ26" i="5"/>
  <c r="CK26" i="5" s="1"/>
  <c r="CJ32" i="5"/>
  <c r="CK32" i="5" s="1"/>
  <c r="AP31" i="5"/>
  <c r="AQ31" i="5" s="1"/>
  <c r="AP28" i="5"/>
  <c r="AQ28" i="5" s="1"/>
  <c r="AP19" i="5"/>
  <c r="AQ19" i="5" s="1"/>
  <c r="AP17" i="5"/>
  <c r="AQ17" i="5" s="1"/>
  <c r="AP11" i="5"/>
  <c r="AQ11" i="5" s="1"/>
  <c r="AP21" i="5"/>
  <c r="AQ21" i="5" s="1"/>
  <c r="AP4" i="5"/>
  <c r="AQ4" i="5" s="1"/>
  <c r="AP32" i="5"/>
  <c r="AQ32" i="5" s="1"/>
  <c r="AP27" i="5"/>
  <c r="AQ27" i="5" s="1"/>
  <c r="AP25" i="5"/>
  <c r="AQ25" i="5" s="1"/>
  <c r="AP23" i="5"/>
  <c r="AQ23" i="5" s="1"/>
  <c r="AP14" i="5"/>
  <c r="AQ14" i="5" s="1"/>
  <c r="AP22" i="5"/>
  <c r="AQ22" i="5" s="1"/>
  <c r="AP12" i="5"/>
  <c r="AQ12" i="5" s="1"/>
  <c r="AP8" i="5"/>
  <c r="AQ8" i="5" s="1"/>
  <c r="AP6" i="5"/>
  <c r="AQ6" i="5" s="1"/>
  <c r="EG6" i="5"/>
  <c r="AP39" i="5"/>
  <c r="AQ39" i="5" s="1"/>
  <c r="AP43" i="5"/>
  <c r="AQ43" i="5" s="1"/>
  <c r="AP36" i="5"/>
  <c r="AQ36" i="5" s="1"/>
  <c r="AP40" i="5"/>
  <c r="AQ40" i="5" s="1"/>
  <c r="AP44" i="5"/>
  <c r="AQ44" i="5" s="1"/>
  <c r="AP48" i="5"/>
  <c r="AQ48" i="5" s="1"/>
  <c r="AP47" i="5"/>
  <c r="AQ47" i="5" s="1"/>
  <c r="AP51" i="5"/>
  <c r="AQ51" i="5" s="1"/>
  <c r="AP54" i="5"/>
  <c r="AQ54" i="5" s="1"/>
  <c r="AP58" i="5"/>
  <c r="AQ58" i="5" s="1"/>
  <c r="AP62" i="5"/>
  <c r="AQ62" i="5" s="1"/>
  <c r="AP53" i="5"/>
  <c r="AQ53" i="5" s="1"/>
  <c r="AP57" i="5"/>
  <c r="AQ57" i="5" s="1"/>
  <c r="AP61" i="5"/>
  <c r="AQ61" i="5" s="1"/>
  <c r="AP65" i="5"/>
  <c r="AQ65" i="5" s="1"/>
  <c r="AP64" i="5"/>
  <c r="AQ64" i="5" s="1"/>
  <c r="AP68" i="5"/>
  <c r="AQ68" i="5" s="1"/>
  <c r="AK33" i="5"/>
  <c r="AL33" i="5" s="1"/>
  <c r="AK30" i="5"/>
  <c r="AL30" i="5" s="1"/>
  <c r="AK26" i="5"/>
  <c r="AL26" i="5" s="1"/>
  <c r="AK24" i="5"/>
  <c r="AL24" i="5" s="1"/>
  <c r="AK20" i="5"/>
  <c r="AL20" i="5" s="1"/>
  <c r="AK13" i="5"/>
  <c r="AL13" i="5" s="1"/>
  <c r="AK16" i="5"/>
  <c r="AL16" i="5" s="1"/>
  <c r="AK9" i="5"/>
  <c r="AL9" i="5" s="1"/>
  <c r="AK7" i="5"/>
  <c r="AL7" i="5" s="1"/>
  <c r="AK35" i="5"/>
  <c r="AL35" i="5" s="1"/>
  <c r="AK29" i="5"/>
  <c r="AL29" i="5" s="1"/>
  <c r="AK34" i="5"/>
  <c r="AL34" i="5" s="1"/>
  <c r="AK18" i="5"/>
  <c r="AL18" i="5" s="1"/>
  <c r="AK15" i="5"/>
  <c r="AL15" i="5" s="1"/>
  <c r="AK10" i="5"/>
  <c r="AL10" i="5" s="1"/>
  <c r="AK5" i="5"/>
  <c r="AL5" i="5" s="1"/>
  <c r="AK4" i="5"/>
  <c r="AL4" i="5" s="1"/>
  <c r="AK37" i="5"/>
  <c r="AL37" i="5" s="1"/>
  <c r="AK41" i="5"/>
  <c r="AL41" i="5" s="1"/>
  <c r="AK45" i="5"/>
  <c r="AL45" i="5" s="1"/>
  <c r="AK38" i="5"/>
  <c r="AL38" i="5" s="1"/>
  <c r="AK42" i="5"/>
  <c r="AL42" i="5" s="1"/>
  <c r="AK46" i="5"/>
  <c r="AL46" i="5" s="1"/>
  <c r="AK50" i="5"/>
  <c r="AL50" i="5" s="1"/>
  <c r="AK49" i="5"/>
  <c r="AL49" i="5" s="1"/>
  <c r="AK52" i="5"/>
  <c r="AL52" i="5" s="1"/>
  <c r="AK56" i="5"/>
  <c r="AL56" i="5" s="1"/>
  <c r="AK60" i="5"/>
  <c r="AL60" i="5" s="1"/>
  <c r="AK53" i="5"/>
  <c r="AL53" i="5" s="1"/>
  <c r="AK57" i="5"/>
  <c r="AL57" i="5" s="1"/>
  <c r="AK61" i="5"/>
  <c r="AL61" i="5" s="1"/>
  <c r="AK65" i="5"/>
  <c r="AL65" i="5" s="1"/>
  <c r="AK69" i="5"/>
  <c r="AL69" i="5" s="1"/>
  <c r="AK64" i="5"/>
  <c r="AL64" i="5" s="1"/>
  <c r="AK68" i="5"/>
  <c r="AL68" i="5" s="1"/>
  <c r="AF31" i="5"/>
  <c r="AG31" i="5" s="1"/>
  <c r="AF28" i="5"/>
  <c r="AG28" i="5" s="1"/>
  <c r="AF19" i="5"/>
  <c r="AG19" i="5" s="1"/>
  <c r="AF17" i="5"/>
  <c r="AG17" i="5" s="1"/>
  <c r="AF11" i="5"/>
  <c r="AG11" i="5" s="1"/>
  <c r="AF22" i="5"/>
  <c r="AG22" i="5" s="1"/>
  <c r="AF5" i="5"/>
  <c r="AG5" i="5" s="1"/>
  <c r="AF3" i="5"/>
  <c r="AG3" i="5" s="1"/>
  <c r="AF32" i="5"/>
  <c r="AG32" i="5" s="1"/>
  <c r="AF27" i="5"/>
  <c r="AG27" i="5" s="1"/>
  <c r="AF25" i="5"/>
  <c r="AG25" i="5" s="1"/>
  <c r="AF23" i="5"/>
  <c r="AG23" i="5" s="1"/>
  <c r="AF14" i="5"/>
  <c r="AG14" i="5" s="1"/>
  <c r="AF16" i="5"/>
  <c r="AG16" i="5" s="1"/>
  <c r="AF9" i="5"/>
  <c r="AG9" i="5" s="1"/>
  <c r="AF7" i="5"/>
  <c r="AG7" i="5" s="1"/>
  <c r="EG4" i="5"/>
  <c r="AF39" i="5"/>
  <c r="AG39" i="5" s="1"/>
  <c r="AF43" i="5"/>
  <c r="AG43" i="5" s="1"/>
  <c r="AF36" i="5"/>
  <c r="AG36" i="5" s="1"/>
  <c r="AF40" i="5"/>
  <c r="AG40" i="5" s="1"/>
  <c r="AF48" i="5"/>
  <c r="AG48" i="5" s="1"/>
  <c r="AF51" i="5"/>
  <c r="AG51" i="5" s="1"/>
  <c r="AF58" i="5"/>
  <c r="AG58" i="5" s="1"/>
  <c r="AF53" i="5"/>
  <c r="AG53" i="5" s="1"/>
  <c r="AF61" i="5"/>
  <c r="AG61" i="5" s="1"/>
  <c r="AF64" i="5"/>
  <c r="AG64" i="5" s="1"/>
  <c r="AF72" i="5"/>
  <c r="AG72" i="5" s="1"/>
  <c r="CJ27" i="5"/>
  <c r="CK27" i="5" s="1"/>
  <c r="CJ23" i="5"/>
  <c r="CK23" i="5" s="1"/>
  <c r="CJ22" i="5"/>
  <c r="CK22" i="5" s="1"/>
  <c r="CJ8" i="5"/>
  <c r="CK8" i="5" s="1"/>
  <c r="CJ35" i="5"/>
  <c r="CK35" i="5" s="1"/>
  <c r="CJ34" i="5"/>
  <c r="CK34" i="5" s="1"/>
  <c r="CJ15" i="5"/>
  <c r="CK15" i="5" s="1"/>
  <c r="CJ5" i="5"/>
  <c r="CK5" i="5" s="1"/>
  <c r="CJ30" i="5"/>
  <c r="CK30" i="5" s="1"/>
  <c r="CJ45" i="5"/>
  <c r="CK45" i="5" s="1"/>
  <c r="CJ42" i="5"/>
  <c r="CK42" i="5" s="1"/>
  <c r="CJ50" i="5"/>
  <c r="CK50" i="5" s="1"/>
  <c r="CJ52" i="5"/>
  <c r="CK52" i="5" s="1"/>
  <c r="CJ60" i="5"/>
  <c r="CK60" i="5" s="1"/>
  <c r="CJ59" i="5"/>
  <c r="CK59" i="5" s="1"/>
  <c r="CJ67" i="5"/>
  <c r="CK67" i="5" s="1"/>
  <c r="CJ66" i="5"/>
  <c r="CK66" i="5" s="1"/>
  <c r="CJ71" i="5"/>
  <c r="CK71" i="5" s="1"/>
  <c r="BZ33" i="5"/>
  <c r="CA33" i="5" s="1"/>
  <c r="BZ25" i="5"/>
  <c r="CA25" i="5" s="1"/>
  <c r="BZ14" i="5"/>
  <c r="CA14" i="5" s="1"/>
  <c r="BZ12" i="5"/>
  <c r="CA12" i="5" s="1"/>
  <c r="BZ6" i="5"/>
  <c r="CA6" i="5" s="1"/>
  <c r="BZ28" i="5"/>
  <c r="CA28" i="5" s="1"/>
  <c r="BZ17" i="5"/>
  <c r="CA17" i="5" s="1"/>
  <c r="BZ21" i="5"/>
  <c r="CA21" i="5" s="1"/>
  <c r="EI6" i="5"/>
  <c r="L31" i="3" s="1"/>
  <c r="U30" i="3" s="1"/>
  <c r="BZ41" i="5"/>
  <c r="CA41" i="5" s="1"/>
  <c r="BZ38" i="5"/>
  <c r="CA38" i="5" s="1"/>
  <c r="BZ46" i="5"/>
  <c r="CA46" i="5" s="1"/>
  <c r="BZ49" i="5"/>
  <c r="CA49" i="5" s="1"/>
  <c r="BZ56" i="5"/>
  <c r="CA56" i="5" s="1"/>
  <c r="BZ55" i="5"/>
  <c r="CA55" i="5" s="1"/>
  <c r="BZ63" i="5"/>
  <c r="CA63" i="5" s="1"/>
  <c r="BZ72" i="5"/>
  <c r="CA72" i="5" s="1"/>
  <c r="BZ68" i="5"/>
  <c r="CA68" i="5" s="1"/>
  <c r="BU31" i="5"/>
  <c r="BV31" i="5" s="1"/>
  <c r="BU19" i="5"/>
  <c r="BV19" i="5" s="1"/>
  <c r="BU11" i="5"/>
  <c r="BV11" i="5" s="1"/>
  <c r="BU4" i="5"/>
  <c r="BV4" i="5" s="1"/>
  <c r="BU27" i="5"/>
  <c r="BV27" i="5" s="1"/>
  <c r="BU23" i="5"/>
  <c r="BV23" i="5" s="1"/>
  <c r="BU16" i="5"/>
  <c r="BV16" i="5" s="1"/>
  <c r="BU30" i="5"/>
  <c r="BV30" i="5" s="1"/>
  <c r="BU42" i="5"/>
  <c r="BV42" i="5" s="1"/>
  <c r="BU52" i="5"/>
  <c r="BV52" i="5" s="1"/>
  <c r="BU57" i="5"/>
  <c r="BV57" i="5" s="1"/>
  <c r="BU66" i="5"/>
  <c r="BV66" i="5" s="1"/>
  <c r="AA27" i="5"/>
  <c r="AB27" i="5" s="1"/>
  <c r="AA16" i="5"/>
  <c r="AB16" i="5" s="1"/>
  <c r="AA31" i="5"/>
  <c r="AB31" i="5" s="1"/>
  <c r="AA11" i="5"/>
  <c r="AB11" i="5" s="1"/>
  <c r="AA37" i="5"/>
  <c r="AB37" i="5" s="1"/>
  <c r="AA42" i="5"/>
  <c r="AB42" i="5" s="1"/>
  <c r="AA52" i="5"/>
  <c r="AB52" i="5" s="1"/>
  <c r="AA57" i="5"/>
  <c r="AB57" i="5" s="1"/>
  <c r="AA66" i="5"/>
  <c r="AB66" i="5" s="1"/>
  <c r="N31" i="3"/>
  <c r="W30" i="3" s="1"/>
  <c r="BU35" i="5"/>
  <c r="BV35" i="5" s="1"/>
  <c r="BU29" i="5"/>
  <c r="BV29" i="5" s="1"/>
  <c r="BU34" i="5"/>
  <c r="BV34" i="5" s="1"/>
  <c r="BU18" i="5"/>
  <c r="BV18" i="5" s="1"/>
  <c r="BU15" i="5"/>
  <c r="BV15" i="5" s="1"/>
  <c r="BU10" i="5"/>
  <c r="BV10" i="5" s="1"/>
  <c r="BU5" i="5"/>
  <c r="BV5" i="5" s="1"/>
  <c r="BU3" i="5"/>
  <c r="BV3" i="5" s="1"/>
  <c r="BU32" i="5"/>
  <c r="BV32" i="5" s="1"/>
  <c r="BU26" i="5"/>
  <c r="BV26" i="5" s="1"/>
  <c r="BU24" i="5"/>
  <c r="BV24" i="5" s="1"/>
  <c r="BU20" i="5"/>
  <c r="BV20" i="5" s="1"/>
  <c r="BU13" i="5"/>
  <c r="BV13" i="5" s="1"/>
  <c r="BU9" i="5"/>
  <c r="BV9" i="5" s="1"/>
  <c r="EI5" i="5"/>
  <c r="J31" i="3" s="1"/>
  <c r="S30" i="3" s="1"/>
  <c r="BU41" i="5"/>
  <c r="BV41" i="5" s="1"/>
  <c r="BU38" i="5"/>
  <c r="BV38" i="5" s="1"/>
  <c r="BU46" i="5"/>
  <c r="BV46" i="5" s="1"/>
  <c r="BU49" i="5"/>
  <c r="BV49" i="5" s="1"/>
  <c r="BU56" i="5"/>
  <c r="BV56" i="5" s="1"/>
  <c r="BU53" i="5"/>
  <c r="BV53" i="5" s="1"/>
  <c r="BU61" i="5"/>
  <c r="BV61" i="5" s="1"/>
  <c r="BU62" i="5"/>
  <c r="BV62" i="5" s="1"/>
  <c r="BU70" i="5"/>
  <c r="BV70" i="5" s="1"/>
  <c r="AA32" i="5"/>
  <c r="AB32" i="5" s="1"/>
  <c r="AA25" i="5"/>
  <c r="AB25" i="5" s="1"/>
  <c r="AA14" i="5"/>
  <c r="AB14" i="5" s="1"/>
  <c r="AA9" i="5"/>
  <c r="AB9" i="5" s="1"/>
  <c r="AA3" i="5"/>
  <c r="AB3" i="5" s="1"/>
  <c r="AA28" i="5"/>
  <c r="AB28" i="5" s="1"/>
  <c r="AA17" i="5"/>
  <c r="AB17" i="5" s="1"/>
  <c r="AA22" i="5"/>
  <c r="AB22" i="5" s="1"/>
  <c r="EG3" i="5"/>
  <c r="EG13" i="5" s="1"/>
  <c r="AA41" i="5"/>
  <c r="AB41" i="5" s="1"/>
  <c r="AA38" i="5"/>
  <c r="AB38" i="5" s="1"/>
  <c r="AA46" i="5"/>
  <c r="AB46" i="5" s="1"/>
  <c r="AA49" i="5"/>
  <c r="AB49" i="5" s="1"/>
  <c r="AA56" i="5"/>
  <c r="AB56" i="5" s="1"/>
  <c r="AA53" i="5"/>
  <c r="AB53" i="5" s="1"/>
  <c r="AA61" i="5"/>
  <c r="AB61" i="5" s="1"/>
  <c r="AA69" i="5"/>
  <c r="AB69" i="5" s="1"/>
  <c r="AA68" i="5"/>
  <c r="AB68" i="5" s="1"/>
  <c r="GM20" i="5"/>
  <c r="ID20" i="5" s="1"/>
  <c r="P31" i="3"/>
  <c r="Y30" i="3" s="1"/>
  <c r="CJ54" i="4"/>
  <c r="CK54" i="4" s="1"/>
  <c r="CJ67" i="4"/>
  <c r="CK67" i="4" s="1"/>
  <c r="CJ20" i="4"/>
  <c r="CK20" i="4" s="1"/>
  <c r="EI8" i="4"/>
  <c r="Y34" i="3" s="1"/>
  <c r="Y33" i="3" s="1"/>
  <c r="NH9" i="4" s="1"/>
  <c r="GP5" i="4" s="1"/>
  <c r="CJ19" i="4"/>
  <c r="CK19" i="4" s="1"/>
  <c r="BU57" i="4"/>
  <c r="BV57" i="4" s="1"/>
  <c r="BU42" i="4"/>
  <c r="BV42" i="4" s="1"/>
  <c r="BU41" i="4"/>
  <c r="BV41" i="4" s="1"/>
  <c r="BU32" i="4"/>
  <c r="BV32" i="4" s="1"/>
  <c r="BU20" i="4"/>
  <c r="BV20" i="4" s="1"/>
  <c r="BU4" i="4"/>
  <c r="BV4" i="4" s="1"/>
  <c r="BU11" i="4"/>
  <c r="BV11" i="4" s="1"/>
  <c r="BU59" i="4"/>
  <c r="BV59" i="4" s="1"/>
  <c r="BU51" i="4"/>
  <c r="BV51" i="4" s="1"/>
  <c r="BU7" i="4"/>
  <c r="BV7" i="4" s="1"/>
  <c r="BU3" i="4"/>
  <c r="BV3" i="4" s="1"/>
  <c r="BU43" i="4"/>
  <c r="BV43" i="4" s="1"/>
  <c r="BP69" i="4"/>
  <c r="BQ69" i="4" s="1"/>
  <c r="BP61" i="4"/>
  <c r="BQ61" i="4" s="1"/>
  <c r="BP52" i="4"/>
  <c r="BQ52" i="4" s="1"/>
  <c r="BP42" i="4"/>
  <c r="BQ42" i="4" s="1"/>
  <c r="BP41" i="4"/>
  <c r="BQ41" i="4" s="1"/>
  <c r="BP32" i="4"/>
  <c r="BQ32" i="4" s="1"/>
  <c r="BP20" i="4"/>
  <c r="BQ20" i="4" s="1"/>
  <c r="BP4" i="4"/>
  <c r="BQ4" i="4" s="1"/>
  <c r="BP11" i="4"/>
  <c r="BQ11" i="4" s="1"/>
  <c r="DE68" i="4"/>
  <c r="DF68" i="4" s="1"/>
  <c r="DE64" i="4"/>
  <c r="DF64" i="4" s="1"/>
  <c r="DE57" i="4"/>
  <c r="DF57" i="4" s="1"/>
  <c r="DE56" i="4"/>
  <c r="DF56" i="4" s="1"/>
  <c r="DE48" i="4"/>
  <c r="DF48" i="4" s="1"/>
  <c r="DE46" i="4"/>
  <c r="DF46" i="4" s="1"/>
  <c r="DE38" i="4"/>
  <c r="DF38" i="4" s="1"/>
  <c r="DE45" i="4"/>
  <c r="DF45" i="4" s="1"/>
  <c r="DE37" i="4"/>
  <c r="DF37" i="4" s="1"/>
  <c r="DE25" i="4"/>
  <c r="DF25" i="4" s="1"/>
  <c r="DE30" i="4"/>
  <c r="DF30" i="4" s="1"/>
  <c r="DE23" i="4"/>
  <c r="DF23" i="4" s="1"/>
  <c r="DE14" i="4"/>
  <c r="DF14" i="4" s="1"/>
  <c r="DE5" i="4"/>
  <c r="DF5" i="4" s="1"/>
  <c r="DE17" i="4"/>
  <c r="DF17" i="4" s="1"/>
  <c r="DE12" i="4"/>
  <c r="DF12" i="4" s="1"/>
  <c r="EK5" i="4"/>
  <c r="GD32" i="4" s="1"/>
  <c r="BP3" i="4"/>
  <c r="BQ3" i="4" s="1"/>
  <c r="BP12" i="4"/>
  <c r="BQ12" i="4" s="1"/>
  <c r="BP17" i="4"/>
  <c r="BQ17" i="4" s="1"/>
  <c r="EI4" i="4"/>
  <c r="Q34" i="3" s="1"/>
  <c r="Q33" i="3" s="1"/>
  <c r="NH5" i="4" s="1"/>
  <c r="GL5" i="4" s="1"/>
  <c r="GK10" i="4" s="1"/>
  <c r="BP10" i="4"/>
  <c r="BQ10" i="4" s="1"/>
  <c r="BP21" i="4"/>
  <c r="BQ21" i="4" s="1"/>
  <c r="BP29" i="4"/>
  <c r="BQ29" i="4" s="1"/>
  <c r="BP34" i="4"/>
  <c r="BQ34" i="4" s="1"/>
  <c r="BP33" i="4"/>
  <c r="BQ33" i="4" s="1"/>
  <c r="BP43" i="4"/>
  <c r="BQ43" i="4" s="1"/>
  <c r="BP36" i="4"/>
  <c r="BQ36" i="4" s="1"/>
  <c r="BP44" i="4"/>
  <c r="BQ44" i="4" s="1"/>
  <c r="BP53" i="4"/>
  <c r="BQ53" i="4" s="1"/>
  <c r="BP54" i="4"/>
  <c r="BQ54" i="4" s="1"/>
  <c r="BP55" i="4"/>
  <c r="BQ55" i="4" s="1"/>
  <c r="BP62" i="4"/>
  <c r="BQ62" i="4" s="1"/>
  <c r="BP66" i="4"/>
  <c r="BQ66" i="4" s="1"/>
  <c r="EG12" i="4"/>
  <c r="AA23" i="4"/>
  <c r="AB23" i="4" s="1"/>
  <c r="AA45" i="4"/>
  <c r="AB45" i="4" s="1"/>
  <c r="AA54" i="4"/>
  <c r="AB54" i="4" s="1"/>
  <c r="AA71" i="4"/>
  <c r="AB71" i="4" s="1"/>
  <c r="BU72" i="4"/>
  <c r="BV72" i="4" s="1"/>
  <c r="BU64" i="4"/>
  <c r="BV64" i="4" s="1"/>
  <c r="BU56" i="4"/>
  <c r="BV56" i="4" s="1"/>
  <c r="BU46" i="4"/>
  <c r="BV46" i="4" s="1"/>
  <c r="BU38" i="4"/>
  <c r="BV38" i="4" s="1"/>
  <c r="BU45" i="4"/>
  <c r="BV45" i="4" s="1"/>
  <c r="BU37" i="4"/>
  <c r="BV37" i="4" s="1"/>
  <c r="BU25" i="4"/>
  <c r="BV25" i="4" s="1"/>
  <c r="BU30" i="4"/>
  <c r="BV30" i="4" s="1"/>
  <c r="BU23" i="4"/>
  <c r="BV23" i="4" s="1"/>
  <c r="BU14" i="4"/>
  <c r="BV14" i="4" s="1"/>
  <c r="EI5" i="4"/>
  <c r="S34" i="3" s="1"/>
  <c r="S33" i="3" s="1"/>
  <c r="NH6" i="4" s="1"/>
  <c r="GM5" i="4" s="1"/>
  <c r="GN30" i="4" s="1"/>
  <c r="IE30" i="4" s="1"/>
  <c r="BU19" i="4"/>
  <c r="BV19" i="4" s="1"/>
  <c r="BU13" i="4"/>
  <c r="BV13" i="4" s="1"/>
  <c r="BU49" i="4"/>
  <c r="BV49" i="4" s="1"/>
  <c r="BU58" i="4"/>
  <c r="BV58" i="4" s="1"/>
  <c r="BU63" i="4"/>
  <c r="BV63" i="4" s="1"/>
  <c r="BU71" i="4"/>
  <c r="BV71" i="4" s="1"/>
  <c r="BU47" i="4"/>
  <c r="BV47" i="4" s="1"/>
  <c r="BU24" i="4"/>
  <c r="BV24" i="4" s="1"/>
  <c r="BU15" i="4"/>
  <c r="BV15" i="4" s="1"/>
  <c r="BU36" i="4"/>
  <c r="BV36" i="4" s="1"/>
  <c r="BU33" i="4"/>
  <c r="BV33" i="4" s="1"/>
  <c r="BU21" i="4"/>
  <c r="BV21" i="4" s="1"/>
  <c r="BU61" i="4"/>
  <c r="BV61" i="4" s="1"/>
  <c r="AA6" i="4"/>
  <c r="AB6" i="4" s="1"/>
  <c r="AA17" i="4"/>
  <c r="AB17" i="4" s="1"/>
  <c r="AA14" i="4"/>
  <c r="AB14" i="4" s="1"/>
  <c r="AA30" i="4"/>
  <c r="AB30" i="4" s="1"/>
  <c r="AA37" i="4"/>
  <c r="AB37" i="4" s="1"/>
  <c r="AA38" i="4"/>
  <c r="AB38" i="4" s="1"/>
  <c r="AA55" i="4"/>
  <c r="AB55" i="4" s="1"/>
  <c r="AA62" i="4"/>
  <c r="AB62" i="4" s="1"/>
  <c r="AA68" i="4"/>
  <c r="AB68" i="4" s="1"/>
  <c r="CJ62" i="4"/>
  <c r="CK62" i="4" s="1"/>
  <c r="CJ44" i="4"/>
  <c r="CK44" i="4" s="1"/>
  <c r="CJ34" i="4"/>
  <c r="CK34" i="4" s="1"/>
  <c r="CJ50" i="4"/>
  <c r="CK50" i="4" s="1"/>
  <c r="CJ26" i="4"/>
  <c r="CK26" i="4" s="1"/>
  <c r="CJ9" i="4"/>
  <c r="CK9" i="4" s="1"/>
  <c r="CJ15" i="4"/>
  <c r="CK15" i="4" s="1"/>
  <c r="CJ63" i="4"/>
  <c r="CK63" i="4" s="1"/>
  <c r="CJ18" i="4"/>
  <c r="CK18" i="4" s="1"/>
  <c r="CJ8" i="4"/>
  <c r="CK8" i="4" s="1"/>
  <c r="CJ16" i="4"/>
  <c r="CK16" i="4" s="1"/>
  <c r="BU6" i="4"/>
  <c r="BV6" i="4" s="1"/>
  <c r="BU53" i="4"/>
  <c r="BV53" i="4" s="1"/>
  <c r="BU54" i="4"/>
  <c r="BV54" i="4" s="1"/>
  <c r="BU55" i="4"/>
  <c r="BV55" i="4" s="1"/>
  <c r="BU62" i="4"/>
  <c r="BV62" i="4" s="1"/>
  <c r="BU66" i="4"/>
  <c r="BV66" i="4" s="1"/>
  <c r="BU69" i="4"/>
  <c r="BV69" i="4" s="1"/>
  <c r="BU60" i="4"/>
  <c r="BV60" i="4" s="1"/>
  <c r="BU40" i="4"/>
  <c r="BV40" i="4" s="1"/>
  <c r="BU39" i="4"/>
  <c r="BV39" i="4" s="1"/>
  <c r="BU31" i="4"/>
  <c r="BV31" i="4" s="1"/>
  <c r="BU18" i="4"/>
  <c r="BV18" i="4" s="1"/>
  <c r="BU22" i="4"/>
  <c r="BV22" i="4" s="1"/>
  <c r="BU8" i="4"/>
  <c r="BV8" i="4" s="1"/>
  <c r="BU29" i="4"/>
  <c r="BV29" i="4" s="1"/>
  <c r="BU70" i="4"/>
  <c r="BV70" i="4" s="1"/>
  <c r="BU10" i="4"/>
  <c r="BV10" i="4" s="1"/>
  <c r="BU52" i="4"/>
  <c r="BV52" i="4" s="1"/>
  <c r="BU5" i="4"/>
  <c r="BV5" i="4" s="1"/>
  <c r="BU34" i="4"/>
  <c r="BV34" i="4" s="1"/>
  <c r="BU44" i="4"/>
  <c r="BV44" i="4" s="1"/>
  <c r="BZ66" i="4"/>
  <c r="CA66" i="4" s="1"/>
  <c r="BZ55" i="4"/>
  <c r="CA55" i="4" s="1"/>
  <c r="BZ53" i="4"/>
  <c r="CA53" i="4" s="1"/>
  <c r="BZ36" i="4"/>
  <c r="CA36" i="4" s="1"/>
  <c r="BZ33" i="4"/>
  <c r="CA33" i="4" s="1"/>
  <c r="BZ29" i="4"/>
  <c r="CA29" i="4" s="1"/>
  <c r="BZ10" i="4"/>
  <c r="CA10" i="4" s="1"/>
  <c r="BZ16" i="4"/>
  <c r="CA16" i="4" s="1"/>
  <c r="BZ3" i="4"/>
  <c r="CA3" i="4" s="1"/>
  <c r="CE70" i="4"/>
  <c r="CF70" i="4" s="1"/>
  <c r="CE61" i="4"/>
  <c r="CF61" i="4" s="1"/>
  <c r="CE52" i="4"/>
  <c r="CF52" i="4" s="1"/>
  <c r="CE42" i="4"/>
  <c r="CF42" i="4" s="1"/>
  <c r="CE35" i="4"/>
  <c r="CF35" i="4" s="1"/>
  <c r="CE41" i="4"/>
  <c r="CF41" i="4" s="1"/>
  <c r="CE28" i="4"/>
  <c r="CF28" i="4" s="1"/>
  <c r="CE32" i="4"/>
  <c r="CF32" i="4" s="1"/>
  <c r="CE26" i="4"/>
  <c r="CF26" i="4" s="1"/>
  <c r="CE20" i="4"/>
  <c r="CF20" i="4" s="1"/>
  <c r="CE9" i="4"/>
  <c r="CF9" i="4" s="1"/>
  <c r="CE4" i="4"/>
  <c r="CF4" i="4" s="1"/>
  <c r="CE16" i="4"/>
  <c r="CF16" i="4" s="1"/>
  <c r="CE11" i="4"/>
  <c r="CF11" i="4" s="1"/>
  <c r="BZ6" i="4"/>
  <c r="CA6" i="4" s="1"/>
  <c r="BZ12" i="4"/>
  <c r="CA12" i="4" s="1"/>
  <c r="BZ17" i="4"/>
  <c r="CA17" i="4" s="1"/>
  <c r="BZ5" i="4"/>
  <c r="CA5" i="4" s="1"/>
  <c r="BZ14" i="4"/>
  <c r="CA14" i="4" s="1"/>
  <c r="BZ23" i="4"/>
  <c r="CA23" i="4" s="1"/>
  <c r="BZ30" i="4"/>
  <c r="CA30" i="4" s="1"/>
  <c r="BZ25" i="4"/>
  <c r="CA25" i="4" s="1"/>
  <c r="BZ37" i="4"/>
  <c r="CA37" i="4" s="1"/>
  <c r="BZ45" i="4"/>
  <c r="CA45" i="4" s="1"/>
  <c r="BZ38" i="4"/>
  <c r="CA38" i="4" s="1"/>
  <c r="BZ46" i="4"/>
  <c r="CA46" i="4" s="1"/>
  <c r="BZ48" i="4"/>
  <c r="CA48" i="4" s="1"/>
  <c r="BZ56" i="4"/>
  <c r="CA56" i="4" s="1"/>
  <c r="BZ57" i="4"/>
  <c r="CA57" i="4" s="1"/>
  <c r="BZ64" i="4"/>
  <c r="CA64" i="4" s="1"/>
  <c r="BZ68" i="4"/>
  <c r="CA68" i="4" s="1"/>
  <c r="CE49" i="4"/>
  <c r="CF49" i="4" s="1"/>
  <c r="CE50" i="4"/>
  <c r="CF50" i="4" s="1"/>
  <c r="CE58" i="4"/>
  <c r="CF58" i="4" s="1"/>
  <c r="CE59" i="4"/>
  <c r="CF59" i="4" s="1"/>
  <c r="CE63" i="4"/>
  <c r="CF63" i="4" s="1"/>
  <c r="CE67" i="4"/>
  <c r="CF67" i="4" s="1"/>
  <c r="AA3" i="4"/>
  <c r="AB3" i="4" s="1"/>
  <c r="AA11" i="4"/>
  <c r="AB11" i="4" s="1"/>
  <c r="AA15" i="4"/>
  <c r="AB15" i="4" s="1"/>
  <c r="AA22" i="4"/>
  <c r="AB22" i="4" s="1"/>
  <c r="AA9" i="4"/>
  <c r="AB9" i="4" s="1"/>
  <c r="AA20" i="4"/>
  <c r="AB20" i="4" s="1"/>
  <c r="AA26" i="4"/>
  <c r="AB26" i="4" s="1"/>
  <c r="AA32" i="4"/>
  <c r="AB32" i="4" s="1"/>
  <c r="AA28" i="4"/>
  <c r="AB28" i="4" s="1"/>
  <c r="AA41" i="4"/>
  <c r="AB41" i="4" s="1"/>
  <c r="AA35" i="4"/>
  <c r="AB35" i="4" s="1"/>
  <c r="AA42" i="4"/>
  <c r="AB42" i="4" s="1"/>
  <c r="AA51" i="4"/>
  <c r="AB51" i="4" s="1"/>
  <c r="AA50" i="4"/>
  <c r="AB50" i="4" s="1"/>
  <c r="AA58" i="4"/>
  <c r="AB58" i="4" s="1"/>
  <c r="AA59" i="4"/>
  <c r="AB59" i="4" s="1"/>
  <c r="AA65" i="4"/>
  <c r="AB65" i="4" s="1"/>
  <c r="CJ66" i="4"/>
  <c r="CK66" i="4" s="1"/>
  <c r="CJ55" i="4"/>
  <c r="CK55" i="4" s="1"/>
  <c r="CJ53" i="4"/>
  <c r="CK53" i="4" s="1"/>
  <c r="CJ36" i="4"/>
  <c r="CK36" i="4" s="1"/>
  <c r="CJ33" i="4"/>
  <c r="CK33" i="4" s="1"/>
  <c r="CJ30" i="4"/>
  <c r="CK30" i="4" s="1"/>
  <c r="CJ59" i="4"/>
  <c r="CK59" i="4" s="1"/>
  <c r="CJ40" i="4"/>
  <c r="CK40" i="4" s="1"/>
  <c r="CJ31" i="4"/>
  <c r="CK31" i="4" s="1"/>
  <c r="CJ23" i="4"/>
  <c r="CK23" i="4" s="1"/>
  <c r="CJ14" i="4"/>
  <c r="CK14" i="4" s="1"/>
  <c r="CJ5" i="4"/>
  <c r="CK5" i="4" s="1"/>
  <c r="CJ17" i="4"/>
  <c r="CK17" i="4" s="1"/>
  <c r="CJ12" i="4"/>
  <c r="CK12" i="4" s="1"/>
  <c r="CJ6" i="4"/>
  <c r="CK6" i="4" s="1"/>
  <c r="CJ49" i="4"/>
  <c r="CK49" i="4" s="1"/>
  <c r="CJ24" i="4"/>
  <c r="CK24" i="4" s="1"/>
  <c r="CJ7" i="4"/>
  <c r="CK7" i="4" s="1"/>
  <c r="CJ13" i="4"/>
  <c r="CK13" i="4" s="1"/>
  <c r="CJ58" i="4"/>
  <c r="CK58" i="4" s="1"/>
  <c r="CJ10" i="4"/>
  <c r="CK10" i="4" s="1"/>
  <c r="BU22" i="5"/>
  <c r="BV22" i="5" s="1"/>
  <c r="BU12" i="5"/>
  <c r="BV12" i="5" s="1"/>
  <c r="BU8" i="5"/>
  <c r="BV8" i="5" s="1"/>
  <c r="BU6" i="5"/>
  <c r="BV6" i="5" s="1"/>
  <c r="BU37" i="5"/>
  <c r="BV37" i="5" s="1"/>
  <c r="BU39" i="5"/>
  <c r="BV39" i="5" s="1"/>
  <c r="BU43" i="5"/>
  <c r="BV43" i="5" s="1"/>
  <c r="BU36" i="5"/>
  <c r="BV36" i="5" s="1"/>
  <c r="BU40" i="5"/>
  <c r="BV40" i="5" s="1"/>
  <c r="BU44" i="5"/>
  <c r="BV44" i="5" s="1"/>
  <c r="BU48" i="5"/>
  <c r="BV48" i="5" s="1"/>
  <c r="BU47" i="5"/>
  <c r="BV47" i="5" s="1"/>
  <c r="BU51" i="5"/>
  <c r="BV51" i="5" s="1"/>
  <c r="BU54" i="5"/>
  <c r="BV54" i="5" s="1"/>
  <c r="BU58" i="5"/>
  <c r="BV58" i="5" s="1"/>
  <c r="BU69" i="5"/>
  <c r="BV69" i="5" s="1"/>
  <c r="BU55" i="5"/>
  <c r="BV55" i="5" s="1"/>
  <c r="BU59" i="5"/>
  <c r="BV59" i="5" s="1"/>
  <c r="BU63" i="5"/>
  <c r="BV63" i="5" s="1"/>
  <c r="BU67" i="5"/>
  <c r="BV67" i="5" s="1"/>
  <c r="BU64" i="5"/>
  <c r="BV64" i="5" s="1"/>
  <c r="BU68" i="5"/>
  <c r="BV68" i="5" s="1"/>
  <c r="AA33" i="5"/>
  <c r="AB33" i="5" s="1"/>
  <c r="AA30" i="5"/>
  <c r="AB30" i="5" s="1"/>
  <c r="AA26" i="5"/>
  <c r="AB26" i="5" s="1"/>
  <c r="AA24" i="5"/>
  <c r="AB24" i="5" s="1"/>
  <c r="AA20" i="5"/>
  <c r="AB20" i="5" s="1"/>
  <c r="AA13" i="5"/>
  <c r="AB13" i="5" s="1"/>
  <c r="AA12" i="5"/>
  <c r="AB12" i="5" s="1"/>
  <c r="AA8" i="5"/>
  <c r="AB8" i="5" s="1"/>
  <c r="AA6" i="5"/>
  <c r="AB6" i="5" s="1"/>
  <c r="AA35" i="5"/>
  <c r="AB35" i="5" s="1"/>
  <c r="AA29" i="5"/>
  <c r="AB29" i="5" s="1"/>
  <c r="AA34" i="5"/>
  <c r="AB34" i="5" s="1"/>
  <c r="AA18" i="5"/>
  <c r="AB18" i="5" s="1"/>
  <c r="AA15" i="5"/>
  <c r="AB15" i="5" s="1"/>
  <c r="AA10" i="5"/>
  <c r="AB10" i="5" s="1"/>
  <c r="AA21" i="5"/>
  <c r="AB21" i="5" s="1"/>
  <c r="AA4" i="5"/>
  <c r="AB4" i="5" s="1"/>
  <c r="EG12" i="5"/>
  <c r="AA39" i="5"/>
  <c r="AB39" i="5" s="1"/>
  <c r="AA43" i="5"/>
  <c r="AB43" i="5" s="1"/>
  <c r="AA36" i="5"/>
  <c r="AB36" i="5" s="1"/>
  <c r="AA40" i="5"/>
  <c r="AB40" i="5" s="1"/>
  <c r="AA44" i="5"/>
  <c r="AB44" i="5" s="1"/>
  <c r="AA48" i="5"/>
  <c r="AB48" i="5" s="1"/>
  <c r="AA47" i="5"/>
  <c r="AB47" i="5" s="1"/>
  <c r="AA51" i="5"/>
  <c r="AB51" i="5" s="1"/>
  <c r="AA54" i="5"/>
  <c r="AB54" i="5" s="1"/>
  <c r="AA58" i="5"/>
  <c r="AB58" i="5" s="1"/>
  <c r="AA62" i="5"/>
  <c r="AB62" i="5" s="1"/>
  <c r="AA55" i="5"/>
  <c r="AB55" i="5" s="1"/>
  <c r="AA59" i="5"/>
  <c r="AB59" i="5" s="1"/>
  <c r="AA63" i="5"/>
  <c r="AB63" i="5" s="1"/>
  <c r="AA67" i="5"/>
  <c r="AB67" i="5" s="1"/>
  <c r="AA64" i="5"/>
  <c r="AB64" i="5" s="1"/>
  <c r="AA72" i="5"/>
  <c r="AB72" i="5" s="1"/>
  <c r="AK71" i="4"/>
  <c r="AL71" i="4" s="1"/>
  <c r="AK69" i="4"/>
  <c r="AL69" i="4" s="1"/>
  <c r="AK68" i="4"/>
  <c r="AL68" i="4" s="1"/>
  <c r="AK65" i="4"/>
  <c r="AL65" i="4" s="1"/>
  <c r="AK64" i="4"/>
  <c r="AL64" i="4" s="1"/>
  <c r="AK59" i="4"/>
  <c r="AL59" i="4" s="1"/>
  <c r="AK62" i="4"/>
  <c r="AL62" i="4" s="1"/>
  <c r="AK58" i="4"/>
  <c r="AL58" i="4" s="1"/>
  <c r="AK54" i="4"/>
  <c r="AL54" i="4" s="1"/>
  <c r="AK50" i="4"/>
  <c r="AL50" i="4" s="1"/>
  <c r="AK55" i="4"/>
  <c r="AL55" i="4" s="1"/>
  <c r="AK51" i="4"/>
  <c r="AL51" i="4" s="1"/>
  <c r="AK46" i="4"/>
  <c r="AL46" i="4" s="1"/>
  <c r="AK42" i="4"/>
  <c r="AL42" i="4" s="1"/>
  <c r="AK38" i="4"/>
  <c r="AL38" i="4" s="1"/>
  <c r="AK35" i="4"/>
  <c r="AL35" i="4" s="1"/>
  <c r="AK45" i="4"/>
  <c r="AL45" i="4" s="1"/>
  <c r="AK41" i="4"/>
  <c r="AL41" i="4" s="1"/>
  <c r="AK37" i="4"/>
  <c r="AL37" i="4" s="1"/>
  <c r="AK28" i="4"/>
  <c r="AL28" i="4" s="1"/>
  <c r="AK25" i="4"/>
  <c r="AL25" i="4" s="1"/>
  <c r="AK32" i="4"/>
  <c r="AL32" i="4" s="1"/>
  <c r="AK30" i="4"/>
  <c r="AL30" i="4" s="1"/>
  <c r="AK26" i="4"/>
  <c r="AL26" i="4" s="1"/>
  <c r="AK23" i="4"/>
  <c r="AL23" i="4" s="1"/>
  <c r="AK20" i="4"/>
  <c r="AL20" i="4" s="1"/>
  <c r="AK14" i="4"/>
  <c r="AL14" i="4" s="1"/>
  <c r="AK9" i="4"/>
  <c r="AL9" i="4" s="1"/>
  <c r="AK5" i="4"/>
  <c r="AL5" i="4" s="1"/>
  <c r="AK22" i="4"/>
  <c r="AL22" i="4" s="1"/>
  <c r="AK17" i="4"/>
  <c r="AL17" i="4" s="1"/>
  <c r="AK15" i="4"/>
  <c r="AL15" i="4" s="1"/>
  <c r="AK12" i="4"/>
  <c r="AL12" i="4" s="1"/>
  <c r="AK8" i="4"/>
  <c r="AL8" i="4" s="1"/>
  <c r="EG5" i="4"/>
  <c r="AK72" i="4"/>
  <c r="AL72" i="4" s="1"/>
  <c r="AK67" i="4"/>
  <c r="AL67" i="4" s="1"/>
  <c r="AK63" i="4"/>
  <c r="AL63" i="4" s="1"/>
  <c r="AK57" i="4"/>
  <c r="AL57" i="4" s="1"/>
  <c r="AK56" i="4"/>
  <c r="AL56" i="4" s="1"/>
  <c r="AK48" i="4"/>
  <c r="AL48" i="4" s="1"/>
  <c r="AK49" i="4"/>
  <c r="AL49" i="4" s="1"/>
  <c r="AK40" i="4"/>
  <c r="AL40" i="4" s="1"/>
  <c r="AK47" i="4"/>
  <c r="AL47" i="4" s="1"/>
  <c r="AK39" i="4"/>
  <c r="AL39" i="4" s="1"/>
  <c r="AK27" i="4"/>
  <c r="AL27" i="4" s="1"/>
  <c r="AK31" i="4"/>
  <c r="AL31" i="4" s="1"/>
  <c r="AK24" i="4"/>
  <c r="AL24" i="4" s="1"/>
  <c r="AK18" i="4"/>
  <c r="AL18" i="4" s="1"/>
  <c r="AK7" i="4"/>
  <c r="AL7" i="4" s="1"/>
  <c r="AK19" i="4"/>
  <c r="AL19" i="4" s="1"/>
  <c r="AK13" i="4"/>
  <c r="AL13" i="4" s="1"/>
  <c r="AK6" i="4"/>
  <c r="AL6" i="4" s="1"/>
  <c r="AK70" i="4"/>
  <c r="AL70" i="4" s="1"/>
  <c r="AK66" i="4"/>
  <c r="AL66" i="4" s="1"/>
  <c r="AK61" i="4"/>
  <c r="AL61" i="4" s="1"/>
  <c r="AK60" i="4"/>
  <c r="AL60" i="4" s="1"/>
  <c r="AK52" i="4"/>
  <c r="AL52" i="4" s="1"/>
  <c r="AK53" i="4"/>
  <c r="AL53" i="4" s="1"/>
  <c r="AK44" i="4"/>
  <c r="AL44" i="4" s="1"/>
  <c r="AK36" i="4"/>
  <c r="AL36" i="4" s="1"/>
  <c r="AK43" i="4"/>
  <c r="AL43" i="4" s="1"/>
  <c r="AK33" i="4"/>
  <c r="AL33" i="4" s="1"/>
  <c r="AK34" i="4"/>
  <c r="AL34" i="4" s="1"/>
  <c r="AK29" i="4"/>
  <c r="AL29" i="4" s="1"/>
  <c r="AK21" i="4"/>
  <c r="AL21" i="4" s="1"/>
  <c r="AK10" i="4"/>
  <c r="AL10" i="4" s="1"/>
  <c r="AK4" i="4"/>
  <c r="AL4" i="4" s="1"/>
  <c r="AK16" i="4"/>
  <c r="AL16" i="4" s="1"/>
  <c r="AK11" i="4"/>
  <c r="AL11" i="4" s="1"/>
  <c r="AK3" i="4"/>
  <c r="AL3" i="4" s="1"/>
  <c r="AA72" i="4"/>
  <c r="AB72" i="4" s="1"/>
  <c r="AA67" i="4"/>
  <c r="AB67" i="4" s="1"/>
  <c r="AA63" i="4"/>
  <c r="AB63" i="4" s="1"/>
  <c r="AA57" i="4"/>
  <c r="AB57" i="4" s="1"/>
  <c r="AA56" i="4"/>
  <c r="AB56" i="4" s="1"/>
  <c r="AA48" i="4"/>
  <c r="AB48" i="4" s="1"/>
  <c r="AA49" i="4"/>
  <c r="AB49" i="4" s="1"/>
  <c r="AA40" i="4"/>
  <c r="AB40" i="4" s="1"/>
  <c r="AA47" i="4"/>
  <c r="AB47" i="4" s="1"/>
  <c r="AA39" i="4"/>
  <c r="AB39" i="4" s="1"/>
  <c r="AA27" i="4"/>
  <c r="AB27" i="4" s="1"/>
  <c r="AA31" i="4"/>
  <c r="AB31" i="4" s="1"/>
  <c r="AA24" i="4"/>
  <c r="AB24" i="4" s="1"/>
  <c r="AA18" i="4"/>
  <c r="AB18" i="4" s="1"/>
  <c r="AA7" i="4"/>
  <c r="AB7" i="4" s="1"/>
  <c r="AA19" i="4"/>
  <c r="AB19" i="4" s="1"/>
  <c r="AA13" i="4"/>
  <c r="AB13" i="4" s="1"/>
  <c r="AA8" i="4"/>
  <c r="AB8" i="4" s="1"/>
  <c r="AA70" i="4"/>
  <c r="AB70" i="4" s="1"/>
  <c r="AA61" i="4"/>
  <c r="AB61" i="4" s="1"/>
  <c r="AA52" i="4"/>
  <c r="AB52" i="4" s="1"/>
  <c r="AA44" i="4"/>
  <c r="AB44" i="4" s="1"/>
  <c r="AA43" i="4"/>
  <c r="AB43" i="4" s="1"/>
  <c r="AA34" i="4"/>
  <c r="AB34" i="4" s="1"/>
  <c r="AA21" i="4"/>
  <c r="AB21" i="4" s="1"/>
  <c r="AA4" i="4"/>
  <c r="AB4" i="4" s="1"/>
  <c r="AA12" i="4"/>
  <c r="AB12" i="4" s="1"/>
  <c r="AA66" i="4"/>
  <c r="AB66" i="4" s="1"/>
  <c r="AA60" i="4"/>
  <c r="AB60" i="4" s="1"/>
  <c r="AA53" i="4"/>
  <c r="AB53" i="4" s="1"/>
  <c r="AA36" i="4"/>
  <c r="AB36" i="4" s="1"/>
  <c r="AA33" i="4"/>
  <c r="AB33" i="4" s="1"/>
  <c r="AA29" i="4"/>
  <c r="AB29" i="4" s="1"/>
  <c r="AA10" i="4"/>
  <c r="AB10" i="4" s="1"/>
  <c r="AA16" i="4"/>
  <c r="AB16" i="4" s="1"/>
  <c r="EG3" i="4"/>
  <c r="CJ69" i="4"/>
  <c r="CK69" i="4" s="1"/>
  <c r="CJ71" i="4"/>
  <c r="CK71" i="4" s="1"/>
  <c r="CJ21" i="4"/>
  <c r="CK21" i="4" s="1"/>
  <c r="CJ11" i="4"/>
  <c r="CK11" i="4" s="1"/>
  <c r="CJ47" i="4"/>
  <c r="CK47" i="4" s="1"/>
  <c r="CJ4" i="4"/>
  <c r="CK4" i="4" s="1"/>
  <c r="CU7" i="4"/>
  <c r="CV7" i="4" s="1"/>
  <c r="CU15" i="4"/>
  <c r="CV15" i="4" s="1"/>
  <c r="CE72" i="4"/>
  <c r="CF72" i="4" s="1"/>
  <c r="CE64" i="4"/>
  <c r="CF64" i="4" s="1"/>
  <c r="CE56" i="4"/>
  <c r="CF56" i="4" s="1"/>
  <c r="CE46" i="4"/>
  <c r="CF46" i="4" s="1"/>
  <c r="CE36" i="4"/>
  <c r="CF36" i="4" s="1"/>
  <c r="CE43" i="4"/>
  <c r="CF43" i="4" s="1"/>
  <c r="CE33" i="4"/>
  <c r="CF33" i="4" s="1"/>
  <c r="CE34" i="4"/>
  <c r="CF34" i="4" s="1"/>
  <c r="CE29" i="4"/>
  <c r="CF29" i="4" s="1"/>
  <c r="CE21" i="4"/>
  <c r="CF21" i="4" s="1"/>
  <c r="CE10" i="4"/>
  <c r="CF10" i="4" s="1"/>
  <c r="CE5" i="4"/>
  <c r="CF5" i="4" s="1"/>
  <c r="CE17" i="4"/>
  <c r="CF17" i="4" s="1"/>
  <c r="CE12" i="4"/>
  <c r="CF12" i="4" s="1"/>
  <c r="CE3" i="4"/>
  <c r="CF3" i="4" s="1"/>
  <c r="CE68" i="4"/>
  <c r="CF68" i="4" s="1"/>
  <c r="CE57" i="4"/>
  <c r="CF57" i="4" s="1"/>
  <c r="CE48" i="4"/>
  <c r="CF48" i="4" s="1"/>
  <c r="CE40" i="4"/>
  <c r="CF40" i="4" s="1"/>
  <c r="CE47" i="4"/>
  <c r="CF47" i="4" s="1"/>
  <c r="CE39" i="4"/>
  <c r="CF39" i="4" s="1"/>
  <c r="CE27" i="4"/>
  <c r="CF27" i="4" s="1"/>
  <c r="CE31" i="4"/>
  <c r="CF31" i="4" s="1"/>
  <c r="CE24" i="4"/>
  <c r="CF24" i="4" s="1"/>
  <c r="CE18" i="4"/>
  <c r="CF18" i="4" s="1"/>
  <c r="EI7" i="4"/>
  <c r="CE22" i="4"/>
  <c r="CF22" i="4" s="1"/>
  <c r="CE15" i="4"/>
  <c r="CF15" i="4" s="1"/>
  <c r="CE8" i="4"/>
  <c r="CF8" i="4" s="1"/>
  <c r="BZ71" i="4"/>
  <c r="CA71" i="4" s="1"/>
  <c r="BZ63" i="4"/>
  <c r="CA63" i="4" s="1"/>
  <c r="BZ58" i="4"/>
  <c r="CA58" i="4" s="1"/>
  <c r="BZ49" i="4"/>
  <c r="CA49" i="4" s="1"/>
  <c r="BZ47" i="4"/>
  <c r="CA47" i="4" s="1"/>
  <c r="BZ27" i="4"/>
  <c r="CA27" i="4" s="1"/>
  <c r="BZ24" i="4"/>
  <c r="CA24" i="4" s="1"/>
  <c r="BZ7" i="4"/>
  <c r="CA7" i="4" s="1"/>
  <c r="BZ13" i="4"/>
  <c r="CA13" i="4" s="1"/>
  <c r="BZ67" i="4"/>
  <c r="CA67" i="4" s="1"/>
  <c r="BZ59" i="4"/>
  <c r="CA59" i="4" s="1"/>
  <c r="BZ50" i="4"/>
  <c r="CA50" i="4" s="1"/>
  <c r="BZ40" i="4"/>
  <c r="CA40" i="4" s="1"/>
  <c r="BZ39" i="4"/>
  <c r="CA39" i="4" s="1"/>
  <c r="BZ31" i="4"/>
  <c r="CA31" i="4" s="1"/>
  <c r="BZ18" i="4"/>
  <c r="CA18" i="4" s="1"/>
  <c r="BZ19" i="4"/>
  <c r="CA19" i="4" s="1"/>
  <c r="EI6" i="4"/>
  <c r="U34" i="3" s="1"/>
  <c r="U33" i="3" s="1"/>
  <c r="NH7" i="4" s="1"/>
  <c r="GN5" i="4" s="1"/>
  <c r="AZ72" i="4"/>
  <c r="BA72" i="4" s="1"/>
  <c r="AZ69" i="4"/>
  <c r="BA69" i="4" s="1"/>
  <c r="AZ68" i="4"/>
  <c r="BA68" i="4" s="1"/>
  <c r="AZ65" i="4"/>
  <c r="BA65" i="4" s="1"/>
  <c r="AZ64" i="4"/>
  <c r="BA64" i="4" s="1"/>
  <c r="AZ61" i="4"/>
  <c r="BA61" i="4" s="1"/>
  <c r="AZ57" i="4"/>
  <c r="BA57" i="4" s="1"/>
  <c r="AZ58" i="4"/>
  <c r="BA58" i="4" s="1"/>
  <c r="AZ54" i="4"/>
  <c r="BA54" i="4" s="1"/>
  <c r="AZ50" i="4"/>
  <c r="BA50" i="4" s="1"/>
  <c r="AZ55" i="4"/>
  <c r="BA55" i="4" s="1"/>
  <c r="AZ51" i="4"/>
  <c r="BA51" i="4" s="1"/>
  <c r="AZ46" i="4"/>
  <c r="BA46" i="4" s="1"/>
  <c r="AZ42" i="4"/>
  <c r="BA42" i="4" s="1"/>
  <c r="AZ38" i="4"/>
  <c r="BA38" i="4" s="1"/>
  <c r="AZ35" i="4"/>
  <c r="BA35" i="4" s="1"/>
  <c r="AZ45" i="4"/>
  <c r="BA45" i="4" s="1"/>
  <c r="AZ41" i="4"/>
  <c r="BA41" i="4" s="1"/>
  <c r="AZ37" i="4"/>
  <c r="BA37" i="4" s="1"/>
  <c r="AZ28" i="4"/>
  <c r="BA28" i="4" s="1"/>
  <c r="AZ25" i="4"/>
  <c r="BA25" i="4" s="1"/>
  <c r="AZ32" i="4"/>
  <c r="BA32" i="4" s="1"/>
  <c r="AZ30" i="4"/>
  <c r="BA30" i="4" s="1"/>
  <c r="AZ26" i="4"/>
  <c r="BA26" i="4" s="1"/>
  <c r="AZ23" i="4"/>
  <c r="BA23" i="4" s="1"/>
  <c r="AZ20" i="4"/>
  <c r="BA20" i="4" s="1"/>
  <c r="AZ14" i="4"/>
  <c r="BA14" i="4" s="1"/>
  <c r="AZ9" i="4"/>
  <c r="BA9" i="4" s="1"/>
  <c r="AZ7" i="4"/>
  <c r="BA7" i="4" s="1"/>
  <c r="AZ4" i="4"/>
  <c r="BA4" i="4" s="1"/>
  <c r="AZ19" i="4"/>
  <c r="BA19" i="4" s="1"/>
  <c r="AZ16" i="4"/>
  <c r="BA16" i="4" s="1"/>
  <c r="AZ13" i="4"/>
  <c r="BA13" i="4" s="1"/>
  <c r="AZ11" i="4"/>
  <c r="BA11" i="4" s="1"/>
  <c r="AZ6" i="4"/>
  <c r="BA6" i="4" s="1"/>
  <c r="AZ71" i="4"/>
  <c r="BA71" i="4" s="1"/>
  <c r="AZ70" i="4"/>
  <c r="BA70" i="4" s="1"/>
  <c r="AZ67" i="4"/>
  <c r="BA67" i="4" s="1"/>
  <c r="AZ66" i="4"/>
  <c r="BA66" i="4" s="1"/>
  <c r="AZ63" i="4"/>
  <c r="BA63" i="4" s="1"/>
  <c r="AZ62" i="4"/>
  <c r="BA62" i="4" s="1"/>
  <c r="AZ59" i="4"/>
  <c r="BA59" i="4" s="1"/>
  <c r="AZ60" i="4"/>
  <c r="BA60" i="4" s="1"/>
  <c r="AZ56" i="4"/>
  <c r="BA56" i="4" s="1"/>
  <c r="AZ52" i="4"/>
  <c r="BA52" i="4" s="1"/>
  <c r="AZ48" i="4"/>
  <c r="BA48" i="4" s="1"/>
  <c r="AZ53" i="4"/>
  <c r="BA53" i="4" s="1"/>
  <c r="AZ49" i="4"/>
  <c r="BA49" i="4" s="1"/>
  <c r="AZ44" i="4"/>
  <c r="BA44" i="4" s="1"/>
  <c r="AZ40" i="4"/>
  <c r="BA40" i="4" s="1"/>
  <c r="AZ36" i="4"/>
  <c r="BA36" i="4" s="1"/>
  <c r="AZ47" i="4"/>
  <c r="BA47" i="4" s="1"/>
  <c r="AZ43" i="4"/>
  <c r="BA43" i="4" s="1"/>
  <c r="AZ39" i="4"/>
  <c r="BA39" i="4" s="1"/>
  <c r="AZ33" i="4"/>
  <c r="BA33" i="4" s="1"/>
  <c r="AZ27" i="4"/>
  <c r="BA27" i="4" s="1"/>
  <c r="AZ34" i="4"/>
  <c r="BA34" i="4" s="1"/>
  <c r="AZ31" i="4"/>
  <c r="BA31" i="4" s="1"/>
  <c r="AZ29" i="4"/>
  <c r="BA29" i="4" s="1"/>
  <c r="AZ24" i="4"/>
  <c r="BA24" i="4" s="1"/>
  <c r="AZ21" i="4"/>
  <c r="BA21" i="4" s="1"/>
  <c r="AZ18" i="4"/>
  <c r="BA18" i="4" s="1"/>
  <c r="AZ10" i="4"/>
  <c r="BA10" i="4" s="1"/>
  <c r="EG8" i="4"/>
  <c r="AZ5" i="4"/>
  <c r="BA5" i="4" s="1"/>
  <c r="AZ22" i="4"/>
  <c r="BA22" i="4" s="1"/>
  <c r="AZ17" i="4"/>
  <c r="BA17" i="4" s="1"/>
  <c r="AZ15" i="4"/>
  <c r="BA15" i="4" s="1"/>
  <c r="AZ12" i="4"/>
  <c r="BA12" i="4" s="1"/>
  <c r="AZ8" i="4"/>
  <c r="BA8" i="4" s="1"/>
  <c r="AZ3" i="4"/>
  <c r="BA3" i="4" s="1"/>
  <c r="CU29" i="4"/>
  <c r="CV29" i="4" s="1"/>
  <c r="CU35" i="4"/>
  <c r="CV35" i="4" s="1"/>
  <c r="BP68" i="4"/>
  <c r="BQ68" i="4" s="1"/>
  <c r="BP57" i="4"/>
  <c r="BQ57" i="4" s="1"/>
  <c r="BP48" i="4"/>
  <c r="BQ48" i="4" s="1"/>
  <c r="BP72" i="4"/>
  <c r="BQ72" i="4" s="1"/>
  <c r="BP56" i="4"/>
  <c r="BQ56" i="4" s="1"/>
  <c r="BP38" i="4"/>
  <c r="BQ38" i="4" s="1"/>
  <c r="BP37" i="4"/>
  <c r="BQ37" i="4" s="1"/>
  <c r="BP30" i="4"/>
  <c r="BQ30" i="4" s="1"/>
  <c r="BP14" i="4"/>
  <c r="BQ14" i="4" s="1"/>
  <c r="BP19" i="4"/>
  <c r="BQ19" i="4" s="1"/>
  <c r="BP6" i="4"/>
  <c r="BQ6" i="4" s="1"/>
  <c r="BP64" i="4"/>
  <c r="BQ64" i="4" s="1"/>
  <c r="BP46" i="4"/>
  <c r="BQ46" i="4" s="1"/>
  <c r="BP45" i="4"/>
  <c r="BQ45" i="4" s="1"/>
  <c r="BP25" i="4"/>
  <c r="BQ25" i="4" s="1"/>
  <c r="BP23" i="4"/>
  <c r="BQ23" i="4" s="1"/>
  <c r="BP5" i="4"/>
  <c r="BQ5" i="4" s="1"/>
  <c r="BP13" i="4"/>
  <c r="BQ13" i="4" s="1"/>
  <c r="BE72" i="4"/>
  <c r="BF72" i="4" s="1"/>
  <c r="BE69" i="4"/>
  <c r="BF69" i="4" s="1"/>
  <c r="BE68" i="4"/>
  <c r="BF68" i="4" s="1"/>
  <c r="BE65" i="4"/>
  <c r="BF65" i="4" s="1"/>
  <c r="BE64" i="4"/>
  <c r="BF64" i="4" s="1"/>
  <c r="BE61" i="4"/>
  <c r="BF61" i="4" s="1"/>
  <c r="BE57" i="4"/>
  <c r="BF57" i="4" s="1"/>
  <c r="BE58" i="4"/>
  <c r="BF58" i="4" s="1"/>
  <c r="BE54" i="4"/>
  <c r="BF54" i="4" s="1"/>
  <c r="BE50" i="4"/>
  <c r="BF50" i="4" s="1"/>
  <c r="BE55" i="4"/>
  <c r="BF55" i="4" s="1"/>
  <c r="BE51" i="4"/>
  <c r="BF51" i="4" s="1"/>
  <c r="BE46" i="4"/>
  <c r="BF46" i="4" s="1"/>
  <c r="BE42" i="4"/>
  <c r="BF42" i="4" s="1"/>
  <c r="BE38" i="4"/>
  <c r="BF38" i="4" s="1"/>
  <c r="BE35" i="4"/>
  <c r="BF35" i="4" s="1"/>
  <c r="BE45" i="4"/>
  <c r="BF45" i="4" s="1"/>
  <c r="BE41" i="4"/>
  <c r="BF41" i="4" s="1"/>
  <c r="BE37" i="4"/>
  <c r="BF37" i="4" s="1"/>
  <c r="BE28" i="4"/>
  <c r="BF28" i="4" s="1"/>
  <c r="BE25" i="4"/>
  <c r="BF25" i="4" s="1"/>
  <c r="BE32" i="4"/>
  <c r="BF32" i="4" s="1"/>
  <c r="BE30" i="4"/>
  <c r="BF30" i="4" s="1"/>
  <c r="BE26" i="4"/>
  <c r="BF26" i="4" s="1"/>
  <c r="BE23" i="4"/>
  <c r="BF23" i="4" s="1"/>
  <c r="BE20" i="4"/>
  <c r="BF20" i="4" s="1"/>
  <c r="BE14" i="4"/>
  <c r="BF14" i="4" s="1"/>
  <c r="BE9" i="4"/>
  <c r="BF9" i="4" s="1"/>
  <c r="BE5" i="4"/>
  <c r="BF5" i="4" s="1"/>
  <c r="BE22" i="4"/>
  <c r="BF22" i="4" s="1"/>
  <c r="BE17" i="4"/>
  <c r="BF17" i="4" s="1"/>
  <c r="BE15" i="4"/>
  <c r="BF15" i="4" s="1"/>
  <c r="BE12" i="4"/>
  <c r="BF12" i="4" s="1"/>
  <c r="EG9" i="4"/>
  <c r="BE6" i="4"/>
  <c r="BF6" i="4" s="1"/>
  <c r="BE71" i="4"/>
  <c r="BF71" i="4" s="1"/>
  <c r="BE70" i="4"/>
  <c r="BF70" i="4" s="1"/>
  <c r="BE67" i="4"/>
  <c r="BF67" i="4" s="1"/>
  <c r="BE66" i="4"/>
  <c r="BF66" i="4" s="1"/>
  <c r="BE63" i="4"/>
  <c r="BF63" i="4" s="1"/>
  <c r="BE62" i="4"/>
  <c r="BF62" i="4" s="1"/>
  <c r="BE59" i="4"/>
  <c r="BF59" i="4" s="1"/>
  <c r="BE60" i="4"/>
  <c r="BF60" i="4" s="1"/>
  <c r="BE56" i="4"/>
  <c r="BF56" i="4" s="1"/>
  <c r="BE52" i="4"/>
  <c r="BF52" i="4" s="1"/>
  <c r="BE48" i="4"/>
  <c r="BF48" i="4" s="1"/>
  <c r="BE53" i="4"/>
  <c r="BF53" i="4" s="1"/>
  <c r="BE49" i="4"/>
  <c r="BF49" i="4" s="1"/>
  <c r="BE44" i="4"/>
  <c r="BF44" i="4" s="1"/>
  <c r="BE40" i="4"/>
  <c r="BF40" i="4" s="1"/>
  <c r="BE36" i="4"/>
  <c r="BF36" i="4" s="1"/>
  <c r="BE47" i="4"/>
  <c r="BF47" i="4" s="1"/>
  <c r="BE43" i="4"/>
  <c r="BF43" i="4" s="1"/>
  <c r="BE39" i="4"/>
  <c r="BF39" i="4" s="1"/>
  <c r="BE33" i="4"/>
  <c r="BF33" i="4" s="1"/>
  <c r="BE27" i="4"/>
  <c r="BF27" i="4" s="1"/>
  <c r="BE34" i="4"/>
  <c r="BF34" i="4" s="1"/>
  <c r="BE31" i="4"/>
  <c r="BF31" i="4" s="1"/>
  <c r="BE29" i="4"/>
  <c r="BF29" i="4" s="1"/>
  <c r="BE24" i="4"/>
  <c r="BF24" i="4" s="1"/>
  <c r="BE21" i="4"/>
  <c r="BF21" i="4" s="1"/>
  <c r="BE18" i="4"/>
  <c r="BF18" i="4" s="1"/>
  <c r="BE10" i="4"/>
  <c r="BF10" i="4" s="1"/>
  <c r="BE7" i="4"/>
  <c r="BF7" i="4" s="1"/>
  <c r="BE4" i="4"/>
  <c r="BF4" i="4" s="1"/>
  <c r="BE19" i="4"/>
  <c r="BF19" i="4" s="1"/>
  <c r="BE16" i="4"/>
  <c r="BF16" i="4" s="1"/>
  <c r="BE13" i="4"/>
  <c r="BF13" i="4" s="1"/>
  <c r="BE11" i="4"/>
  <c r="BF11" i="4" s="1"/>
  <c r="BE8" i="4"/>
  <c r="BF8" i="4" s="1"/>
  <c r="BE3" i="4"/>
  <c r="BF3" i="4" s="1"/>
  <c r="CU44" i="4"/>
  <c r="CV44" i="4" s="1"/>
  <c r="CU58" i="4"/>
  <c r="CV58" i="4" s="1"/>
  <c r="CU26" i="4"/>
  <c r="CV26" i="4" s="1"/>
  <c r="CU60" i="4"/>
  <c r="CV60" i="4" s="1"/>
  <c r="DE44" i="4"/>
  <c r="DF44" i="4" s="1"/>
  <c r="DE7" i="4"/>
  <c r="DF7" i="4" s="1"/>
  <c r="DE33" i="4"/>
  <c r="DF33" i="4" s="1"/>
  <c r="DE49" i="4"/>
  <c r="DF49" i="4" s="1"/>
  <c r="BK10" i="4"/>
  <c r="BL10" i="4" s="1"/>
  <c r="CU31" i="4"/>
  <c r="CV31" i="4" s="1"/>
  <c r="CU62" i="4"/>
  <c r="CV62" i="4" s="1"/>
  <c r="CU47" i="4"/>
  <c r="CV47" i="4" s="1"/>
  <c r="CU3" i="4"/>
  <c r="CV3" i="4" s="1"/>
  <c r="CU9" i="4"/>
  <c r="CV9" i="4" s="1"/>
  <c r="CU28" i="4"/>
  <c r="CV28" i="4" s="1"/>
  <c r="CU51" i="4"/>
  <c r="CV51" i="4" s="1"/>
  <c r="CU65" i="4"/>
  <c r="CV65" i="4" s="1"/>
  <c r="DE16" i="4"/>
  <c r="DF16" i="4" s="1"/>
  <c r="DE11" i="4"/>
  <c r="DF11" i="4" s="1"/>
  <c r="DE66" i="4"/>
  <c r="DF66" i="4" s="1"/>
  <c r="DE27" i="4"/>
  <c r="DF27" i="4" s="1"/>
  <c r="DE63" i="4"/>
  <c r="DF63" i="4" s="1"/>
  <c r="DE29" i="4"/>
  <c r="DF29" i="4" s="1"/>
  <c r="DE62" i="4"/>
  <c r="DF62" i="4" s="1"/>
  <c r="DE21" i="4"/>
  <c r="DF21" i="4" s="1"/>
  <c r="DE53" i="4"/>
  <c r="DF53" i="4" s="1"/>
  <c r="DE13" i="4"/>
  <c r="DF13" i="4" s="1"/>
  <c r="DE24" i="4"/>
  <c r="DF24" i="4" s="1"/>
  <c r="DE47" i="4"/>
  <c r="DF47" i="4" s="1"/>
  <c r="DE58" i="4"/>
  <c r="DF58" i="4" s="1"/>
  <c r="DE71" i="4"/>
  <c r="DF71" i="4" s="1"/>
  <c r="BK17" i="4"/>
  <c r="BL17" i="4" s="1"/>
  <c r="BK51" i="4"/>
  <c r="BL51" i="4" s="1"/>
  <c r="BK36" i="4"/>
  <c r="BL36" i="4" s="1"/>
  <c r="CU13" i="4"/>
  <c r="CV13" i="4" s="1"/>
  <c r="CU43" i="4"/>
  <c r="CV43" i="4" s="1"/>
  <c r="CU54" i="4"/>
  <c r="CV54" i="4" s="1"/>
  <c r="CU69" i="4"/>
  <c r="CV69" i="4" s="1"/>
  <c r="CU27" i="4"/>
  <c r="CV27" i="4" s="1"/>
  <c r="CU49" i="4"/>
  <c r="CV49" i="4" s="1"/>
  <c r="CU63" i="4"/>
  <c r="CV63" i="4" s="1"/>
  <c r="CU11" i="4"/>
  <c r="CV11" i="4" s="1"/>
  <c r="CU22" i="4"/>
  <c r="CV22" i="4" s="1"/>
  <c r="CU20" i="4"/>
  <c r="CV20" i="4" s="1"/>
  <c r="CU32" i="4"/>
  <c r="CV32" i="4" s="1"/>
  <c r="CU41" i="4"/>
  <c r="CV41" i="4" s="1"/>
  <c r="CU42" i="4"/>
  <c r="CV42" i="4" s="1"/>
  <c r="CU52" i="4"/>
  <c r="CV52" i="4" s="1"/>
  <c r="CU61" i="4"/>
  <c r="CV61" i="4" s="1"/>
  <c r="DE3" i="4"/>
  <c r="DF3" i="4" s="1"/>
  <c r="DE10" i="4"/>
  <c r="DF10" i="4" s="1"/>
  <c r="DE43" i="4"/>
  <c r="DF43" i="4" s="1"/>
  <c r="DE54" i="4"/>
  <c r="DF54" i="4" s="1"/>
  <c r="DE69" i="4"/>
  <c r="DF69" i="4" s="1"/>
  <c r="DE4" i="4"/>
  <c r="DF4" i="4" s="1"/>
  <c r="DE34" i="4"/>
  <c r="DF34" i="4" s="1"/>
  <c r="DE36" i="4"/>
  <c r="DF36" i="4" s="1"/>
  <c r="DE55" i="4"/>
  <c r="DF55" i="4" s="1"/>
  <c r="DE6" i="4"/>
  <c r="DF6" i="4" s="1"/>
  <c r="DE19" i="4"/>
  <c r="DF19" i="4" s="1"/>
  <c r="DE18" i="4"/>
  <c r="DF18" i="4" s="1"/>
  <c r="DE31" i="4"/>
  <c r="DF31" i="4" s="1"/>
  <c r="DE39" i="4"/>
  <c r="DF39" i="4" s="1"/>
  <c r="DE40" i="4"/>
  <c r="DF40" i="4" s="1"/>
  <c r="DE50" i="4"/>
  <c r="DF50" i="4" s="1"/>
  <c r="DE59" i="4"/>
  <c r="DF59" i="4" s="1"/>
  <c r="DE67" i="4"/>
  <c r="DF67" i="4" s="1"/>
  <c r="CU10" i="4"/>
  <c r="CV10" i="4" s="1"/>
  <c r="CU16" i="4"/>
  <c r="CV16" i="4" s="1"/>
  <c r="CU8" i="4"/>
  <c r="CV8" i="4" s="1"/>
  <c r="CU21" i="4"/>
  <c r="CV21" i="4" s="1"/>
  <c r="CU4" i="4"/>
  <c r="CV4" i="4" s="1"/>
  <c r="CU12" i="4"/>
  <c r="CV12" i="4" s="1"/>
  <c r="EK3" i="4"/>
  <c r="CU18" i="4"/>
  <c r="CV18" i="4" s="1"/>
  <c r="CU19" i="4"/>
  <c r="CV19" i="4" s="1"/>
  <c r="CU24" i="4"/>
  <c r="CV24" i="4" s="1"/>
  <c r="CU33" i="4"/>
  <c r="CV33" i="4" s="1"/>
  <c r="CU36" i="4"/>
  <c r="CV36" i="4" s="1"/>
  <c r="CU53" i="4"/>
  <c r="CV53" i="4" s="1"/>
  <c r="CU55" i="4"/>
  <c r="CV55" i="4" s="1"/>
  <c r="CU66" i="4"/>
  <c r="CV66" i="4" s="1"/>
  <c r="CU71" i="4"/>
  <c r="CV71" i="4" s="1"/>
  <c r="CU34" i="4"/>
  <c r="CV34" i="4" s="1"/>
  <c r="CU39" i="4"/>
  <c r="CV39" i="4" s="1"/>
  <c r="CU40" i="4"/>
  <c r="CV40" i="4" s="1"/>
  <c r="CU50" i="4"/>
  <c r="CV50" i="4" s="1"/>
  <c r="CU59" i="4"/>
  <c r="CV59" i="4" s="1"/>
  <c r="CU67" i="4"/>
  <c r="CV67" i="4" s="1"/>
  <c r="CU6" i="4"/>
  <c r="CV6" i="4" s="1"/>
  <c r="EI12" i="4"/>
  <c r="CU17" i="4"/>
  <c r="CV17" i="4" s="1"/>
  <c r="CU5" i="4"/>
  <c r="CV5" i="4" s="1"/>
  <c r="CU14" i="4"/>
  <c r="CV14" i="4" s="1"/>
  <c r="CU23" i="4"/>
  <c r="CV23" i="4" s="1"/>
  <c r="CU30" i="4"/>
  <c r="CV30" i="4" s="1"/>
  <c r="CU25" i="4"/>
  <c r="CV25" i="4" s="1"/>
  <c r="CU37" i="4"/>
  <c r="CV37" i="4" s="1"/>
  <c r="CU45" i="4"/>
  <c r="CV45" i="4" s="1"/>
  <c r="CU38" i="4"/>
  <c r="CV38" i="4" s="1"/>
  <c r="CU46" i="4"/>
  <c r="CV46" i="4" s="1"/>
  <c r="CU48" i="4"/>
  <c r="CV48" i="4" s="1"/>
  <c r="CU56" i="4"/>
  <c r="CV56" i="4" s="1"/>
  <c r="CU57" i="4"/>
  <c r="CV57" i="4" s="1"/>
  <c r="CU64" i="4"/>
  <c r="CV64" i="4" s="1"/>
  <c r="CU68" i="4"/>
  <c r="CV68" i="4" s="1"/>
  <c r="CU72" i="4"/>
  <c r="CV72" i="4" s="1"/>
  <c r="BK3" i="4"/>
  <c r="BL3" i="4" s="1"/>
  <c r="BK28" i="4"/>
  <c r="BL28" i="4" s="1"/>
  <c r="BK65" i="4"/>
  <c r="BL65" i="4" s="1"/>
  <c r="BK29" i="4"/>
  <c r="BL29" i="4" s="1"/>
  <c r="BK60" i="4"/>
  <c r="BL60" i="4" s="1"/>
  <c r="DY72" i="4"/>
  <c r="DZ72" i="4" s="1"/>
  <c r="DY70" i="4"/>
  <c r="DZ70" i="4" s="1"/>
  <c r="DY68" i="4"/>
  <c r="DZ68" i="4" s="1"/>
  <c r="DY65" i="4"/>
  <c r="DZ65" i="4" s="1"/>
  <c r="DY64" i="4"/>
  <c r="DZ64" i="4" s="1"/>
  <c r="DY61" i="4"/>
  <c r="DZ61" i="4" s="1"/>
  <c r="DY57" i="4"/>
  <c r="DZ57" i="4" s="1"/>
  <c r="DY60" i="4"/>
  <c r="DZ60" i="4" s="1"/>
  <c r="DY56" i="4"/>
  <c r="DZ56" i="4" s="1"/>
  <c r="DY52" i="4"/>
  <c r="DZ52" i="4" s="1"/>
  <c r="DY48" i="4"/>
  <c r="DZ48" i="4" s="1"/>
  <c r="DY51" i="4"/>
  <c r="DZ51" i="4" s="1"/>
  <c r="DY46" i="4"/>
  <c r="DZ46" i="4" s="1"/>
  <c r="DY42" i="4"/>
  <c r="DZ42" i="4" s="1"/>
  <c r="DY38" i="4"/>
  <c r="DZ38" i="4" s="1"/>
  <c r="DY35" i="4"/>
  <c r="DZ35" i="4" s="1"/>
  <c r="DY45" i="4"/>
  <c r="DZ45" i="4" s="1"/>
  <c r="DY41" i="4"/>
  <c r="DZ41" i="4" s="1"/>
  <c r="DY37" i="4"/>
  <c r="DZ37" i="4" s="1"/>
  <c r="DY28" i="4"/>
  <c r="DZ28" i="4" s="1"/>
  <c r="DY25" i="4"/>
  <c r="DZ25" i="4" s="1"/>
  <c r="DY32" i="4"/>
  <c r="DZ32" i="4" s="1"/>
  <c r="DY30" i="4"/>
  <c r="DZ30" i="4" s="1"/>
  <c r="DY26" i="4"/>
  <c r="DZ26" i="4" s="1"/>
  <c r="DY23" i="4"/>
  <c r="DZ23" i="4" s="1"/>
  <c r="DY20" i="4"/>
  <c r="DZ20" i="4" s="1"/>
  <c r="DY14" i="4"/>
  <c r="DZ14" i="4" s="1"/>
  <c r="DY9" i="4"/>
  <c r="DZ9" i="4" s="1"/>
  <c r="DY5" i="4"/>
  <c r="DZ5" i="4" s="1"/>
  <c r="DY22" i="4"/>
  <c r="DZ22" i="4" s="1"/>
  <c r="DY17" i="4"/>
  <c r="DZ17" i="4" s="1"/>
  <c r="DY15" i="4"/>
  <c r="DZ15" i="4" s="1"/>
  <c r="DY12" i="4"/>
  <c r="DZ12" i="4" s="1"/>
  <c r="EK9" i="4"/>
  <c r="GD36" i="4" s="1"/>
  <c r="DY6" i="4"/>
  <c r="DZ6" i="4" s="1"/>
  <c r="DY71" i="4"/>
  <c r="DZ71" i="4" s="1"/>
  <c r="DY67" i="4"/>
  <c r="DZ67" i="4" s="1"/>
  <c r="DY63" i="4"/>
  <c r="DZ63" i="4" s="1"/>
  <c r="DY59" i="4"/>
  <c r="DZ59" i="4" s="1"/>
  <c r="DY58" i="4"/>
  <c r="DZ58" i="4" s="1"/>
  <c r="DY50" i="4"/>
  <c r="DZ50" i="4" s="1"/>
  <c r="DY49" i="4"/>
  <c r="DZ49" i="4" s="1"/>
  <c r="DY40" i="4"/>
  <c r="DZ40" i="4" s="1"/>
  <c r="DY47" i="4"/>
  <c r="DZ47" i="4" s="1"/>
  <c r="DY39" i="4"/>
  <c r="DZ39" i="4" s="1"/>
  <c r="DY27" i="4"/>
  <c r="DZ27" i="4" s="1"/>
  <c r="DY31" i="4"/>
  <c r="DZ31" i="4" s="1"/>
  <c r="DY24" i="4"/>
  <c r="DZ24" i="4" s="1"/>
  <c r="DY18" i="4"/>
  <c r="DZ18" i="4" s="1"/>
  <c r="DY7" i="4"/>
  <c r="DZ7" i="4" s="1"/>
  <c r="DY19" i="4"/>
  <c r="DZ19" i="4" s="1"/>
  <c r="DY13" i="4"/>
  <c r="DZ13" i="4" s="1"/>
  <c r="DY8" i="4"/>
  <c r="DZ8" i="4" s="1"/>
  <c r="DY69" i="4"/>
  <c r="DZ69" i="4" s="1"/>
  <c r="DY66" i="4"/>
  <c r="DZ66" i="4" s="1"/>
  <c r="DY62" i="4"/>
  <c r="DZ62" i="4" s="1"/>
  <c r="DY55" i="4"/>
  <c r="DZ55" i="4" s="1"/>
  <c r="DY54" i="4"/>
  <c r="DZ54" i="4" s="1"/>
  <c r="DY53" i="4"/>
  <c r="DZ53" i="4" s="1"/>
  <c r="DY44" i="4"/>
  <c r="DZ44" i="4" s="1"/>
  <c r="DY36" i="4"/>
  <c r="DZ36" i="4" s="1"/>
  <c r="DY43" i="4"/>
  <c r="DZ43" i="4" s="1"/>
  <c r="DY33" i="4"/>
  <c r="DZ33" i="4" s="1"/>
  <c r="DY34" i="4"/>
  <c r="DZ34" i="4" s="1"/>
  <c r="DY29" i="4"/>
  <c r="DZ29" i="4" s="1"/>
  <c r="DY21" i="4"/>
  <c r="DZ21" i="4" s="1"/>
  <c r="DY10" i="4"/>
  <c r="DZ10" i="4" s="1"/>
  <c r="DY4" i="4"/>
  <c r="DZ4" i="4" s="1"/>
  <c r="DY16" i="4"/>
  <c r="DZ16" i="4" s="1"/>
  <c r="DY11" i="4"/>
  <c r="DZ11" i="4" s="1"/>
  <c r="DY3" i="4"/>
  <c r="DZ3" i="4" s="1"/>
  <c r="BK16" i="4"/>
  <c r="BL16" i="4" s="1"/>
  <c r="BK26" i="4"/>
  <c r="BL26" i="4" s="1"/>
  <c r="BK35" i="4"/>
  <c r="BL35" i="4" s="1"/>
  <c r="BK58" i="4"/>
  <c r="BL58" i="4" s="1"/>
  <c r="EI3" i="4"/>
  <c r="O34" i="3" s="1"/>
  <c r="O33" i="3" s="1"/>
  <c r="NH4" i="4" s="1"/>
  <c r="GK5" i="4" s="1"/>
  <c r="EH12" i="4"/>
  <c r="BK33" i="4"/>
  <c r="BL33" i="4" s="1"/>
  <c r="BK53" i="4"/>
  <c r="BL53" i="4" s="1"/>
  <c r="BK66" i="4"/>
  <c r="BL66" i="4" s="1"/>
  <c r="BK11" i="4"/>
  <c r="BL11" i="4" s="1"/>
  <c r="BK4" i="4"/>
  <c r="BL4" i="4" s="1"/>
  <c r="BK20" i="4"/>
  <c r="BL20" i="4" s="1"/>
  <c r="BK32" i="4"/>
  <c r="BL32" i="4" s="1"/>
  <c r="BK41" i="4"/>
  <c r="BL41" i="4" s="1"/>
  <c r="BK42" i="4"/>
  <c r="BL42" i="4" s="1"/>
  <c r="BK50" i="4"/>
  <c r="BL50" i="4" s="1"/>
  <c r="BK61" i="4"/>
  <c r="BL61" i="4" s="1"/>
  <c r="BK69" i="4"/>
  <c r="BL69" i="4" s="1"/>
  <c r="BK12" i="4"/>
  <c r="BL12" i="4" s="1"/>
  <c r="BK5" i="4"/>
  <c r="BL5" i="4" s="1"/>
  <c r="BK21" i="4"/>
  <c r="BL21" i="4" s="1"/>
  <c r="BK34" i="4"/>
  <c r="BL34" i="4" s="1"/>
  <c r="BK43" i="4"/>
  <c r="BL43" i="4" s="1"/>
  <c r="BK44" i="4"/>
  <c r="BL44" i="4" s="1"/>
  <c r="BK52" i="4"/>
  <c r="BL52" i="4" s="1"/>
  <c r="BK62" i="4"/>
  <c r="BL62" i="4" s="1"/>
  <c r="BK70" i="4"/>
  <c r="BL70" i="4" s="1"/>
  <c r="BK6" i="4"/>
  <c r="BL6" i="4" s="1"/>
  <c r="BK13" i="4"/>
  <c r="BL13" i="4" s="1"/>
  <c r="BK19" i="4"/>
  <c r="BL19" i="4" s="1"/>
  <c r="BK7" i="4"/>
  <c r="BL7" i="4" s="1"/>
  <c r="BK14" i="4"/>
  <c r="BL14" i="4" s="1"/>
  <c r="BK23" i="4"/>
  <c r="BL23" i="4" s="1"/>
  <c r="BK30" i="4"/>
  <c r="BL30" i="4" s="1"/>
  <c r="BK25" i="4"/>
  <c r="BL25" i="4" s="1"/>
  <c r="BK37" i="4"/>
  <c r="BL37" i="4" s="1"/>
  <c r="BK45" i="4"/>
  <c r="BL45" i="4" s="1"/>
  <c r="BK38" i="4"/>
  <c r="BL38" i="4" s="1"/>
  <c r="BK46" i="4"/>
  <c r="BL46" i="4" s="1"/>
  <c r="BK55" i="4"/>
  <c r="BL55" i="4" s="1"/>
  <c r="BK54" i="4"/>
  <c r="BL54" i="4" s="1"/>
  <c r="BK57" i="4"/>
  <c r="BL57" i="4" s="1"/>
  <c r="BK64" i="4"/>
  <c r="BL64" i="4" s="1"/>
  <c r="BK68" i="4"/>
  <c r="BL68" i="4" s="1"/>
  <c r="BK72" i="4"/>
  <c r="BL72" i="4" s="1"/>
  <c r="BK8" i="4"/>
  <c r="BL8" i="4" s="1"/>
  <c r="BK15" i="4"/>
  <c r="BL15" i="4" s="1"/>
  <c r="BK22" i="4"/>
  <c r="BL22" i="4" s="1"/>
  <c r="BK9" i="4"/>
  <c r="BL9" i="4" s="1"/>
  <c r="BK18" i="4"/>
  <c r="BL18" i="4" s="1"/>
  <c r="BK24" i="4"/>
  <c r="BL24" i="4" s="1"/>
  <c r="BK31" i="4"/>
  <c r="BL31" i="4" s="1"/>
  <c r="BK27" i="4"/>
  <c r="BL27" i="4" s="1"/>
  <c r="BK39" i="4"/>
  <c r="BL39" i="4" s="1"/>
  <c r="BK47" i="4"/>
  <c r="BL47" i="4" s="1"/>
  <c r="BK40" i="4"/>
  <c r="BL40" i="4" s="1"/>
  <c r="BK49" i="4"/>
  <c r="BL49" i="4" s="1"/>
  <c r="BK48" i="4"/>
  <c r="BL48" i="4" s="1"/>
  <c r="BK56" i="4"/>
  <c r="BL56" i="4" s="1"/>
  <c r="BK59" i="4"/>
  <c r="BL59" i="4" s="1"/>
  <c r="BK63" i="4"/>
  <c r="BL63" i="4" s="1"/>
  <c r="BK67" i="4"/>
  <c r="BL67" i="4" s="1"/>
  <c r="AP71" i="4"/>
  <c r="AQ71" i="4" s="1"/>
  <c r="AP69" i="4"/>
  <c r="AQ69" i="4" s="1"/>
  <c r="AP68" i="4"/>
  <c r="AQ68" i="4" s="1"/>
  <c r="AP65" i="4"/>
  <c r="AQ65" i="4" s="1"/>
  <c r="AP64" i="4"/>
  <c r="AQ64" i="4" s="1"/>
  <c r="AP59" i="4"/>
  <c r="AQ59" i="4" s="1"/>
  <c r="AP62" i="4"/>
  <c r="AQ62" i="4" s="1"/>
  <c r="AP58" i="4"/>
  <c r="AQ58" i="4" s="1"/>
  <c r="AP54" i="4"/>
  <c r="AQ54" i="4" s="1"/>
  <c r="AP50" i="4"/>
  <c r="AQ50" i="4" s="1"/>
  <c r="AP55" i="4"/>
  <c r="AQ55" i="4" s="1"/>
  <c r="AP51" i="4"/>
  <c r="AQ51" i="4" s="1"/>
  <c r="AP46" i="4"/>
  <c r="AQ46" i="4" s="1"/>
  <c r="AP42" i="4"/>
  <c r="AQ42" i="4" s="1"/>
  <c r="AP38" i="4"/>
  <c r="AQ38" i="4" s="1"/>
  <c r="AP35" i="4"/>
  <c r="AQ35" i="4" s="1"/>
  <c r="AP45" i="4"/>
  <c r="AQ45" i="4" s="1"/>
  <c r="AP41" i="4"/>
  <c r="AQ41" i="4" s="1"/>
  <c r="AP37" i="4"/>
  <c r="AQ37" i="4" s="1"/>
  <c r="AP28" i="4"/>
  <c r="AQ28" i="4" s="1"/>
  <c r="AP25" i="4"/>
  <c r="AQ25" i="4" s="1"/>
  <c r="AP32" i="4"/>
  <c r="AQ32" i="4" s="1"/>
  <c r="AP30" i="4"/>
  <c r="AQ30" i="4" s="1"/>
  <c r="AP26" i="4"/>
  <c r="AQ26" i="4" s="1"/>
  <c r="AP23" i="4"/>
  <c r="AQ23" i="4" s="1"/>
  <c r="AP20" i="4"/>
  <c r="AQ20" i="4" s="1"/>
  <c r="AP14" i="4"/>
  <c r="AQ14" i="4" s="1"/>
  <c r="AP9" i="4"/>
  <c r="AQ9" i="4" s="1"/>
  <c r="EG6" i="4"/>
  <c r="GF24" i="4" s="1"/>
  <c r="FS2" i="4" s="1"/>
  <c r="AP4" i="4"/>
  <c r="AQ4" i="4" s="1"/>
  <c r="AP19" i="4"/>
  <c r="AQ19" i="4" s="1"/>
  <c r="AP16" i="4"/>
  <c r="AQ16" i="4" s="1"/>
  <c r="AP13" i="4"/>
  <c r="AQ13" i="4" s="1"/>
  <c r="AP11" i="4"/>
  <c r="AQ11" i="4" s="1"/>
  <c r="AP6" i="4"/>
  <c r="AQ6" i="4" s="1"/>
  <c r="AP72" i="4"/>
  <c r="AQ72" i="4" s="1"/>
  <c r="AP70" i="4"/>
  <c r="AQ70" i="4" s="1"/>
  <c r="AP67" i="4"/>
  <c r="AQ67" i="4" s="1"/>
  <c r="AP66" i="4"/>
  <c r="AQ66" i="4" s="1"/>
  <c r="AP63" i="4"/>
  <c r="AQ63" i="4" s="1"/>
  <c r="AP61" i="4"/>
  <c r="AQ61" i="4" s="1"/>
  <c r="AP57" i="4"/>
  <c r="AQ57" i="4" s="1"/>
  <c r="AP60" i="4"/>
  <c r="AQ60" i="4" s="1"/>
  <c r="AP56" i="4"/>
  <c r="AQ56" i="4" s="1"/>
  <c r="AP52" i="4"/>
  <c r="AQ52" i="4" s="1"/>
  <c r="AP48" i="4"/>
  <c r="AQ48" i="4" s="1"/>
  <c r="AP53" i="4"/>
  <c r="AQ53" i="4" s="1"/>
  <c r="AP49" i="4"/>
  <c r="AQ49" i="4" s="1"/>
  <c r="AP44" i="4"/>
  <c r="AQ44" i="4" s="1"/>
  <c r="AP40" i="4"/>
  <c r="AQ40" i="4" s="1"/>
  <c r="AP36" i="4"/>
  <c r="AQ36" i="4" s="1"/>
  <c r="AP47" i="4"/>
  <c r="AQ47" i="4" s="1"/>
  <c r="AP43" i="4"/>
  <c r="AQ43" i="4" s="1"/>
  <c r="AP39" i="4"/>
  <c r="AQ39" i="4" s="1"/>
  <c r="AP33" i="4"/>
  <c r="AQ33" i="4" s="1"/>
  <c r="AP27" i="4"/>
  <c r="AQ27" i="4" s="1"/>
  <c r="AP34" i="4"/>
  <c r="AQ34" i="4" s="1"/>
  <c r="AP31" i="4"/>
  <c r="AQ31" i="4" s="1"/>
  <c r="AP29" i="4"/>
  <c r="AQ29" i="4" s="1"/>
  <c r="AP24" i="4"/>
  <c r="AQ24" i="4" s="1"/>
  <c r="AP21" i="4"/>
  <c r="AQ21" i="4" s="1"/>
  <c r="AP18" i="4"/>
  <c r="AQ18" i="4" s="1"/>
  <c r="AP10" i="4"/>
  <c r="AQ10" i="4" s="1"/>
  <c r="AP7" i="4"/>
  <c r="AQ7" i="4" s="1"/>
  <c r="AP5" i="4"/>
  <c r="AQ5" i="4" s="1"/>
  <c r="AP22" i="4"/>
  <c r="AQ22" i="4" s="1"/>
  <c r="AP17" i="4"/>
  <c r="AQ17" i="4" s="1"/>
  <c r="AP15" i="4"/>
  <c r="AQ15" i="4" s="1"/>
  <c r="AP12" i="4"/>
  <c r="AQ12" i="4" s="1"/>
  <c r="AP8" i="4"/>
  <c r="AQ8" i="4" s="1"/>
  <c r="AP3" i="4"/>
  <c r="AQ3" i="4" s="1"/>
  <c r="CO71" i="4"/>
  <c r="CP71" i="4" s="1"/>
  <c r="CO69" i="4"/>
  <c r="CP69" i="4" s="1"/>
  <c r="CO67" i="4"/>
  <c r="CP67" i="4" s="1"/>
  <c r="CO66" i="4"/>
  <c r="CP66" i="4" s="1"/>
  <c r="CO63" i="4"/>
  <c r="CP63" i="4" s="1"/>
  <c r="CO62" i="4"/>
  <c r="CP62" i="4" s="1"/>
  <c r="CO59" i="4"/>
  <c r="CP59" i="4" s="1"/>
  <c r="CO55" i="4"/>
  <c r="CP55" i="4" s="1"/>
  <c r="CO58" i="4"/>
  <c r="CP58" i="4" s="1"/>
  <c r="CO54" i="4"/>
  <c r="CP54" i="4" s="1"/>
  <c r="CO50" i="4"/>
  <c r="CP50" i="4" s="1"/>
  <c r="CO53" i="4"/>
  <c r="CP53" i="4" s="1"/>
  <c r="CO49" i="4"/>
  <c r="CP49" i="4" s="1"/>
  <c r="CO44" i="4"/>
  <c r="CP44" i="4" s="1"/>
  <c r="CO40" i="4"/>
  <c r="CP40" i="4" s="1"/>
  <c r="CO36" i="4"/>
  <c r="CP36" i="4" s="1"/>
  <c r="CO47" i="4"/>
  <c r="CP47" i="4" s="1"/>
  <c r="CO43" i="4"/>
  <c r="CP43" i="4" s="1"/>
  <c r="CO39" i="4"/>
  <c r="CP39" i="4" s="1"/>
  <c r="CO33" i="4"/>
  <c r="CP33" i="4" s="1"/>
  <c r="CO27" i="4"/>
  <c r="CP27" i="4" s="1"/>
  <c r="CO34" i="4"/>
  <c r="CP34" i="4" s="1"/>
  <c r="CO31" i="4"/>
  <c r="CP31" i="4" s="1"/>
  <c r="CO29" i="4"/>
  <c r="CP29" i="4" s="1"/>
  <c r="CO24" i="4"/>
  <c r="CP24" i="4" s="1"/>
  <c r="CO21" i="4"/>
  <c r="CP21" i="4" s="1"/>
  <c r="CO18" i="4"/>
  <c r="CP18" i="4" s="1"/>
  <c r="CO10" i="4"/>
  <c r="CP10" i="4" s="1"/>
  <c r="CO9" i="4"/>
  <c r="CP9" i="4" s="1"/>
  <c r="CO5" i="4"/>
  <c r="CP5" i="4" s="1"/>
  <c r="CO22" i="4"/>
  <c r="CP22" i="4" s="1"/>
  <c r="CO17" i="4"/>
  <c r="CP17" i="4" s="1"/>
  <c r="CO15" i="4"/>
  <c r="CP15" i="4" s="1"/>
  <c r="CO12" i="4"/>
  <c r="CP12" i="4" s="1"/>
  <c r="CO8" i="4"/>
  <c r="CP8" i="4" s="1"/>
  <c r="CO3" i="4"/>
  <c r="CP3" i="4" s="1"/>
  <c r="CO72" i="4"/>
  <c r="CP72" i="4" s="1"/>
  <c r="CO70" i="4"/>
  <c r="CP70" i="4" s="1"/>
  <c r="CO68" i="4"/>
  <c r="CP68" i="4" s="1"/>
  <c r="CO65" i="4"/>
  <c r="CP65" i="4" s="1"/>
  <c r="CO64" i="4"/>
  <c r="CP64" i="4" s="1"/>
  <c r="CO61" i="4"/>
  <c r="CP61" i="4" s="1"/>
  <c r="CO57" i="4"/>
  <c r="CP57" i="4" s="1"/>
  <c r="CO60" i="4"/>
  <c r="CP60" i="4" s="1"/>
  <c r="CO56" i="4"/>
  <c r="CP56" i="4" s="1"/>
  <c r="CO52" i="4"/>
  <c r="CP52" i="4" s="1"/>
  <c r="CO48" i="4"/>
  <c r="CP48" i="4" s="1"/>
  <c r="CO51" i="4"/>
  <c r="CP51" i="4" s="1"/>
  <c r="CO46" i="4"/>
  <c r="CP46" i="4" s="1"/>
  <c r="CO42" i="4"/>
  <c r="CP42" i="4" s="1"/>
  <c r="CO38" i="4"/>
  <c r="CP38" i="4" s="1"/>
  <c r="CO35" i="4"/>
  <c r="CP35" i="4" s="1"/>
  <c r="CO45" i="4"/>
  <c r="CP45" i="4" s="1"/>
  <c r="CO41" i="4"/>
  <c r="CP41" i="4" s="1"/>
  <c r="CO37" i="4"/>
  <c r="CP37" i="4" s="1"/>
  <c r="CO28" i="4"/>
  <c r="CP28" i="4" s="1"/>
  <c r="CO25" i="4"/>
  <c r="CP25" i="4" s="1"/>
  <c r="CO32" i="4"/>
  <c r="CP32" i="4" s="1"/>
  <c r="CO30" i="4"/>
  <c r="CP30" i="4" s="1"/>
  <c r="CO26" i="4"/>
  <c r="CP26" i="4" s="1"/>
  <c r="CO23" i="4"/>
  <c r="CP23" i="4" s="1"/>
  <c r="CO20" i="4"/>
  <c r="CP20" i="4" s="1"/>
  <c r="CO14" i="4"/>
  <c r="CP14" i="4" s="1"/>
  <c r="EI9" i="4"/>
  <c r="CO7" i="4"/>
  <c r="CP7" i="4" s="1"/>
  <c r="CO4" i="4"/>
  <c r="CP4" i="4" s="1"/>
  <c r="CO19" i="4"/>
  <c r="CP19" i="4" s="1"/>
  <c r="CO16" i="4"/>
  <c r="CP16" i="4" s="1"/>
  <c r="CO13" i="4"/>
  <c r="CP13" i="4" s="1"/>
  <c r="CO11" i="4"/>
  <c r="CP11" i="4" s="1"/>
  <c r="CO6" i="4"/>
  <c r="CP6" i="4" s="1"/>
  <c r="AF71" i="4"/>
  <c r="AG71" i="4" s="1"/>
  <c r="AF69" i="4"/>
  <c r="AG69" i="4" s="1"/>
  <c r="AF68" i="4"/>
  <c r="AG68" i="4" s="1"/>
  <c r="AF65" i="4"/>
  <c r="AG65" i="4" s="1"/>
  <c r="AF64" i="4"/>
  <c r="AG64" i="4" s="1"/>
  <c r="AF59" i="4"/>
  <c r="AG59" i="4" s="1"/>
  <c r="AF62" i="4"/>
  <c r="AG62" i="4" s="1"/>
  <c r="AF58" i="4"/>
  <c r="AG58" i="4" s="1"/>
  <c r="AF54" i="4"/>
  <c r="AG54" i="4" s="1"/>
  <c r="AF50" i="4"/>
  <c r="AG50" i="4" s="1"/>
  <c r="AF55" i="4"/>
  <c r="AG55" i="4" s="1"/>
  <c r="AF51" i="4"/>
  <c r="AG51" i="4" s="1"/>
  <c r="AF46" i="4"/>
  <c r="AG46" i="4" s="1"/>
  <c r="AF42" i="4"/>
  <c r="AG42" i="4" s="1"/>
  <c r="AF38" i="4"/>
  <c r="AG38" i="4" s="1"/>
  <c r="AF35" i="4"/>
  <c r="AG35" i="4" s="1"/>
  <c r="AF45" i="4"/>
  <c r="AG45" i="4" s="1"/>
  <c r="AF41" i="4"/>
  <c r="AG41" i="4" s="1"/>
  <c r="AF37" i="4"/>
  <c r="AG37" i="4" s="1"/>
  <c r="AF28" i="4"/>
  <c r="AG28" i="4" s="1"/>
  <c r="AF25" i="4"/>
  <c r="AG25" i="4" s="1"/>
  <c r="AF32" i="4"/>
  <c r="AG32" i="4" s="1"/>
  <c r="AF30" i="4"/>
  <c r="AG30" i="4" s="1"/>
  <c r="AF26" i="4"/>
  <c r="AG26" i="4" s="1"/>
  <c r="AF23" i="4"/>
  <c r="AG23" i="4" s="1"/>
  <c r="AF20" i="4"/>
  <c r="AG20" i="4" s="1"/>
  <c r="AF14" i="4"/>
  <c r="AG14" i="4" s="1"/>
  <c r="AF9" i="4"/>
  <c r="AG9" i="4" s="1"/>
  <c r="AF5" i="4"/>
  <c r="AG5" i="4" s="1"/>
  <c r="AF22" i="4"/>
  <c r="AG22" i="4" s="1"/>
  <c r="AF17" i="4"/>
  <c r="AG17" i="4" s="1"/>
  <c r="AF15" i="4"/>
  <c r="AG15" i="4" s="1"/>
  <c r="AF12" i="4"/>
  <c r="AG12" i="4" s="1"/>
  <c r="AF8" i="4"/>
  <c r="AG8" i="4" s="1"/>
  <c r="EG4" i="4"/>
  <c r="AF72" i="4"/>
  <c r="AG72" i="4" s="1"/>
  <c r="AF70" i="4"/>
  <c r="AG70" i="4" s="1"/>
  <c r="AF67" i="4"/>
  <c r="AG67" i="4" s="1"/>
  <c r="AF66" i="4"/>
  <c r="AG66" i="4" s="1"/>
  <c r="AF63" i="4"/>
  <c r="AG63" i="4" s="1"/>
  <c r="AF61" i="4"/>
  <c r="AG61" i="4" s="1"/>
  <c r="AF57" i="4"/>
  <c r="AG57" i="4" s="1"/>
  <c r="AF60" i="4"/>
  <c r="AG60" i="4" s="1"/>
  <c r="AF56" i="4"/>
  <c r="AG56" i="4" s="1"/>
  <c r="AF52" i="4"/>
  <c r="AG52" i="4" s="1"/>
  <c r="AF48" i="4"/>
  <c r="AG48" i="4" s="1"/>
  <c r="AF53" i="4"/>
  <c r="AG53" i="4" s="1"/>
  <c r="AF49" i="4"/>
  <c r="AG49" i="4" s="1"/>
  <c r="AF44" i="4"/>
  <c r="AG44" i="4" s="1"/>
  <c r="AF40" i="4"/>
  <c r="AG40" i="4" s="1"/>
  <c r="AF36" i="4"/>
  <c r="AG36" i="4" s="1"/>
  <c r="AF47" i="4"/>
  <c r="AG47" i="4" s="1"/>
  <c r="AF43" i="4"/>
  <c r="AG43" i="4" s="1"/>
  <c r="AF39" i="4"/>
  <c r="AG39" i="4" s="1"/>
  <c r="AF33" i="4"/>
  <c r="AG33" i="4" s="1"/>
  <c r="AF27" i="4"/>
  <c r="AG27" i="4" s="1"/>
  <c r="AF34" i="4"/>
  <c r="AG34" i="4" s="1"/>
  <c r="AF31" i="4"/>
  <c r="AG31" i="4" s="1"/>
  <c r="AF29" i="4"/>
  <c r="AG29" i="4" s="1"/>
  <c r="AF24" i="4"/>
  <c r="AG24" i="4" s="1"/>
  <c r="AF21" i="4"/>
  <c r="AG21" i="4" s="1"/>
  <c r="AF18" i="4"/>
  <c r="AG18" i="4" s="1"/>
  <c r="AF10" i="4"/>
  <c r="AG10" i="4" s="1"/>
  <c r="AF7" i="4"/>
  <c r="AG7" i="4" s="1"/>
  <c r="AF4" i="4"/>
  <c r="AG4" i="4" s="1"/>
  <c r="AF19" i="4"/>
  <c r="AG19" i="4" s="1"/>
  <c r="AF16" i="4"/>
  <c r="AG16" i="4" s="1"/>
  <c r="AF13" i="4"/>
  <c r="AG13" i="4" s="1"/>
  <c r="AF11" i="4"/>
  <c r="AG11" i="4" s="1"/>
  <c r="AF6" i="4"/>
  <c r="AG6" i="4" s="1"/>
  <c r="AF3" i="4"/>
  <c r="AG3" i="4" s="1"/>
  <c r="AU72" i="4"/>
  <c r="AV72" i="4" s="1"/>
  <c r="AU69" i="4"/>
  <c r="AV69" i="4" s="1"/>
  <c r="AU68" i="4"/>
  <c r="AV68" i="4" s="1"/>
  <c r="AU65" i="4"/>
  <c r="AV65" i="4" s="1"/>
  <c r="AU64" i="4"/>
  <c r="AV64" i="4" s="1"/>
  <c r="AU59" i="4"/>
  <c r="AV59" i="4" s="1"/>
  <c r="AU62" i="4"/>
  <c r="AV62" i="4" s="1"/>
  <c r="AU58" i="4"/>
  <c r="AV58" i="4" s="1"/>
  <c r="AU54" i="4"/>
  <c r="AV54" i="4" s="1"/>
  <c r="AU50" i="4"/>
  <c r="AV50" i="4" s="1"/>
  <c r="AU55" i="4"/>
  <c r="AV55" i="4" s="1"/>
  <c r="AU51" i="4"/>
  <c r="AV51" i="4" s="1"/>
  <c r="AU46" i="4"/>
  <c r="AV46" i="4" s="1"/>
  <c r="AU42" i="4"/>
  <c r="AV42" i="4" s="1"/>
  <c r="AU38" i="4"/>
  <c r="AV38" i="4" s="1"/>
  <c r="AU70" i="4"/>
  <c r="AV70" i="4" s="1"/>
  <c r="AU66" i="4"/>
  <c r="AV66" i="4" s="1"/>
  <c r="AU61" i="4"/>
  <c r="AV61" i="4" s="1"/>
  <c r="AU60" i="4"/>
  <c r="AV60" i="4" s="1"/>
  <c r="AU52" i="4"/>
  <c r="AV52" i="4" s="1"/>
  <c r="AU53" i="4"/>
  <c r="AV53" i="4" s="1"/>
  <c r="AU44" i="4"/>
  <c r="AV44" i="4" s="1"/>
  <c r="AU36" i="4"/>
  <c r="AV36" i="4" s="1"/>
  <c r="AU47" i="4"/>
  <c r="AV47" i="4" s="1"/>
  <c r="AU43" i="4"/>
  <c r="AV43" i="4" s="1"/>
  <c r="AU39" i="4"/>
  <c r="AV39" i="4" s="1"/>
  <c r="AU33" i="4"/>
  <c r="AV33" i="4" s="1"/>
  <c r="AU27" i="4"/>
  <c r="AV27" i="4" s="1"/>
  <c r="AU34" i="4"/>
  <c r="AV34" i="4" s="1"/>
  <c r="AU31" i="4"/>
  <c r="AV31" i="4" s="1"/>
  <c r="AU29" i="4"/>
  <c r="AV29" i="4" s="1"/>
  <c r="AU24" i="4"/>
  <c r="AV24" i="4" s="1"/>
  <c r="AU21" i="4"/>
  <c r="AV21" i="4" s="1"/>
  <c r="AU18" i="4"/>
  <c r="AV18" i="4" s="1"/>
  <c r="AU10" i="4"/>
  <c r="AV10" i="4" s="1"/>
  <c r="AU7" i="4"/>
  <c r="AV7" i="4" s="1"/>
  <c r="AU4" i="4"/>
  <c r="AV4" i="4" s="1"/>
  <c r="AU19" i="4"/>
  <c r="AV19" i="4" s="1"/>
  <c r="AU16" i="4"/>
  <c r="AV16" i="4" s="1"/>
  <c r="AU13" i="4"/>
  <c r="AV13" i="4" s="1"/>
  <c r="AU11" i="4"/>
  <c r="AV11" i="4" s="1"/>
  <c r="EG7" i="4"/>
  <c r="AU3" i="4"/>
  <c r="AV3" i="4" s="1"/>
  <c r="AU71" i="4"/>
  <c r="AV71" i="4" s="1"/>
  <c r="AU67" i="4"/>
  <c r="AV67" i="4" s="1"/>
  <c r="AU63" i="4"/>
  <c r="AV63" i="4" s="1"/>
  <c r="AU57" i="4"/>
  <c r="AV57" i="4" s="1"/>
  <c r="AU56" i="4"/>
  <c r="AV56" i="4" s="1"/>
  <c r="AU48" i="4"/>
  <c r="AV48" i="4" s="1"/>
  <c r="AU49" i="4"/>
  <c r="AV49" i="4" s="1"/>
  <c r="AU40" i="4"/>
  <c r="AV40" i="4" s="1"/>
  <c r="AU35" i="4"/>
  <c r="AV35" i="4" s="1"/>
  <c r="AU45" i="4"/>
  <c r="AV45" i="4" s="1"/>
  <c r="AU41" i="4"/>
  <c r="AV41" i="4" s="1"/>
  <c r="AU37" i="4"/>
  <c r="AV37" i="4" s="1"/>
  <c r="AU28" i="4"/>
  <c r="AV28" i="4" s="1"/>
  <c r="AU25" i="4"/>
  <c r="AV25" i="4" s="1"/>
  <c r="AU32" i="4"/>
  <c r="AV32" i="4" s="1"/>
  <c r="AU30" i="4"/>
  <c r="AV30" i="4" s="1"/>
  <c r="AU26" i="4"/>
  <c r="AV26" i="4" s="1"/>
  <c r="AU23" i="4"/>
  <c r="AV23" i="4" s="1"/>
  <c r="AU20" i="4"/>
  <c r="AV20" i="4" s="1"/>
  <c r="AU14" i="4"/>
  <c r="AV14" i="4" s="1"/>
  <c r="AU9" i="4"/>
  <c r="AV9" i="4" s="1"/>
  <c r="AU5" i="4"/>
  <c r="AV5" i="4" s="1"/>
  <c r="AU22" i="4"/>
  <c r="AV22" i="4" s="1"/>
  <c r="AU17" i="4"/>
  <c r="AV17" i="4" s="1"/>
  <c r="AU15" i="4"/>
  <c r="AV15" i="4" s="1"/>
  <c r="AU12" i="4"/>
  <c r="AV12" i="4" s="1"/>
  <c r="AU8" i="4"/>
  <c r="AV8" i="4" s="1"/>
  <c r="AU6" i="4"/>
  <c r="AV6" i="4" s="1"/>
  <c r="GF26" i="5"/>
  <c r="FW2" i="5" s="1"/>
  <c r="GF22" i="5"/>
  <c r="FO2" i="5" s="1"/>
  <c r="CU71" i="5"/>
  <c r="CV71" i="5" s="1"/>
  <c r="CU70" i="5"/>
  <c r="CV70" i="5" s="1"/>
  <c r="CU68" i="5"/>
  <c r="CV68" i="5" s="1"/>
  <c r="CU66" i="5"/>
  <c r="CV66" i="5" s="1"/>
  <c r="CU64" i="5"/>
  <c r="CV64" i="5" s="1"/>
  <c r="CU62" i="5"/>
  <c r="CV62" i="5" s="1"/>
  <c r="CU69" i="5"/>
  <c r="CV69" i="5" s="1"/>
  <c r="CU67" i="5"/>
  <c r="CV67" i="5" s="1"/>
  <c r="CU65" i="5"/>
  <c r="CV65" i="5" s="1"/>
  <c r="CU63" i="5"/>
  <c r="CV63" i="5" s="1"/>
  <c r="CU61" i="5"/>
  <c r="CV61" i="5" s="1"/>
  <c r="CU59" i="5"/>
  <c r="CV59" i="5" s="1"/>
  <c r="CU57" i="5"/>
  <c r="CV57" i="5" s="1"/>
  <c r="CU55" i="5"/>
  <c r="CV55" i="5" s="1"/>
  <c r="CU53" i="5"/>
  <c r="CV53" i="5" s="1"/>
  <c r="CU72" i="5"/>
  <c r="CV72" i="5" s="1"/>
  <c r="CU60" i="5"/>
  <c r="CV60" i="5" s="1"/>
  <c r="CU58" i="5"/>
  <c r="CV58" i="5" s="1"/>
  <c r="CU56" i="5"/>
  <c r="CV56" i="5" s="1"/>
  <c r="CU54" i="5"/>
  <c r="CV54" i="5" s="1"/>
  <c r="CU52" i="5"/>
  <c r="CV52" i="5" s="1"/>
  <c r="CU51" i="5"/>
  <c r="CV51" i="5" s="1"/>
  <c r="CU49" i="5"/>
  <c r="CV49" i="5" s="1"/>
  <c r="CU47" i="5"/>
  <c r="CV47" i="5" s="1"/>
  <c r="CU50" i="5"/>
  <c r="CV50" i="5" s="1"/>
  <c r="CU48" i="5"/>
  <c r="CV48" i="5" s="1"/>
  <c r="CU46" i="5"/>
  <c r="CV46" i="5" s="1"/>
  <c r="CU44" i="5"/>
  <c r="CV44" i="5" s="1"/>
  <c r="CU42" i="5"/>
  <c r="CV42" i="5" s="1"/>
  <c r="CU40" i="5"/>
  <c r="CV40" i="5" s="1"/>
  <c r="CU38" i="5"/>
  <c r="CV38" i="5" s="1"/>
  <c r="CU36" i="5"/>
  <c r="CV36" i="5" s="1"/>
  <c r="CU45" i="5"/>
  <c r="CV45" i="5" s="1"/>
  <c r="CU43" i="5"/>
  <c r="CV43" i="5" s="1"/>
  <c r="CU41" i="5"/>
  <c r="CV41" i="5" s="1"/>
  <c r="CU39" i="5"/>
  <c r="CV39" i="5" s="1"/>
  <c r="CU30" i="5"/>
  <c r="CV30" i="5" s="1"/>
  <c r="CU37" i="5"/>
  <c r="CV37" i="5" s="1"/>
  <c r="EI12" i="5"/>
  <c r="EK3" i="5"/>
  <c r="CU4" i="5"/>
  <c r="CV4" i="5" s="1"/>
  <c r="CU3" i="5"/>
  <c r="CV3" i="5" s="1"/>
  <c r="CU5" i="5"/>
  <c r="CV5" i="5" s="1"/>
  <c r="CU21" i="5"/>
  <c r="CV21" i="5" s="1"/>
  <c r="CU10" i="5"/>
  <c r="CV10" i="5" s="1"/>
  <c r="CU11" i="5"/>
  <c r="CV11" i="5" s="1"/>
  <c r="CU15" i="5"/>
  <c r="CV15" i="5" s="1"/>
  <c r="CU17" i="5"/>
  <c r="CV17" i="5" s="1"/>
  <c r="CU18" i="5"/>
  <c r="CV18" i="5" s="1"/>
  <c r="CU19" i="5"/>
  <c r="CV19" i="5" s="1"/>
  <c r="CU34" i="5"/>
  <c r="CV34" i="5" s="1"/>
  <c r="CU28" i="5"/>
  <c r="CV28" i="5" s="1"/>
  <c r="CU29" i="5"/>
  <c r="CV29" i="5" s="1"/>
  <c r="CU31" i="5"/>
  <c r="CV31" i="5" s="1"/>
  <c r="CU35" i="5"/>
  <c r="CV35" i="5" s="1"/>
  <c r="CU6" i="5"/>
  <c r="CV6" i="5" s="1"/>
  <c r="CU7" i="5"/>
  <c r="CV7" i="5" s="1"/>
  <c r="CU8" i="5"/>
  <c r="CV8" i="5" s="1"/>
  <c r="CU9" i="5"/>
  <c r="CV9" i="5" s="1"/>
  <c r="CU12" i="5"/>
  <c r="CV12" i="5" s="1"/>
  <c r="CU16" i="5"/>
  <c r="CV16" i="5" s="1"/>
  <c r="CU22" i="5"/>
  <c r="CV22" i="5" s="1"/>
  <c r="CU13" i="5"/>
  <c r="CV13" i="5" s="1"/>
  <c r="CU14" i="5"/>
  <c r="CV14" i="5" s="1"/>
  <c r="CU20" i="5"/>
  <c r="CV20" i="5" s="1"/>
  <c r="CU23" i="5"/>
  <c r="CV23" i="5" s="1"/>
  <c r="CU24" i="5"/>
  <c r="CV24" i="5" s="1"/>
  <c r="CU25" i="5"/>
  <c r="CV25" i="5" s="1"/>
  <c r="CU26" i="5"/>
  <c r="CV26" i="5" s="1"/>
  <c r="CU27" i="5"/>
  <c r="CV27" i="5" s="1"/>
  <c r="CU32" i="5"/>
  <c r="CV32" i="5" s="1"/>
  <c r="CU33" i="5"/>
  <c r="CV33" i="5" s="1"/>
  <c r="DE71" i="5"/>
  <c r="DF71" i="5" s="1"/>
  <c r="DE70" i="5"/>
  <c r="DF70" i="5" s="1"/>
  <c r="DE68" i="5"/>
  <c r="DF68" i="5" s="1"/>
  <c r="DE72" i="5"/>
  <c r="DF72" i="5" s="1"/>
  <c r="DE66" i="5"/>
  <c r="DF66" i="5" s="1"/>
  <c r="DE64" i="5"/>
  <c r="DF64" i="5" s="1"/>
  <c r="DE62" i="5"/>
  <c r="DF62" i="5" s="1"/>
  <c r="DE69" i="5"/>
  <c r="DF69" i="5" s="1"/>
  <c r="DE67" i="5"/>
  <c r="DF67" i="5" s="1"/>
  <c r="DE65" i="5"/>
  <c r="DF65" i="5" s="1"/>
  <c r="DE63" i="5"/>
  <c r="DF63" i="5" s="1"/>
  <c r="DE61" i="5"/>
  <c r="DF61" i="5" s="1"/>
  <c r="DE59" i="5"/>
  <c r="DF59" i="5" s="1"/>
  <c r="DE57" i="5"/>
  <c r="DF57" i="5" s="1"/>
  <c r="DE55" i="5"/>
  <c r="DF55" i="5" s="1"/>
  <c r="DE53" i="5"/>
  <c r="DF53" i="5" s="1"/>
  <c r="DE51" i="5"/>
  <c r="DF51" i="5" s="1"/>
  <c r="DE60" i="5"/>
  <c r="DF60" i="5" s="1"/>
  <c r="DE58" i="5"/>
  <c r="DF58" i="5" s="1"/>
  <c r="DE56" i="5"/>
  <c r="DF56" i="5" s="1"/>
  <c r="DE54" i="5"/>
  <c r="DF54" i="5" s="1"/>
  <c r="DE52" i="5"/>
  <c r="DF52" i="5" s="1"/>
  <c r="DE49" i="5"/>
  <c r="DF49" i="5" s="1"/>
  <c r="DE47" i="5"/>
  <c r="DF47" i="5" s="1"/>
  <c r="DE50" i="5"/>
  <c r="DF50" i="5" s="1"/>
  <c r="DE48" i="5"/>
  <c r="DF48" i="5" s="1"/>
  <c r="DE46" i="5"/>
  <c r="DF46" i="5" s="1"/>
  <c r="DE44" i="5"/>
  <c r="DF44" i="5" s="1"/>
  <c r="DE42" i="5"/>
  <c r="DF42" i="5" s="1"/>
  <c r="DE40" i="5"/>
  <c r="DF40" i="5" s="1"/>
  <c r="DE38" i="5"/>
  <c r="DF38" i="5" s="1"/>
  <c r="DE36" i="5"/>
  <c r="DF36" i="5" s="1"/>
  <c r="DE45" i="5"/>
  <c r="DF45" i="5" s="1"/>
  <c r="DE43" i="5"/>
  <c r="DF43" i="5" s="1"/>
  <c r="DE41" i="5"/>
  <c r="DF41" i="5" s="1"/>
  <c r="DE39" i="5"/>
  <c r="DF39" i="5" s="1"/>
  <c r="DE30" i="5"/>
  <c r="DF30" i="5" s="1"/>
  <c r="DE37" i="5"/>
  <c r="DF37" i="5" s="1"/>
  <c r="EK5" i="5"/>
  <c r="GD32" i="5" s="1"/>
  <c r="DE4" i="5"/>
  <c r="DF4" i="5" s="1"/>
  <c r="DE5" i="5"/>
  <c r="DF5" i="5" s="1"/>
  <c r="DE21" i="5"/>
  <c r="DF21" i="5" s="1"/>
  <c r="DE10" i="5"/>
  <c r="DF10" i="5" s="1"/>
  <c r="DE11" i="5"/>
  <c r="DF11" i="5" s="1"/>
  <c r="DE15" i="5"/>
  <c r="DF15" i="5" s="1"/>
  <c r="DE17" i="5"/>
  <c r="DF17" i="5" s="1"/>
  <c r="DE18" i="5"/>
  <c r="DF18" i="5" s="1"/>
  <c r="DE19" i="5"/>
  <c r="DF19" i="5" s="1"/>
  <c r="DE34" i="5"/>
  <c r="DF34" i="5" s="1"/>
  <c r="DE28" i="5"/>
  <c r="DF28" i="5" s="1"/>
  <c r="DE29" i="5"/>
  <c r="DF29" i="5" s="1"/>
  <c r="DE31" i="5"/>
  <c r="DF31" i="5" s="1"/>
  <c r="DE35" i="5"/>
  <c r="DF35" i="5" s="1"/>
  <c r="DE3" i="5"/>
  <c r="DF3" i="5" s="1"/>
  <c r="DE6" i="5"/>
  <c r="DF6" i="5" s="1"/>
  <c r="DE7" i="5"/>
  <c r="DF7" i="5" s="1"/>
  <c r="DE8" i="5"/>
  <c r="DF8" i="5" s="1"/>
  <c r="DE9" i="5"/>
  <c r="DF9" i="5" s="1"/>
  <c r="DE12" i="5"/>
  <c r="DF12" i="5" s="1"/>
  <c r="DE16" i="5"/>
  <c r="DF16" i="5" s="1"/>
  <c r="DE22" i="5"/>
  <c r="DF22" i="5" s="1"/>
  <c r="DE13" i="5"/>
  <c r="DF13" i="5" s="1"/>
  <c r="DE14" i="5"/>
  <c r="DF14" i="5" s="1"/>
  <c r="DE20" i="5"/>
  <c r="DF20" i="5" s="1"/>
  <c r="DE23" i="5"/>
  <c r="DF23" i="5" s="1"/>
  <c r="DE24" i="5"/>
  <c r="DF24" i="5" s="1"/>
  <c r="DE25" i="5"/>
  <c r="DF25" i="5" s="1"/>
  <c r="DE26" i="5"/>
  <c r="DF26" i="5" s="1"/>
  <c r="DE27" i="5"/>
  <c r="DF27" i="5" s="1"/>
  <c r="DE32" i="5"/>
  <c r="DF32" i="5" s="1"/>
  <c r="DE33" i="5"/>
  <c r="DF33" i="5" s="1"/>
  <c r="DO71" i="5"/>
  <c r="DP71" i="5" s="1"/>
  <c r="DO70" i="5"/>
  <c r="DP70" i="5" s="1"/>
  <c r="DO68" i="5"/>
  <c r="DP68" i="5" s="1"/>
  <c r="DO66" i="5"/>
  <c r="DP66" i="5" s="1"/>
  <c r="DO64" i="5"/>
  <c r="DP64" i="5" s="1"/>
  <c r="DO62" i="5"/>
  <c r="DP62" i="5" s="1"/>
  <c r="DO72" i="5"/>
  <c r="DP72" i="5" s="1"/>
  <c r="DO69" i="5"/>
  <c r="DP69" i="5" s="1"/>
  <c r="DO67" i="5"/>
  <c r="DP67" i="5" s="1"/>
  <c r="DO65" i="5"/>
  <c r="DP65" i="5" s="1"/>
  <c r="DO63" i="5"/>
  <c r="DP63" i="5" s="1"/>
  <c r="DO61" i="5"/>
  <c r="DP61" i="5" s="1"/>
  <c r="DO59" i="5"/>
  <c r="DP59" i="5" s="1"/>
  <c r="DO57" i="5"/>
  <c r="DP57" i="5" s="1"/>
  <c r="DO55" i="5"/>
  <c r="DP55" i="5" s="1"/>
  <c r="DO53" i="5"/>
  <c r="DP53" i="5" s="1"/>
  <c r="DO51" i="5"/>
  <c r="DP51" i="5" s="1"/>
  <c r="DO60" i="5"/>
  <c r="DP60" i="5" s="1"/>
  <c r="DO58" i="5"/>
  <c r="DP58" i="5" s="1"/>
  <c r="DO56" i="5"/>
  <c r="DP56" i="5" s="1"/>
  <c r="DO54" i="5"/>
  <c r="DP54" i="5" s="1"/>
  <c r="DO52" i="5"/>
  <c r="DP52" i="5" s="1"/>
  <c r="DO49" i="5"/>
  <c r="DP49" i="5" s="1"/>
  <c r="DO47" i="5"/>
  <c r="DP47" i="5" s="1"/>
  <c r="DO50" i="5"/>
  <c r="DP50" i="5" s="1"/>
  <c r="DO48" i="5"/>
  <c r="DP48" i="5" s="1"/>
  <c r="DO46" i="5"/>
  <c r="DP46" i="5" s="1"/>
  <c r="DO44" i="5"/>
  <c r="DP44" i="5" s="1"/>
  <c r="DO42" i="5"/>
  <c r="DP42" i="5" s="1"/>
  <c r="DO40" i="5"/>
  <c r="DP40" i="5" s="1"/>
  <c r="DO38" i="5"/>
  <c r="DP38" i="5" s="1"/>
  <c r="DO36" i="5"/>
  <c r="DP36" i="5" s="1"/>
  <c r="DO45" i="5"/>
  <c r="DP45" i="5" s="1"/>
  <c r="DO43" i="5"/>
  <c r="DP43" i="5" s="1"/>
  <c r="DO41" i="5"/>
  <c r="DP41" i="5" s="1"/>
  <c r="DO39" i="5"/>
  <c r="DP39" i="5" s="1"/>
  <c r="DO30" i="5"/>
  <c r="DP30" i="5" s="1"/>
  <c r="DO37" i="5"/>
  <c r="DP37" i="5" s="1"/>
  <c r="EK7" i="5"/>
  <c r="GD34" i="5" s="1"/>
  <c r="DO4" i="5"/>
  <c r="DP4" i="5" s="1"/>
  <c r="DO3" i="5"/>
  <c r="DP3" i="5" s="1"/>
  <c r="DO5" i="5"/>
  <c r="DP5" i="5" s="1"/>
  <c r="DO21" i="5"/>
  <c r="DP21" i="5" s="1"/>
  <c r="DO10" i="5"/>
  <c r="DP10" i="5" s="1"/>
  <c r="DO11" i="5"/>
  <c r="DP11" i="5" s="1"/>
  <c r="DO15" i="5"/>
  <c r="DP15" i="5" s="1"/>
  <c r="DO17" i="5"/>
  <c r="DP17" i="5" s="1"/>
  <c r="DO18" i="5"/>
  <c r="DP18" i="5" s="1"/>
  <c r="DO19" i="5"/>
  <c r="DP19" i="5" s="1"/>
  <c r="DO34" i="5"/>
  <c r="DP34" i="5" s="1"/>
  <c r="DO28" i="5"/>
  <c r="DP28" i="5" s="1"/>
  <c r="DO29" i="5"/>
  <c r="DP29" i="5" s="1"/>
  <c r="DO31" i="5"/>
  <c r="DP31" i="5" s="1"/>
  <c r="DO35" i="5"/>
  <c r="DP35" i="5" s="1"/>
  <c r="DO6" i="5"/>
  <c r="DP6" i="5" s="1"/>
  <c r="DO7" i="5"/>
  <c r="DP7" i="5" s="1"/>
  <c r="DO8" i="5"/>
  <c r="DP8" i="5" s="1"/>
  <c r="DO9" i="5"/>
  <c r="DP9" i="5" s="1"/>
  <c r="DO12" i="5"/>
  <c r="DP12" i="5" s="1"/>
  <c r="DO16" i="5"/>
  <c r="DP16" i="5" s="1"/>
  <c r="DO22" i="5"/>
  <c r="DP22" i="5" s="1"/>
  <c r="DO13" i="5"/>
  <c r="DP13" i="5" s="1"/>
  <c r="DO14" i="5"/>
  <c r="DP14" i="5" s="1"/>
  <c r="DO20" i="5"/>
  <c r="DP20" i="5" s="1"/>
  <c r="DO23" i="5"/>
  <c r="DP23" i="5" s="1"/>
  <c r="DO24" i="5"/>
  <c r="DP24" i="5" s="1"/>
  <c r="DO25" i="5"/>
  <c r="DP25" i="5" s="1"/>
  <c r="DO26" i="5"/>
  <c r="DP26" i="5" s="1"/>
  <c r="DO27" i="5"/>
  <c r="DP27" i="5" s="1"/>
  <c r="DO32" i="5"/>
  <c r="DP32" i="5" s="1"/>
  <c r="DO33" i="5"/>
  <c r="DP33" i="5" s="1"/>
  <c r="DY71" i="5"/>
  <c r="DZ71" i="5" s="1"/>
  <c r="DY70" i="5"/>
  <c r="DZ70" i="5" s="1"/>
  <c r="DY68" i="5"/>
  <c r="DZ68" i="5" s="1"/>
  <c r="DY72" i="5"/>
  <c r="DZ72" i="5" s="1"/>
  <c r="DY66" i="5"/>
  <c r="DZ66" i="5" s="1"/>
  <c r="DY64" i="5"/>
  <c r="DZ64" i="5" s="1"/>
  <c r="DY62" i="5"/>
  <c r="DZ62" i="5" s="1"/>
  <c r="DY69" i="5"/>
  <c r="DZ69" i="5" s="1"/>
  <c r="DY67" i="5"/>
  <c r="DZ67" i="5" s="1"/>
  <c r="DY65" i="5"/>
  <c r="DZ65" i="5" s="1"/>
  <c r="DY63" i="5"/>
  <c r="DZ63" i="5" s="1"/>
  <c r="DY61" i="5"/>
  <c r="DZ61" i="5" s="1"/>
  <c r="DY59" i="5"/>
  <c r="DZ59" i="5" s="1"/>
  <c r="DY57" i="5"/>
  <c r="DZ57" i="5" s="1"/>
  <c r="DY55" i="5"/>
  <c r="DZ55" i="5" s="1"/>
  <c r="DY53" i="5"/>
  <c r="DZ53" i="5" s="1"/>
  <c r="DY51" i="5"/>
  <c r="DZ51" i="5" s="1"/>
  <c r="DY60" i="5"/>
  <c r="DZ60" i="5" s="1"/>
  <c r="DY58" i="5"/>
  <c r="DZ58" i="5" s="1"/>
  <c r="DY56" i="5"/>
  <c r="DZ56" i="5" s="1"/>
  <c r="DY54" i="5"/>
  <c r="DZ54" i="5" s="1"/>
  <c r="DY52" i="5"/>
  <c r="DZ52" i="5" s="1"/>
  <c r="DY49" i="5"/>
  <c r="DZ49" i="5" s="1"/>
  <c r="DY47" i="5"/>
  <c r="DZ47" i="5" s="1"/>
  <c r="DY50" i="5"/>
  <c r="DZ50" i="5" s="1"/>
  <c r="DY48" i="5"/>
  <c r="DZ48" i="5" s="1"/>
  <c r="DY46" i="5"/>
  <c r="DZ46" i="5" s="1"/>
  <c r="DY44" i="5"/>
  <c r="DZ44" i="5" s="1"/>
  <c r="DY42" i="5"/>
  <c r="DZ42" i="5" s="1"/>
  <c r="DY40" i="5"/>
  <c r="DZ40" i="5" s="1"/>
  <c r="DY38" i="5"/>
  <c r="DZ38" i="5" s="1"/>
  <c r="DY36" i="5"/>
  <c r="DZ36" i="5" s="1"/>
  <c r="DY45" i="5"/>
  <c r="DZ45" i="5" s="1"/>
  <c r="DY43" i="5"/>
  <c r="DZ43" i="5" s="1"/>
  <c r="DY41" i="5"/>
  <c r="DZ41" i="5" s="1"/>
  <c r="DY39" i="5"/>
  <c r="DZ39" i="5" s="1"/>
  <c r="DY30" i="5"/>
  <c r="DZ30" i="5" s="1"/>
  <c r="DY37" i="5"/>
  <c r="DZ37" i="5" s="1"/>
  <c r="EK9" i="5"/>
  <c r="GD36" i="5" s="1"/>
  <c r="DY4" i="5"/>
  <c r="DZ4" i="5" s="1"/>
  <c r="DY8" i="5"/>
  <c r="DZ8" i="5" s="1"/>
  <c r="DY12" i="5"/>
  <c r="DZ12" i="5" s="1"/>
  <c r="DY15" i="5"/>
  <c r="DZ15" i="5" s="1"/>
  <c r="DY20" i="5"/>
  <c r="DZ20" i="5" s="1"/>
  <c r="DY5" i="5"/>
  <c r="DZ5" i="5" s="1"/>
  <c r="DY9" i="5"/>
  <c r="DZ9" i="5" s="1"/>
  <c r="DY13" i="5"/>
  <c r="DZ13" i="5" s="1"/>
  <c r="DY19" i="5"/>
  <c r="DZ19" i="5" s="1"/>
  <c r="DY21" i="5"/>
  <c r="DZ21" i="5" s="1"/>
  <c r="DY24" i="5"/>
  <c r="DZ24" i="5" s="1"/>
  <c r="DY25" i="5"/>
  <c r="DZ25" i="5" s="1"/>
  <c r="DY26" i="5"/>
  <c r="DZ26" i="5" s="1"/>
  <c r="DY28" i="5"/>
  <c r="DZ28" i="5" s="1"/>
  <c r="DY31" i="5"/>
  <c r="DZ31" i="5" s="1"/>
  <c r="DY34" i="5"/>
  <c r="DZ34" i="5" s="1"/>
  <c r="DY6" i="5"/>
  <c r="DZ6" i="5" s="1"/>
  <c r="DY10" i="5"/>
  <c r="DZ10" i="5" s="1"/>
  <c r="DY14" i="5"/>
  <c r="DZ14" i="5" s="1"/>
  <c r="DY18" i="5"/>
  <c r="DZ18" i="5" s="1"/>
  <c r="DY3" i="5"/>
  <c r="DZ3" i="5" s="1"/>
  <c r="DY7" i="5"/>
  <c r="DZ7" i="5" s="1"/>
  <c r="DY11" i="5"/>
  <c r="DZ11" i="5" s="1"/>
  <c r="DY17" i="5"/>
  <c r="DZ17" i="5" s="1"/>
  <c r="DY16" i="5"/>
  <c r="DZ16" i="5" s="1"/>
  <c r="DY22" i="5"/>
  <c r="DZ22" i="5" s="1"/>
  <c r="DY29" i="5"/>
  <c r="DZ29" i="5" s="1"/>
  <c r="DY23" i="5"/>
  <c r="DZ23" i="5" s="1"/>
  <c r="DY27" i="5"/>
  <c r="DZ27" i="5" s="1"/>
  <c r="DY35" i="5"/>
  <c r="DZ35" i="5" s="1"/>
  <c r="DY32" i="5"/>
  <c r="DZ32" i="5" s="1"/>
  <c r="DY33" i="5"/>
  <c r="DZ33" i="5" s="1"/>
  <c r="EH14" i="5"/>
  <c r="EH13" i="5"/>
  <c r="CZ71" i="5"/>
  <c r="DA71" i="5" s="1"/>
  <c r="CZ72" i="5"/>
  <c r="DA72" i="5" s="1"/>
  <c r="CZ70" i="5"/>
  <c r="DA70" i="5" s="1"/>
  <c r="CZ68" i="5"/>
  <c r="DA68" i="5" s="1"/>
  <c r="CZ66" i="5"/>
  <c r="DA66" i="5" s="1"/>
  <c r="CZ64" i="5"/>
  <c r="DA64" i="5" s="1"/>
  <c r="CZ62" i="5"/>
  <c r="DA62" i="5" s="1"/>
  <c r="CZ65" i="5"/>
  <c r="DA65" i="5" s="1"/>
  <c r="CZ63" i="5"/>
  <c r="DA63" i="5" s="1"/>
  <c r="CZ61" i="5"/>
  <c r="DA61" i="5" s="1"/>
  <c r="CZ59" i="5"/>
  <c r="DA59" i="5" s="1"/>
  <c r="CZ57" i="5"/>
  <c r="DA57" i="5" s="1"/>
  <c r="CZ55" i="5"/>
  <c r="DA55" i="5" s="1"/>
  <c r="CZ53" i="5"/>
  <c r="DA53" i="5" s="1"/>
  <c r="CZ51" i="5"/>
  <c r="DA51" i="5" s="1"/>
  <c r="CZ69" i="5"/>
  <c r="DA69" i="5" s="1"/>
  <c r="CZ67" i="5"/>
  <c r="DA67" i="5" s="1"/>
  <c r="CZ60" i="5"/>
  <c r="DA60" i="5" s="1"/>
  <c r="CZ58" i="5"/>
  <c r="DA58" i="5" s="1"/>
  <c r="CZ56" i="5"/>
  <c r="DA56" i="5" s="1"/>
  <c r="CZ54" i="5"/>
  <c r="DA54" i="5" s="1"/>
  <c r="CZ52" i="5"/>
  <c r="DA52" i="5" s="1"/>
  <c r="CZ49" i="5"/>
  <c r="DA49" i="5" s="1"/>
  <c r="CZ47" i="5"/>
  <c r="DA47" i="5" s="1"/>
  <c r="CZ50" i="5"/>
  <c r="DA50" i="5" s="1"/>
  <c r="CZ48" i="5"/>
  <c r="DA48" i="5" s="1"/>
  <c r="CZ46" i="5"/>
  <c r="DA46" i="5" s="1"/>
  <c r="CZ44" i="5"/>
  <c r="DA44" i="5" s="1"/>
  <c r="CZ42" i="5"/>
  <c r="DA42" i="5" s="1"/>
  <c r="CZ40" i="5"/>
  <c r="DA40" i="5" s="1"/>
  <c r="CZ38" i="5"/>
  <c r="DA38" i="5" s="1"/>
  <c r="CZ36" i="5"/>
  <c r="DA36" i="5" s="1"/>
  <c r="CZ45" i="5"/>
  <c r="DA45" i="5" s="1"/>
  <c r="CZ43" i="5"/>
  <c r="DA43" i="5" s="1"/>
  <c r="CZ41" i="5"/>
  <c r="DA41" i="5" s="1"/>
  <c r="CZ39" i="5"/>
  <c r="DA39" i="5" s="1"/>
  <c r="CZ30" i="5"/>
  <c r="DA30" i="5" s="1"/>
  <c r="CZ37" i="5"/>
  <c r="DA37" i="5" s="1"/>
  <c r="EK4" i="5"/>
  <c r="GD31" i="5" s="1"/>
  <c r="CZ3" i="5"/>
  <c r="DA3" i="5" s="1"/>
  <c r="CZ6" i="5"/>
  <c r="DA6" i="5" s="1"/>
  <c r="CZ7" i="5"/>
  <c r="DA7" i="5" s="1"/>
  <c r="CZ8" i="5"/>
  <c r="DA8" i="5" s="1"/>
  <c r="CZ9" i="5"/>
  <c r="DA9" i="5" s="1"/>
  <c r="CZ12" i="5"/>
  <c r="DA12" i="5" s="1"/>
  <c r="CZ16" i="5"/>
  <c r="DA16" i="5" s="1"/>
  <c r="CZ22" i="5"/>
  <c r="DA22" i="5" s="1"/>
  <c r="CZ13" i="5"/>
  <c r="DA13" i="5" s="1"/>
  <c r="CZ14" i="5"/>
  <c r="DA14" i="5" s="1"/>
  <c r="CZ20" i="5"/>
  <c r="DA20" i="5" s="1"/>
  <c r="CZ23" i="5"/>
  <c r="DA23" i="5" s="1"/>
  <c r="CZ24" i="5"/>
  <c r="DA24" i="5" s="1"/>
  <c r="CZ25" i="5"/>
  <c r="DA25" i="5" s="1"/>
  <c r="CZ26" i="5"/>
  <c r="DA26" i="5" s="1"/>
  <c r="CZ27" i="5"/>
  <c r="DA27" i="5" s="1"/>
  <c r="CZ32" i="5"/>
  <c r="DA32" i="5" s="1"/>
  <c r="CZ33" i="5"/>
  <c r="DA33" i="5" s="1"/>
  <c r="CZ4" i="5"/>
  <c r="DA4" i="5" s="1"/>
  <c r="CZ5" i="5"/>
  <c r="DA5" i="5" s="1"/>
  <c r="CZ21" i="5"/>
  <c r="DA21" i="5" s="1"/>
  <c r="CZ10" i="5"/>
  <c r="DA10" i="5" s="1"/>
  <c r="CZ11" i="5"/>
  <c r="DA11" i="5" s="1"/>
  <c r="CZ15" i="5"/>
  <c r="DA15" i="5" s="1"/>
  <c r="CZ17" i="5"/>
  <c r="DA17" i="5" s="1"/>
  <c r="CZ18" i="5"/>
  <c r="DA18" i="5" s="1"/>
  <c r="CZ19" i="5"/>
  <c r="DA19" i="5" s="1"/>
  <c r="CZ34" i="5"/>
  <c r="DA34" i="5" s="1"/>
  <c r="CZ28" i="5"/>
  <c r="DA28" i="5" s="1"/>
  <c r="CZ29" i="5"/>
  <c r="DA29" i="5" s="1"/>
  <c r="CZ31" i="5"/>
  <c r="DA31" i="5" s="1"/>
  <c r="CZ35" i="5"/>
  <c r="DA35" i="5" s="1"/>
  <c r="DJ71" i="5"/>
  <c r="DK71" i="5" s="1"/>
  <c r="DJ72" i="5"/>
  <c r="DK72" i="5" s="1"/>
  <c r="DJ70" i="5"/>
  <c r="DK70" i="5" s="1"/>
  <c r="DJ68" i="5"/>
  <c r="DK68" i="5" s="1"/>
  <c r="DJ66" i="5"/>
  <c r="DK66" i="5" s="1"/>
  <c r="DJ64" i="5"/>
  <c r="DK64" i="5" s="1"/>
  <c r="DJ62" i="5"/>
  <c r="DK62" i="5" s="1"/>
  <c r="DJ65" i="5"/>
  <c r="DK65" i="5" s="1"/>
  <c r="DJ63" i="5"/>
  <c r="DK63" i="5" s="1"/>
  <c r="DJ61" i="5"/>
  <c r="DK61" i="5" s="1"/>
  <c r="DJ59" i="5"/>
  <c r="DK59" i="5" s="1"/>
  <c r="DJ57" i="5"/>
  <c r="DK57" i="5" s="1"/>
  <c r="DJ55" i="5"/>
  <c r="DK55" i="5" s="1"/>
  <c r="DJ53" i="5"/>
  <c r="DK53" i="5" s="1"/>
  <c r="DJ51" i="5"/>
  <c r="DK51" i="5" s="1"/>
  <c r="DJ67" i="5"/>
  <c r="DK67" i="5" s="1"/>
  <c r="DJ69" i="5"/>
  <c r="DK69" i="5" s="1"/>
  <c r="DJ60" i="5"/>
  <c r="DK60" i="5" s="1"/>
  <c r="DJ58" i="5"/>
  <c r="DK58" i="5" s="1"/>
  <c r="DJ56" i="5"/>
  <c r="DK56" i="5" s="1"/>
  <c r="DJ54" i="5"/>
  <c r="DK54" i="5" s="1"/>
  <c r="DJ52" i="5"/>
  <c r="DK52" i="5" s="1"/>
  <c r="DJ49" i="5"/>
  <c r="DK49" i="5" s="1"/>
  <c r="DJ47" i="5"/>
  <c r="DK47" i="5" s="1"/>
  <c r="DJ50" i="5"/>
  <c r="DK50" i="5" s="1"/>
  <c r="DJ48" i="5"/>
  <c r="DK48" i="5" s="1"/>
  <c r="DJ46" i="5"/>
  <c r="DK46" i="5" s="1"/>
  <c r="DJ44" i="5"/>
  <c r="DK44" i="5" s="1"/>
  <c r="DJ42" i="5"/>
  <c r="DK42" i="5" s="1"/>
  <c r="DJ40" i="5"/>
  <c r="DK40" i="5" s="1"/>
  <c r="DJ38" i="5"/>
  <c r="DK38" i="5" s="1"/>
  <c r="DJ36" i="5"/>
  <c r="DK36" i="5" s="1"/>
  <c r="DJ45" i="5"/>
  <c r="DK45" i="5" s="1"/>
  <c r="DJ43" i="5"/>
  <c r="DK43" i="5" s="1"/>
  <c r="DJ41" i="5"/>
  <c r="DK41" i="5" s="1"/>
  <c r="DJ39" i="5"/>
  <c r="DK39" i="5" s="1"/>
  <c r="DJ30" i="5"/>
  <c r="DK30" i="5" s="1"/>
  <c r="DJ37" i="5"/>
  <c r="DK37" i="5" s="1"/>
  <c r="EK6" i="5"/>
  <c r="GD33" i="5" s="1"/>
  <c r="DJ6" i="5"/>
  <c r="DK6" i="5" s="1"/>
  <c r="DJ7" i="5"/>
  <c r="DK7" i="5" s="1"/>
  <c r="DJ8" i="5"/>
  <c r="DK8" i="5" s="1"/>
  <c r="DJ9" i="5"/>
  <c r="DK9" i="5" s="1"/>
  <c r="DJ12" i="5"/>
  <c r="DK12" i="5" s="1"/>
  <c r="DJ16" i="5"/>
  <c r="DK16" i="5" s="1"/>
  <c r="DJ22" i="5"/>
  <c r="DK22" i="5" s="1"/>
  <c r="DJ13" i="5"/>
  <c r="DK13" i="5" s="1"/>
  <c r="DJ14" i="5"/>
  <c r="DK14" i="5" s="1"/>
  <c r="DJ20" i="5"/>
  <c r="DK20" i="5" s="1"/>
  <c r="DJ23" i="5"/>
  <c r="DK23" i="5" s="1"/>
  <c r="DJ24" i="5"/>
  <c r="DK24" i="5" s="1"/>
  <c r="DJ25" i="5"/>
  <c r="DK25" i="5" s="1"/>
  <c r="DJ26" i="5"/>
  <c r="DK26" i="5" s="1"/>
  <c r="DJ27" i="5"/>
  <c r="DK27" i="5" s="1"/>
  <c r="DJ32" i="5"/>
  <c r="DK32" i="5" s="1"/>
  <c r="DJ33" i="5"/>
  <c r="DK33" i="5" s="1"/>
  <c r="DJ3" i="5"/>
  <c r="DK3" i="5" s="1"/>
  <c r="DJ4" i="5"/>
  <c r="DK4" i="5" s="1"/>
  <c r="DJ5" i="5"/>
  <c r="DK5" i="5" s="1"/>
  <c r="DJ21" i="5"/>
  <c r="DK21" i="5" s="1"/>
  <c r="DJ10" i="5"/>
  <c r="DK10" i="5" s="1"/>
  <c r="DJ11" i="5"/>
  <c r="DK11" i="5" s="1"/>
  <c r="DJ15" i="5"/>
  <c r="DK15" i="5" s="1"/>
  <c r="DJ17" i="5"/>
  <c r="DK17" i="5" s="1"/>
  <c r="DJ18" i="5"/>
  <c r="DK18" i="5" s="1"/>
  <c r="DJ19" i="5"/>
  <c r="DK19" i="5" s="1"/>
  <c r="DJ34" i="5"/>
  <c r="DK34" i="5" s="1"/>
  <c r="DJ28" i="5"/>
  <c r="DK28" i="5" s="1"/>
  <c r="DJ29" i="5"/>
  <c r="DK29" i="5" s="1"/>
  <c r="DJ31" i="5"/>
  <c r="DK31" i="5" s="1"/>
  <c r="DJ35" i="5"/>
  <c r="DK35" i="5" s="1"/>
  <c r="DT71" i="5"/>
  <c r="DU71" i="5" s="1"/>
  <c r="DT72" i="5"/>
  <c r="DU72" i="5" s="1"/>
  <c r="DT70" i="5"/>
  <c r="DU70" i="5" s="1"/>
  <c r="DT68" i="5"/>
  <c r="DU68" i="5" s="1"/>
  <c r="DT66" i="5"/>
  <c r="DU66" i="5" s="1"/>
  <c r="DT64" i="5"/>
  <c r="DU64" i="5" s="1"/>
  <c r="DT62" i="5"/>
  <c r="DU62" i="5" s="1"/>
  <c r="DT65" i="5"/>
  <c r="DU65" i="5" s="1"/>
  <c r="DT63" i="5"/>
  <c r="DU63" i="5" s="1"/>
  <c r="DT61" i="5"/>
  <c r="DU61" i="5" s="1"/>
  <c r="DT59" i="5"/>
  <c r="DU59" i="5" s="1"/>
  <c r="DT57" i="5"/>
  <c r="DU57" i="5" s="1"/>
  <c r="DT55" i="5"/>
  <c r="DU55" i="5" s="1"/>
  <c r="DT53" i="5"/>
  <c r="DU53" i="5" s="1"/>
  <c r="DT51" i="5"/>
  <c r="DU51" i="5" s="1"/>
  <c r="DT69" i="5"/>
  <c r="DU69" i="5" s="1"/>
  <c r="DT67" i="5"/>
  <c r="DU67" i="5" s="1"/>
  <c r="DT60" i="5"/>
  <c r="DU60" i="5" s="1"/>
  <c r="DT58" i="5"/>
  <c r="DU58" i="5" s="1"/>
  <c r="DT56" i="5"/>
  <c r="DU56" i="5" s="1"/>
  <c r="DT54" i="5"/>
  <c r="DU54" i="5" s="1"/>
  <c r="DT52" i="5"/>
  <c r="DU52" i="5" s="1"/>
  <c r="DT49" i="5"/>
  <c r="DU49" i="5" s="1"/>
  <c r="DT47" i="5"/>
  <c r="DU47" i="5" s="1"/>
  <c r="DT50" i="5"/>
  <c r="DU50" i="5" s="1"/>
  <c r="DT48" i="5"/>
  <c r="DU48" i="5" s="1"/>
  <c r="DT46" i="5"/>
  <c r="DU46" i="5" s="1"/>
  <c r="DT44" i="5"/>
  <c r="DU44" i="5" s="1"/>
  <c r="DT42" i="5"/>
  <c r="DU42" i="5" s="1"/>
  <c r="DT40" i="5"/>
  <c r="DU40" i="5" s="1"/>
  <c r="DT38" i="5"/>
  <c r="DU38" i="5" s="1"/>
  <c r="DT36" i="5"/>
  <c r="DU36" i="5" s="1"/>
  <c r="DT45" i="5"/>
  <c r="DU45" i="5" s="1"/>
  <c r="DT43" i="5"/>
  <c r="DU43" i="5" s="1"/>
  <c r="DT41" i="5"/>
  <c r="DU41" i="5" s="1"/>
  <c r="DT39" i="5"/>
  <c r="DU39" i="5" s="1"/>
  <c r="DT30" i="5"/>
  <c r="DU30" i="5" s="1"/>
  <c r="DT37" i="5"/>
  <c r="DU37" i="5" s="1"/>
  <c r="EK8" i="5"/>
  <c r="GD35" i="5" s="1"/>
  <c r="DT3" i="5"/>
  <c r="DU3" i="5" s="1"/>
  <c r="DT6" i="5"/>
  <c r="DU6" i="5" s="1"/>
  <c r="DT7" i="5"/>
  <c r="DU7" i="5" s="1"/>
  <c r="DT8" i="5"/>
  <c r="DU8" i="5" s="1"/>
  <c r="DT9" i="5"/>
  <c r="DU9" i="5" s="1"/>
  <c r="DT12" i="5"/>
  <c r="DU12" i="5" s="1"/>
  <c r="DT16" i="5"/>
  <c r="DU16" i="5" s="1"/>
  <c r="DT22" i="5"/>
  <c r="DU22" i="5" s="1"/>
  <c r="DT13" i="5"/>
  <c r="DU13" i="5" s="1"/>
  <c r="DT14" i="5"/>
  <c r="DU14" i="5" s="1"/>
  <c r="DT20" i="5"/>
  <c r="DU20" i="5" s="1"/>
  <c r="DT23" i="5"/>
  <c r="DU23" i="5" s="1"/>
  <c r="DT24" i="5"/>
  <c r="DU24" i="5" s="1"/>
  <c r="DT25" i="5"/>
  <c r="DU25" i="5" s="1"/>
  <c r="DT26" i="5"/>
  <c r="DU26" i="5" s="1"/>
  <c r="DT27" i="5"/>
  <c r="DU27" i="5" s="1"/>
  <c r="DT32" i="5"/>
  <c r="DU32" i="5" s="1"/>
  <c r="DT33" i="5"/>
  <c r="DU33" i="5" s="1"/>
  <c r="DT4" i="5"/>
  <c r="DU4" i="5" s="1"/>
  <c r="DT5" i="5"/>
  <c r="DU5" i="5" s="1"/>
  <c r="DT21" i="5"/>
  <c r="DU21" i="5" s="1"/>
  <c r="DT10" i="5"/>
  <c r="DU10" i="5" s="1"/>
  <c r="DT11" i="5"/>
  <c r="DU11" i="5" s="1"/>
  <c r="DT15" i="5"/>
  <c r="DU15" i="5" s="1"/>
  <c r="DT17" i="5"/>
  <c r="DU17" i="5" s="1"/>
  <c r="DT18" i="5"/>
  <c r="DU18" i="5" s="1"/>
  <c r="DT19" i="5"/>
  <c r="DU19" i="5" s="1"/>
  <c r="DT34" i="5"/>
  <c r="DU34" i="5" s="1"/>
  <c r="DT28" i="5"/>
  <c r="DU28" i="5" s="1"/>
  <c r="DT29" i="5"/>
  <c r="DU29" i="5" s="1"/>
  <c r="DT31" i="5"/>
  <c r="DU31" i="5" s="1"/>
  <c r="DT35" i="5"/>
  <c r="DU35" i="5" s="1"/>
  <c r="GF21" i="5"/>
  <c r="DO72" i="4"/>
  <c r="DP72" i="4" s="1"/>
  <c r="DO70" i="4"/>
  <c r="DP70" i="4" s="1"/>
  <c r="DO68" i="4"/>
  <c r="DP68" i="4" s="1"/>
  <c r="DO65" i="4"/>
  <c r="DP65" i="4" s="1"/>
  <c r="DO64" i="4"/>
  <c r="DP64" i="4" s="1"/>
  <c r="DO61" i="4"/>
  <c r="DP61" i="4" s="1"/>
  <c r="DO57" i="4"/>
  <c r="DP57" i="4" s="1"/>
  <c r="DO60" i="4"/>
  <c r="DP60" i="4" s="1"/>
  <c r="DO56" i="4"/>
  <c r="DP56" i="4" s="1"/>
  <c r="DO52" i="4"/>
  <c r="DP52" i="4" s="1"/>
  <c r="DO48" i="4"/>
  <c r="DP48" i="4" s="1"/>
  <c r="DO51" i="4"/>
  <c r="DP51" i="4" s="1"/>
  <c r="DO46" i="4"/>
  <c r="DP46" i="4" s="1"/>
  <c r="DO42" i="4"/>
  <c r="DP42" i="4" s="1"/>
  <c r="DO38" i="4"/>
  <c r="DP38" i="4" s="1"/>
  <c r="DO35" i="4"/>
  <c r="DP35" i="4" s="1"/>
  <c r="DO45" i="4"/>
  <c r="DP45" i="4" s="1"/>
  <c r="DO41" i="4"/>
  <c r="DP41" i="4" s="1"/>
  <c r="DO37" i="4"/>
  <c r="DP37" i="4" s="1"/>
  <c r="DO28" i="4"/>
  <c r="DP28" i="4" s="1"/>
  <c r="DO25" i="4"/>
  <c r="DP25" i="4" s="1"/>
  <c r="DO32" i="4"/>
  <c r="DP32" i="4" s="1"/>
  <c r="DO30" i="4"/>
  <c r="DP30" i="4" s="1"/>
  <c r="DO26" i="4"/>
  <c r="DP26" i="4" s="1"/>
  <c r="DO23" i="4"/>
  <c r="DP23" i="4" s="1"/>
  <c r="DO20" i="4"/>
  <c r="DP20" i="4" s="1"/>
  <c r="DO14" i="4"/>
  <c r="DP14" i="4" s="1"/>
  <c r="DO9" i="4"/>
  <c r="DP9" i="4" s="1"/>
  <c r="DO5" i="4"/>
  <c r="DP5" i="4" s="1"/>
  <c r="DO22" i="4"/>
  <c r="DP22" i="4" s="1"/>
  <c r="DO17" i="4"/>
  <c r="DP17" i="4" s="1"/>
  <c r="DO15" i="4"/>
  <c r="DP15" i="4" s="1"/>
  <c r="DO12" i="4"/>
  <c r="DP12" i="4" s="1"/>
  <c r="DO8" i="4"/>
  <c r="DP8" i="4" s="1"/>
  <c r="DO6" i="4"/>
  <c r="DP6" i="4" s="1"/>
  <c r="DO71" i="4"/>
  <c r="DP71" i="4" s="1"/>
  <c r="DO67" i="4"/>
  <c r="DP67" i="4" s="1"/>
  <c r="DO63" i="4"/>
  <c r="DP63" i="4" s="1"/>
  <c r="DO59" i="4"/>
  <c r="DP59" i="4" s="1"/>
  <c r="DO58" i="4"/>
  <c r="DP58" i="4" s="1"/>
  <c r="DO50" i="4"/>
  <c r="DP50" i="4" s="1"/>
  <c r="DO49" i="4"/>
  <c r="DP49" i="4" s="1"/>
  <c r="DO40" i="4"/>
  <c r="DP40" i="4" s="1"/>
  <c r="DO47" i="4"/>
  <c r="DP47" i="4" s="1"/>
  <c r="DO39" i="4"/>
  <c r="DP39" i="4" s="1"/>
  <c r="DO27" i="4"/>
  <c r="DP27" i="4" s="1"/>
  <c r="DO31" i="4"/>
  <c r="DP31" i="4" s="1"/>
  <c r="DO24" i="4"/>
  <c r="DP24" i="4" s="1"/>
  <c r="DO18" i="4"/>
  <c r="DP18" i="4" s="1"/>
  <c r="DO7" i="4"/>
  <c r="DP7" i="4" s="1"/>
  <c r="DO19" i="4"/>
  <c r="DP19" i="4" s="1"/>
  <c r="DO13" i="4"/>
  <c r="DP13" i="4" s="1"/>
  <c r="EK7" i="4"/>
  <c r="GD34" i="4" s="1"/>
  <c r="DO69" i="4"/>
  <c r="DP69" i="4" s="1"/>
  <c r="DO66" i="4"/>
  <c r="DP66" i="4" s="1"/>
  <c r="DO62" i="4"/>
  <c r="DP62" i="4" s="1"/>
  <c r="DO55" i="4"/>
  <c r="DP55" i="4" s="1"/>
  <c r="DO54" i="4"/>
  <c r="DP54" i="4" s="1"/>
  <c r="DO53" i="4"/>
  <c r="DP53" i="4" s="1"/>
  <c r="DO44" i="4"/>
  <c r="DP44" i="4" s="1"/>
  <c r="DO36" i="4"/>
  <c r="DP36" i="4" s="1"/>
  <c r="DO43" i="4"/>
  <c r="DP43" i="4" s="1"/>
  <c r="DO33" i="4"/>
  <c r="DP33" i="4" s="1"/>
  <c r="DO34" i="4"/>
  <c r="DP34" i="4" s="1"/>
  <c r="DO29" i="4"/>
  <c r="DP29" i="4" s="1"/>
  <c r="DO21" i="4"/>
  <c r="DP21" i="4" s="1"/>
  <c r="DO10" i="4"/>
  <c r="DP10" i="4" s="1"/>
  <c r="DO4" i="4"/>
  <c r="DP4" i="4" s="1"/>
  <c r="DO16" i="4"/>
  <c r="DP16" i="4" s="1"/>
  <c r="DO11" i="4"/>
  <c r="DP11" i="4" s="1"/>
  <c r="DO3" i="4"/>
  <c r="DP3" i="4" s="1"/>
  <c r="DJ71" i="4"/>
  <c r="DK71" i="4" s="1"/>
  <c r="DJ69" i="4"/>
  <c r="DK69" i="4" s="1"/>
  <c r="DJ67" i="4"/>
  <c r="DK67" i="4" s="1"/>
  <c r="DJ66" i="4"/>
  <c r="DK66" i="4" s="1"/>
  <c r="DJ63" i="4"/>
  <c r="DK63" i="4" s="1"/>
  <c r="DJ62" i="4"/>
  <c r="DK62" i="4" s="1"/>
  <c r="DJ59" i="4"/>
  <c r="DK59" i="4" s="1"/>
  <c r="DJ55" i="4"/>
  <c r="DK55" i="4" s="1"/>
  <c r="DJ58" i="4"/>
  <c r="DK58" i="4" s="1"/>
  <c r="DJ54" i="4"/>
  <c r="DK54" i="4" s="1"/>
  <c r="DJ50" i="4"/>
  <c r="DK50" i="4" s="1"/>
  <c r="DJ53" i="4"/>
  <c r="DK53" i="4" s="1"/>
  <c r="DJ49" i="4"/>
  <c r="DK49" i="4" s="1"/>
  <c r="DJ44" i="4"/>
  <c r="DK44" i="4" s="1"/>
  <c r="DJ72" i="4"/>
  <c r="DK72" i="4" s="1"/>
  <c r="DJ68" i="4"/>
  <c r="DK68" i="4" s="1"/>
  <c r="DJ64" i="4"/>
  <c r="DK64" i="4" s="1"/>
  <c r="DJ57" i="4"/>
  <c r="DK57" i="4" s="1"/>
  <c r="DJ56" i="4"/>
  <c r="DK56" i="4" s="1"/>
  <c r="DJ48" i="4"/>
  <c r="DK48" i="4" s="1"/>
  <c r="DJ46" i="4"/>
  <c r="DK46" i="4" s="1"/>
  <c r="DJ40" i="4"/>
  <c r="DK40" i="4" s="1"/>
  <c r="DJ36" i="4"/>
  <c r="DK36" i="4" s="1"/>
  <c r="DJ47" i="4"/>
  <c r="DK47" i="4" s="1"/>
  <c r="DJ43" i="4"/>
  <c r="DK43" i="4" s="1"/>
  <c r="DJ39" i="4"/>
  <c r="DK39" i="4" s="1"/>
  <c r="DJ33" i="4"/>
  <c r="DK33" i="4" s="1"/>
  <c r="DJ27" i="4"/>
  <c r="DK27" i="4" s="1"/>
  <c r="DJ34" i="4"/>
  <c r="DK34" i="4" s="1"/>
  <c r="DJ31" i="4"/>
  <c r="DK31" i="4" s="1"/>
  <c r="DJ29" i="4"/>
  <c r="DK29" i="4" s="1"/>
  <c r="DJ24" i="4"/>
  <c r="DK24" i="4" s="1"/>
  <c r="DJ21" i="4"/>
  <c r="DK21" i="4" s="1"/>
  <c r="DJ18" i="4"/>
  <c r="DK18" i="4" s="1"/>
  <c r="DJ10" i="4"/>
  <c r="DK10" i="4" s="1"/>
  <c r="DJ7" i="4"/>
  <c r="DK7" i="4" s="1"/>
  <c r="DJ5" i="4"/>
  <c r="DK5" i="4" s="1"/>
  <c r="DJ22" i="4"/>
  <c r="DK22" i="4" s="1"/>
  <c r="DJ17" i="4"/>
  <c r="DK17" i="4" s="1"/>
  <c r="DJ15" i="4"/>
  <c r="DK15" i="4" s="1"/>
  <c r="DJ12" i="4"/>
  <c r="DK12" i="4" s="1"/>
  <c r="DJ8" i="4"/>
  <c r="DK8" i="4" s="1"/>
  <c r="DJ3" i="4"/>
  <c r="DK3" i="4" s="1"/>
  <c r="DJ70" i="4"/>
  <c r="DK70" i="4" s="1"/>
  <c r="DJ65" i="4"/>
  <c r="DK65" i="4" s="1"/>
  <c r="DJ61" i="4"/>
  <c r="DK61" i="4" s="1"/>
  <c r="DJ60" i="4"/>
  <c r="DK60" i="4" s="1"/>
  <c r="DJ52" i="4"/>
  <c r="DK52" i="4" s="1"/>
  <c r="DJ51" i="4"/>
  <c r="DK51" i="4" s="1"/>
  <c r="DJ42" i="4"/>
  <c r="DK42" i="4" s="1"/>
  <c r="DJ38" i="4"/>
  <c r="DK38" i="4" s="1"/>
  <c r="DJ35" i="4"/>
  <c r="DK35" i="4" s="1"/>
  <c r="DJ45" i="4"/>
  <c r="DK45" i="4" s="1"/>
  <c r="DJ41" i="4"/>
  <c r="DK41" i="4" s="1"/>
  <c r="DJ37" i="4"/>
  <c r="DK37" i="4" s="1"/>
  <c r="DJ28" i="4"/>
  <c r="DK28" i="4" s="1"/>
  <c r="DJ25" i="4"/>
  <c r="DK25" i="4" s="1"/>
  <c r="DJ32" i="4"/>
  <c r="DK32" i="4" s="1"/>
  <c r="DJ30" i="4"/>
  <c r="DK30" i="4" s="1"/>
  <c r="DJ26" i="4"/>
  <c r="DK26" i="4" s="1"/>
  <c r="DJ23" i="4"/>
  <c r="DK23" i="4" s="1"/>
  <c r="DJ20" i="4"/>
  <c r="DK20" i="4" s="1"/>
  <c r="DJ14" i="4"/>
  <c r="DK14" i="4" s="1"/>
  <c r="DJ9" i="4"/>
  <c r="DK9" i="4" s="1"/>
  <c r="EK6" i="4"/>
  <c r="GD33" i="4" s="1"/>
  <c r="DJ4" i="4"/>
  <c r="DK4" i="4" s="1"/>
  <c r="DJ19" i="4"/>
  <c r="DK19" i="4" s="1"/>
  <c r="DJ16" i="4"/>
  <c r="DK16" i="4" s="1"/>
  <c r="DJ13" i="4"/>
  <c r="DK13" i="4" s="1"/>
  <c r="DJ11" i="4"/>
  <c r="DK11" i="4" s="1"/>
  <c r="DJ6" i="4"/>
  <c r="DK6" i="4" s="1"/>
  <c r="DT70" i="4"/>
  <c r="DU70" i="4" s="1"/>
  <c r="DT65" i="4"/>
  <c r="DU65" i="4" s="1"/>
  <c r="DT57" i="4"/>
  <c r="DU57" i="4" s="1"/>
  <c r="DT56" i="4"/>
  <c r="DU56" i="4" s="1"/>
  <c r="DT48" i="4"/>
  <c r="DU48" i="4" s="1"/>
  <c r="DT42" i="4"/>
  <c r="DU42" i="4" s="1"/>
  <c r="DT35" i="4"/>
  <c r="DU35" i="4" s="1"/>
  <c r="DT37" i="4"/>
  <c r="DU37" i="4" s="1"/>
  <c r="DT25" i="4"/>
  <c r="DU25" i="4" s="1"/>
  <c r="DT30" i="4"/>
  <c r="DU30" i="4" s="1"/>
  <c r="DT20" i="4"/>
  <c r="DU20" i="4" s="1"/>
  <c r="DT9" i="4"/>
  <c r="DU9" i="4" s="1"/>
  <c r="DT19" i="4"/>
  <c r="DU19" i="4" s="1"/>
  <c r="DT13" i="4"/>
  <c r="DU13" i="4" s="1"/>
  <c r="DT71" i="4"/>
  <c r="DU71" i="4" s="1"/>
  <c r="DT69" i="4"/>
  <c r="DU69" i="4" s="1"/>
  <c r="DT67" i="4"/>
  <c r="DU67" i="4" s="1"/>
  <c r="DT66" i="4"/>
  <c r="DU66" i="4" s="1"/>
  <c r="DT63" i="4"/>
  <c r="DU63" i="4" s="1"/>
  <c r="DT62" i="4"/>
  <c r="DU62" i="4" s="1"/>
  <c r="DT59" i="4"/>
  <c r="DU59" i="4" s="1"/>
  <c r="DT55" i="4"/>
  <c r="DU55" i="4" s="1"/>
  <c r="DT58" i="4"/>
  <c r="DU58" i="4" s="1"/>
  <c r="DT54" i="4"/>
  <c r="DU54" i="4" s="1"/>
  <c r="DT50" i="4"/>
  <c r="DU50" i="4" s="1"/>
  <c r="DT53" i="4"/>
  <c r="DU53" i="4" s="1"/>
  <c r="DT49" i="4"/>
  <c r="DU49" i="4" s="1"/>
  <c r="DT44" i="4"/>
  <c r="DU44" i="4" s="1"/>
  <c r="DT40" i="4"/>
  <c r="DU40" i="4" s="1"/>
  <c r="DT36" i="4"/>
  <c r="DU36" i="4" s="1"/>
  <c r="DT47" i="4"/>
  <c r="DU47" i="4" s="1"/>
  <c r="DT43" i="4"/>
  <c r="DU43" i="4" s="1"/>
  <c r="DT39" i="4"/>
  <c r="DU39" i="4" s="1"/>
  <c r="DT33" i="4"/>
  <c r="DU33" i="4" s="1"/>
  <c r="DT27" i="4"/>
  <c r="DU27" i="4" s="1"/>
  <c r="DT34" i="4"/>
  <c r="DU34" i="4" s="1"/>
  <c r="DT31" i="4"/>
  <c r="DU31" i="4" s="1"/>
  <c r="DT29" i="4"/>
  <c r="DU29" i="4" s="1"/>
  <c r="DT24" i="4"/>
  <c r="DU24" i="4" s="1"/>
  <c r="DT21" i="4"/>
  <c r="DU21" i="4" s="1"/>
  <c r="DT18" i="4"/>
  <c r="DU18" i="4" s="1"/>
  <c r="DT10" i="4"/>
  <c r="DU10" i="4" s="1"/>
  <c r="EK8" i="4"/>
  <c r="GD35" i="4" s="1"/>
  <c r="DT5" i="4"/>
  <c r="DU5" i="4" s="1"/>
  <c r="DT22" i="4"/>
  <c r="DU22" i="4" s="1"/>
  <c r="DT17" i="4"/>
  <c r="DU17" i="4" s="1"/>
  <c r="DT15" i="4"/>
  <c r="DU15" i="4" s="1"/>
  <c r="DT12" i="4"/>
  <c r="DU12" i="4" s="1"/>
  <c r="DT8" i="4"/>
  <c r="DU8" i="4" s="1"/>
  <c r="DT3" i="4"/>
  <c r="DU3" i="4" s="1"/>
  <c r="DT72" i="4"/>
  <c r="DU72" i="4" s="1"/>
  <c r="DT68" i="4"/>
  <c r="DU68" i="4" s="1"/>
  <c r="DT64" i="4"/>
  <c r="DU64" i="4" s="1"/>
  <c r="DT61" i="4"/>
  <c r="DU61" i="4" s="1"/>
  <c r="DT60" i="4"/>
  <c r="DU60" i="4" s="1"/>
  <c r="DT52" i="4"/>
  <c r="DU52" i="4" s="1"/>
  <c r="DT51" i="4"/>
  <c r="DU51" i="4" s="1"/>
  <c r="DT46" i="4"/>
  <c r="DU46" i="4" s="1"/>
  <c r="DT38" i="4"/>
  <c r="DU38" i="4" s="1"/>
  <c r="DT45" i="4"/>
  <c r="DU45" i="4" s="1"/>
  <c r="DT41" i="4"/>
  <c r="DU41" i="4" s="1"/>
  <c r="DT28" i="4"/>
  <c r="DU28" i="4" s="1"/>
  <c r="DT32" i="4"/>
  <c r="DU32" i="4" s="1"/>
  <c r="DT26" i="4"/>
  <c r="DU26" i="4" s="1"/>
  <c r="DT23" i="4"/>
  <c r="DU23" i="4" s="1"/>
  <c r="DT14" i="4"/>
  <c r="DU14" i="4" s="1"/>
  <c r="DT7" i="4"/>
  <c r="DU7" i="4" s="1"/>
  <c r="DT4" i="4"/>
  <c r="DU4" i="4" s="1"/>
  <c r="DT16" i="4"/>
  <c r="DU16" i="4" s="1"/>
  <c r="DT11" i="4"/>
  <c r="DU11" i="4" s="1"/>
  <c r="DT6" i="4"/>
  <c r="DU6" i="4" s="1"/>
  <c r="CZ71" i="4"/>
  <c r="DA71" i="4" s="1"/>
  <c r="CZ69" i="4"/>
  <c r="DA69" i="4" s="1"/>
  <c r="CZ67" i="4"/>
  <c r="DA67" i="4" s="1"/>
  <c r="CZ66" i="4"/>
  <c r="DA66" i="4" s="1"/>
  <c r="CZ63" i="4"/>
  <c r="DA63" i="4" s="1"/>
  <c r="CZ62" i="4"/>
  <c r="DA62" i="4" s="1"/>
  <c r="CZ59" i="4"/>
  <c r="DA59" i="4" s="1"/>
  <c r="CZ55" i="4"/>
  <c r="DA55" i="4" s="1"/>
  <c r="CZ58" i="4"/>
  <c r="DA58" i="4" s="1"/>
  <c r="CZ54" i="4"/>
  <c r="DA54" i="4" s="1"/>
  <c r="CZ50" i="4"/>
  <c r="DA50" i="4" s="1"/>
  <c r="CZ53" i="4"/>
  <c r="DA53" i="4" s="1"/>
  <c r="CZ49" i="4"/>
  <c r="DA49" i="4" s="1"/>
  <c r="CZ44" i="4"/>
  <c r="DA44" i="4" s="1"/>
  <c r="CZ40" i="4"/>
  <c r="DA40" i="4" s="1"/>
  <c r="CZ36" i="4"/>
  <c r="DA36" i="4" s="1"/>
  <c r="CZ47" i="4"/>
  <c r="DA47" i="4" s="1"/>
  <c r="CZ43" i="4"/>
  <c r="DA43" i="4" s="1"/>
  <c r="CZ39" i="4"/>
  <c r="DA39" i="4" s="1"/>
  <c r="CZ33" i="4"/>
  <c r="DA33" i="4" s="1"/>
  <c r="CZ27" i="4"/>
  <c r="DA27" i="4" s="1"/>
  <c r="CZ34" i="4"/>
  <c r="DA34" i="4" s="1"/>
  <c r="CZ31" i="4"/>
  <c r="DA31" i="4" s="1"/>
  <c r="CZ29" i="4"/>
  <c r="DA29" i="4" s="1"/>
  <c r="CZ24" i="4"/>
  <c r="DA24" i="4" s="1"/>
  <c r="CZ21" i="4"/>
  <c r="DA21" i="4" s="1"/>
  <c r="CZ18" i="4"/>
  <c r="DA18" i="4" s="1"/>
  <c r="CZ10" i="4"/>
  <c r="DA10" i="4" s="1"/>
  <c r="CZ7" i="4"/>
  <c r="DA7" i="4" s="1"/>
  <c r="CZ4" i="4"/>
  <c r="DA4" i="4" s="1"/>
  <c r="CZ19" i="4"/>
  <c r="DA19" i="4" s="1"/>
  <c r="CZ16" i="4"/>
  <c r="DA16" i="4" s="1"/>
  <c r="CZ13" i="4"/>
  <c r="DA13" i="4" s="1"/>
  <c r="CZ11" i="4"/>
  <c r="DA11" i="4" s="1"/>
  <c r="CZ6" i="4"/>
  <c r="DA6" i="4" s="1"/>
  <c r="CZ3" i="4"/>
  <c r="DA3" i="4" s="1"/>
  <c r="CZ70" i="4"/>
  <c r="DA70" i="4" s="1"/>
  <c r="CZ65" i="4"/>
  <c r="DA65" i="4" s="1"/>
  <c r="CZ61" i="4"/>
  <c r="DA61" i="4" s="1"/>
  <c r="CZ60" i="4"/>
  <c r="DA60" i="4" s="1"/>
  <c r="CZ52" i="4"/>
  <c r="DA52" i="4" s="1"/>
  <c r="CZ51" i="4"/>
  <c r="DA51" i="4" s="1"/>
  <c r="CZ42" i="4"/>
  <c r="DA42" i="4" s="1"/>
  <c r="CZ35" i="4"/>
  <c r="DA35" i="4" s="1"/>
  <c r="CZ41" i="4"/>
  <c r="DA41" i="4" s="1"/>
  <c r="CZ28" i="4"/>
  <c r="DA28" i="4" s="1"/>
  <c r="CZ32" i="4"/>
  <c r="DA32" i="4" s="1"/>
  <c r="CZ26" i="4"/>
  <c r="DA26" i="4" s="1"/>
  <c r="CZ20" i="4"/>
  <c r="DA20" i="4" s="1"/>
  <c r="CZ9" i="4"/>
  <c r="DA9" i="4" s="1"/>
  <c r="CZ22" i="4"/>
  <c r="DA22" i="4" s="1"/>
  <c r="CZ15" i="4"/>
  <c r="DA15" i="4" s="1"/>
  <c r="CZ8" i="4"/>
  <c r="DA8" i="4" s="1"/>
  <c r="CZ72" i="4"/>
  <c r="DA72" i="4" s="1"/>
  <c r="CZ68" i="4"/>
  <c r="DA68" i="4" s="1"/>
  <c r="CZ64" i="4"/>
  <c r="DA64" i="4" s="1"/>
  <c r="CZ57" i="4"/>
  <c r="DA57" i="4" s="1"/>
  <c r="CZ56" i="4"/>
  <c r="DA56" i="4" s="1"/>
  <c r="CZ48" i="4"/>
  <c r="DA48" i="4" s="1"/>
  <c r="CZ46" i="4"/>
  <c r="DA46" i="4" s="1"/>
  <c r="CZ38" i="4"/>
  <c r="DA38" i="4" s="1"/>
  <c r="CZ45" i="4"/>
  <c r="DA45" i="4" s="1"/>
  <c r="CZ37" i="4"/>
  <c r="DA37" i="4" s="1"/>
  <c r="CZ25" i="4"/>
  <c r="DA25" i="4" s="1"/>
  <c r="CZ30" i="4"/>
  <c r="DA30" i="4" s="1"/>
  <c r="CZ23" i="4"/>
  <c r="DA23" i="4" s="1"/>
  <c r="CZ14" i="4"/>
  <c r="DA14" i="4" s="1"/>
  <c r="CZ5" i="4"/>
  <c r="DA5" i="4" s="1"/>
  <c r="CZ17" i="4"/>
  <c r="DA17" i="4" s="1"/>
  <c r="CZ12" i="4"/>
  <c r="DA12" i="4" s="1"/>
  <c r="EK4" i="4"/>
  <c r="GD31" i="4" s="1"/>
  <c r="AR3" i="5" l="1" a="1"/>
  <c r="GF23" i="5"/>
  <c r="FQ2" i="5" s="1"/>
  <c r="AW3" i="5" a="1"/>
  <c r="BR3" i="5" a="1"/>
  <c r="GF27" i="5"/>
  <c r="FY2" i="5" s="1"/>
  <c r="GL35" i="5"/>
  <c r="IC35" i="5" s="1"/>
  <c r="EG14" i="5"/>
  <c r="GF23" i="4"/>
  <c r="FQ2" i="4" s="1"/>
  <c r="AD37" i="3"/>
  <c r="HO8" i="7" s="1"/>
  <c r="B8" i="3" s="1"/>
  <c r="CQ3" i="5" a="1"/>
  <c r="BM3" i="5" a="1"/>
  <c r="BG3" i="5" a="1"/>
  <c r="BG72" i="5" s="1"/>
  <c r="CB3" i="4" a="1"/>
  <c r="CB68" i="4" s="1"/>
  <c r="GM6" i="5"/>
  <c r="GZ5" i="5" s="1"/>
  <c r="GP6" i="5"/>
  <c r="HC5" i="5" s="1"/>
  <c r="GL25" i="5"/>
  <c r="IC25" i="5" s="1"/>
  <c r="GM25" i="5"/>
  <c r="ID25" i="5" s="1"/>
  <c r="GM35" i="5"/>
  <c r="ID35" i="5" s="1"/>
  <c r="GN6" i="5"/>
  <c r="HA5" i="5" s="1"/>
  <c r="GL15" i="5"/>
  <c r="IC15" i="5" s="1"/>
  <c r="GL10" i="5"/>
  <c r="IC10" i="5" s="1"/>
  <c r="AD44" i="3"/>
  <c r="HO15" i="7" s="1"/>
  <c r="AD64" i="3"/>
  <c r="HO35" i="7" s="1"/>
  <c r="AD47" i="3"/>
  <c r="HO18" i="7" s="1"/>
  <c r="AD65" i="3"/>
  <c r="HO36" i="7" s="1"/>
  <c r="AD48" i="3"/>
  <c r="HO19" i="7" s="1"/>
  <c r="AD62" i="3"/>
  <c r="HO33" i="7" s="1"/>
  <c r="AD45" i="3"/>
  <c r="HO16" i="7" s="1"/>
  <c r="AD61" i="3"/>
  <c r="HO32" i="7" s="1"/>
  <c r="AD42" i="3"/>
  <c r="HO13" i="7" s="1"/>
  <c r="AD56" i="3"/>
  <c r="HO27" i="7" s="1"/>
  <c r="AD39" i="3"/>
  <c r="HO10" i="7" s="1"/>
  <c r="AD57" i="3"/>
  <c r="HO28" i="7" s="1"/>
  <c r="AD46" i="3"/>
  <c r="HO17" i="7" s="1"/>
  <c r="AD60" i="3"/>
  <c r="HO31" i="7" s="1"/>
  <c r="AD43" i="3"/>
  <c r="AD59" i="3"/>
  <c r="HO30" i="7" s="1"/>
  <c r="AD71" i="3"/>
  <c r="HO42" i="7" s="1"/>
  <c r="AD38" i="3"/>
  <c r="HO9" i="7" s="1"/>
  <c r="AD52" i="3"/>
  <c r="HO23" i="7" s="1"/>
  <c r="AD70" i="3"/>
  <c r="HO41" i="7" s="1"/>
  <c r="AD55" i="3"/>
  <c r="HO26" i="7" s="1"/>
  <c r="AD40" i="3"/>
  <c r="HO11" i="7" s="1"/>
  <c r="AD58" i="3"/>
  <c r="HO29" i="7" s="1"/>
  <c r="AD41" i="3"/>
  <c r="HO12" i="7" s="1"/>
  <c r="AD53" i="3"/>
  <c r="HO24" i="7" s="1"/>
  <c r="AD69" i="3"/>
  <c r="HO40" i="7" s="1"/>
  <c r="AD50" i="3"/>
  <c r="HO21" i="7" s="1"/>
  <c r="AD66" i="3"/>
  <c r="HO37" i="7" s="1"/>
  <c r="AD51" i="3"/>
  <c r="HO22" i="7" s="1"/>
  <c r="AD67" i="3"/>
  <c r="HO38" i="7" s="1"/>
  <c r="AD54" i="3"/>
  <c r="HO25" i="7" s="1"/>
  <c r="AD68" i="3"/>
  <c r="HO39" i="7" s="1"/>
  <c r="AD49" i="3"/>
  <c r="HO20" i="7" s="1"/>
  <c r="AD63" i="3"/>
  <c r="HO34" i="7" s="1"/>
  <c r="GL7" i="5"/>
  <c r="IP5" i="5" s="1"/>
  <c r="IP7" i="5" s="1"/>
  <c r="GQ6" i="5"/>
  <c r="HD5" i="5" s="1"/>
  <c r="GL6" i="5"/>
  <c r="GY5" i="5" s="1"/>
  <c r="GO6" i="5"/>
  <c r="HB5" i="5" s="1"/>
  <c r="GL20" i="5"/>
  <c r="IC20" i="5" s="1"/>
  <c r="AM3" i="5" a="1"/>
  <c r="AM56" i="5" s="1"/>
  <c r="CG3" i="5" a="1"/>
  <c r="BB3" i="5" a="1"/>
  <c r="GF25" i="5"/>
  <c r="FU2" i="5" s="1"/>
  <c r="GF24" i="5"/>
  <c r="FS2" i="5" s="1"/>
  <c r="GF22" i="4"/>
  <c r="FO2" i="4" s="1"/>
  <c r="HE5" i="5"/>
  <c r="GS5" i="5" s="1"/>
  <c r="IC5" i="5"/>
  <c r="GK10" i="5"/>
  <c r="GP11" i="5" s="1"/>
  <c r="HC10" i="5" s="1"/>
  <c r="GM15" i="5"/>
  <c r="ID15" i="5" s="1"/>
  <c r="NH9" i="5"/>
  <c r="GP5" i="5" s="1"/>
  <c r="HI5" i="5" s="1"/>
  <c r="GW5" i="5" s="1"/>
  <c r="NH6" i="5"/>
  <c r="GM5" i="5" s="1"/>
  <c r="GM7" i="5" s="1"/>
  <c r="IQ5" i="5" s="1"/>
  <c r="NH8" i="5"/>
  <c r="GO5" i="5" s="1"/>
  <c r="GO7" i="5" s="1"/>
  <c r="IZ5" i="5" s="1"/>
  <c r="NH10" i="5"/>
  <c r="GQ5" i="5" s="1"/>
  <c r="GQ30" i="5" s="1"/>
  <c r="IH30" i="5" s="1"/>
  <c r="NH7" i="5"/>
  <c r="GN5" i="5" s="1"/>
  <c r="GO30" i="5" s="1"/>
  <c r="IF30" i="5" s="1"/>
  <c r="AH3" i="5" a="1"/>
  <c r="AH71" i="5" s="1"/>
  <c r="CB3" i="5" a="1"/>
  <c r="CB64" i="5" s="1"/>
  <c r="BW3" i="5" a="1"/>
  <c r="CL3" i="5" a="1"/>
  <c r="CL28" i="5" s="1"/>
  <c r="CL3" i="4" a="1"/>
  <c r="CL61" i="4" s="1"/>
  <c r="GM30" i="4"/>
  <c r="ID30" i="4" s="1"/>
  <c r="GM15" i="4"/>
  <c r="ID15" i="4" s="1"/>
  <c r="GM10" i="4"/>
  <c r="ID10" i="4" s="1"/>
  <c r="AC3" i="5" a="1"/>
  <c r="AC70" i="5" s="1"/>
  <c r="GM25" i="4"/>
  <c r="ID25" i="4" s="1"/>
  <c r="GM35" i="4"/>
  <c r="ID35" i="4" s="1"/>
  <c r="GK15" i="4"/>
  <c r="GM16" i="4" s="1"/>
  <c r="GZ15" i="4" s="1"/>
  <c r="GN20" i="4"/>
  <c r="IE20" i="4" s="1"/>
  <c r="IC5" i="4"/>
  <c r="GM20" i="4"/>
  <c r="ID20" i="4" s="1"/>
  <c r="GN25" i="4"/>
  <c r="IE25" i="4" s="1"/>
  <c r="ID5" i="4"/>
  <c r="GN35" i="4"/>
  <c r="IE35" i="4" s="1"/>
  <c r="AM3" i="4" a="1"/>
  <c r="AM70" i="4" s="1"/>
  <c r="BW3" i="4" a="1"/>
  <c r="W34" i="3"/>
  <c r="W33" i="3" s="1"/>
  <c r="NH8" i="4" s="1"/>
  <c r="GO5" i="4" s="1"/>
  <c r="GO7" i="4" s="1"/>
  <c r="GQ35" i="4"/>
  <c r="IH35" i="4" s="1"/>
  <c r="GK30" i="4"/>
  <c r="IG5" i="4"/>
  <c r="GP10" i="4"/>
  <c r="IG10" i="4" s="1"/>
  <c r="GP25" i="4"/>
  <c r="IG25" i="4" s="1"/>
  <c r="GP15" i="4"/>
  <c r="IG15" i="4" s="1"/>
  <c r="GP20" i="4"/>
  <c r="IG20" i="4" s="1"/>
  <c r="AA34" i="3"/>
  <c r="AA33" i="3" s="1"/>
  <c r="NH10" i="4" s="1"/>
  <c r="GQ5" i="4" s="1"/>
  <c r="HJ5" i="4" s="1"/>
  <c r="GL35" i="4"/>
  <c r="IC35" i="4" s="1"/>
  <c r="GO6" i="4"/>
  <c r="HB5" i="4" s="1"/>
  <c r="GL20" i="4"/>
  <c r="IC20" i="4" s="1"/>
  <c r="GN6" i="4"/>
  <c r="HA5" i="4" s="1"/>
  <c r="GL15" i="4"/>
  <c r="IC15" i="4" s="1"/>
  <c r="GM6" i="4"/>
  <c r="GZ5" i="4" s="1"/>
  <c r="GL10" i="4"/>
  <c r="IC10" i="4" s="1"/>
  <c r="GL6" i="4"/>
  <c r="GY5" i="4" s="1"/>
  <c r="GP7" i="4"/>
  <c r="GN7" i="4"/>
  <c r="GM7" i="4"/>
  <c r="HG5" i="4"/>
  <c r="GL7" i="4"/>
  <c r="GQ6" i="4"/>
  <c r="HD5" i="4" s="1"/>
  <c r="GP6" i="4"/>
  <c r="HC5" i="4" s="1"/>
  <c r="HF5" i="4"/>
  <c r="HI5" i="4"/>
  <c r="GL30" i="4"/>
  <c r="IC30" i="4" s="1"/>
  <c r="HE5" i="4"/>
  <c r="GL25" i="4"/>
  <c r="IC25" i="4" s="1"/>
  <c r="GO30" i="4"/>
  <c r="IF30" i="4" s="1"/>
  <c r="GN10" i="4"/>
  <c r="IE10" i="4" s="1"/>
  <c r="GO25" i="4"/>
  <c r="IF25" i="4" s="1"/>
  <c r="GK20" i="4"/>
  <c r="GN15" i="4"/>
  <c r="IE15" i="4" s="1"/>
  <c r="IE5" i="4"/>
  <c r="GO35" i="4"/>
  <c r="IF35" i="4" s="1"/>
  <c r="GP11" i="4"/>
  <c r="HC10" i="4" s="1"/>
  <c r="GL11" i="4"/>
  <c r="GY10" i="4" s="1"/>
  <c r="GN11" i="4"/>
  <c r="HA10" i="4" s="1"/>
  <c r="GQ11" i="4"/>
  <c r="HD10" i="4" s="1"/>
  <c r="GM11" i="4"/>
  <c r="GZ10" i="4" s="1"/>
  <c r="GO11" i="4"/>
  <c r="HB10" i="4" s="1"/>
  <c r="EG13" i="4"/>
  <c r="EG14" i="4"/>
  <c r="GF21" i="4"/>
  <c r="AC3" i="4" a="1"/>
  <c r="CG3" i="4" a="1"/>
  <c r="CG69" i="4" s="1"/>
  <c r="CH69" i="4" s="1"/>
  <c r="BR3" i="4" a="1"/>
  <c r="BR68" i="4" s="1"/>
  <c r="BT68" i="4" s="1"/>
  <c r="FP68" i="4" s="1"/>
  <c r="BB3" i="4" a="1"/>
  <c r="BB69" i="4" s="1"/>
  <c r="GF27" i="4"/>
  <c r="FY2" i="4" s="1"/>
  <c r="BG3" i="4" a="1"/>
  <c r="GF26" i="4"/>
  <c r="FW2" i="4" s="1"/>
  <c r="DG3" i="4" a="1"/>
  <c r="EA3" i="4" a="1"/>
  <c r="EA72" i="4" s="1"/>
  <c r="EI14" i="4"/>
  <c r="GD30" i="4"/>
  <c r="EI13" i="4"/>
  <c r="CW3" i="4" a="1"/>
  <c r="EH13" i="4"/>
  <c r="EH14" i="4"/>
  <c r="AH3" i="4" a="1"/>
  <c r="BM3" i="4" a="1"/>
  <c r="AR3" i="4" a="1"/>
  <c r="AW3" i="4" a="1"/>
  <c r="GF25" i="4"/>
  <c r="CQ3" i="4" a="1"/>
  <c r="BW71" i="5"/>
  <c r="BW69" i="5"/>
  <c r="BW67" i="5"/>
  <c r="BW65" i="5"/>
  <c r="BW63" i="5"/>
  <c r="BW61" i="5"/>
  <c r="BW59" i="5"/>
  <c r="BW57" i="5"/>
  <c r="BW55" i="5"/>
  <c r="BW53" i="5"/>
  <c r="BW51" i="5"/>
  <c r="BW49" i="5"/>
  <c r="BW47" i="5"/>
  <c r="BW45" i="5"/>
  <c r="BW43" i="5"/>
  <c r="BW41" i="5"/>
  <c r="BW39" i="5"/>
  <c r="BW37" i="5"/>
  <c r="BW35" i="5"/>
  <c r="BW33" i="5"/>
  <c r="BW31" i="5"/>
  <c r="BW29" i="5"/>
  <c r="BW27" i="5"/>
  <c r="BW25" i="5"/>
  <c r="BW23" i="5"/>
  <c r="BW21" i="5"/>
  <c r="BW19" i="5"/>
  <c r="BW17" i="5"/>
  <c r="BW15" i="5"/>
  <c r="BW13" i="5"/>
  <c r="BW11" i="5"/>
  <c r="BW9" i="5"/>
  <c r="BW7" i="5"/>
  <c r="BW5" i="5"/>
  <c r="BW3" i="5"/>
  <c r="BW72" i="5"/>
  <c r="BW70" i="5"/>
  <c r="BW68" i="5"/>
  <c r="BW66" i="5"/>
  <c r="BW64" i="5"/>
  <c r="BW62" i="5"/>
  <c r="BW60" i="5"/>
  <c r="BW58" i="5"/>
  <c r="BW56" i="5"/>
  <c r="BW54" i="5"/>
  <c r="BW52" i="5"/>
  <c r="BW50" i="5"/>
  <c r="BW48" i="5"/>
  <c r="BW46" i="5"/>
  <c r="BW44" i="5"/>
  <c r="BW42" i="5"/>
  <c r="BW40" i="5"/>
  <c r="BW38" i="5"/>
  <c r="BW36" i="5"/>
  <c r="BW34" i="5"/>
  <c r="BW32" i="5"/>
  <c r="BW30" i="5"/>
  <c r="BW28" i="5"/>
  <c r="BW26" i="5"/>
  <c r="BW24" i="5"/>
  <c r="BW22" i="5"/>
  <c r="BW20" i="5"/>
  <c r="BW18" i="5"/>
  <c r="BW16" i="5"/>
  <c r="BW14" i="5"/>
  <c r="BW12" i="5"/>
  <c r="BW10" i="5"/>
  <c r="BW8" i="5"/>
  <c r="BW6" i="5"/>
  <c r="BW4" i="5"/>
  <c r="DV3" i="5" a="1"/>
  <c r="DL3" i="5" a="1"/>
  <c r="DB3" i="5" a="1"/>
  <c r="AR71" i="5"/>
  <c r="AR69" i="5"/>
  <c r="AR67" i="5"/>
  <c r="AR65" i="5"/>
  <c r="AR63" i="5"/>
  <c r="AR61" i="5"/>
  <c r="AR59" i="5"/>
  <c r="AR57" i="5"/>
  <c r="AR55" i="5"/>
  <c r="AR53" i="5"/>
  <c r="AR51" i="5"/>
  <c r="AR49" i="5"/>
  <c r="AR47" i="5"/>
  <c r="AR45" i="5"/>
  <c r="AR43" i="5"/>
  <c r="AR41" i="5"/>
  <c r="AR39" i="5"/>
  <c r="AR37" i="5"/>
  <c r="AR35" i="5"/>
  <c r="AR33" i="5"/>
  <c r="AR31" i="5"/>
  <c r="AR29" i="5"/>
  <c r="AR27" i="5"/>
  <c r="AR25" i="5"/>
  <c r="AR23" i="5"/>
  <c r="AR21" i="5"/>
  <c r="AR19" i="5"/>
  <c r="AR17" i="5"/>
  <c r="AR15" i="5"/>
  <c r="AR13" i="5"/>
  <c r="AR11" i="5"/>
  <c r="AR9" i="5"/>
  <c r="AR7" i="5"/>
  <c r="AR5" i="5"/>
  <c r="AR3" i="5"/>
  <c r="AR72" i="5"/>
  <c r="AR70" i="5"/>
  <c r="AR68" i="5"/>
  <c r="AR66" i="5"/>
  <c r="AR64" i="5"/>
  <c r="AR62" i="5"/>
  <c r="AR60" i="5"/>
  <c r="AR58" i="5"/>
  <c r="AR56" i="5"/>
  <c r="AR54" i="5"/>
  <c r="AR52" i="5"/>
  <c r="AR50" i="5"/>
  <c r="AR48" i="5"/>
  <c r="AR46" i="5"/>
  <c r="AR44" i="5"/>
  <c r="AR42" i="5"/>
  <c r="AR40" i="5"/>
  <c r="AR38" i="5"/>
  <c r="AR36" i="5"/>
  <c r="AR34" i="5"/>
  <c r="AR32" i="5"/>
  <c r="AR30" i="5"/>
  <c r="AR28" i="5"/>
  <c r="AR26" i="5"/>
  <c r="AR24" i="5"/>
  <c r="AR22" i="5"/>
  <c r="AR20" i="5"/>
  <c r="AR18" i="5"/>
  <c r="AR16" i="5"/>
  <c r="AR14" i="5"/>
  <c r="AR12" i="5"/>
  <c r="AR10" i="5"/>
  <c r="AR8" i="5"/>
  <c r="AR6" i="5"/>
  <c r="AR4" i="5"/>
  <c r="CG71" i="5"/>
  <c r="CG69" i="5"/>
  <c r="CG67" i="5"/>
  <c r="CG65" i="5"/>
  <c r="CG63" i="5"/>
  <c r="CG61" i="5"/>
  <c r="CG59" i="5"/>
  <c r="CG57" i="5"/>
  <c r="CG55" i="5"/>
  <c r="CG53" i="5"/>
  <c r="CG51" i="5"/>
  <c r="CG49" i="5"/>
  <c r="CG47" i="5"/>
  <c r="CG45" i="5"/>
  <c r="CG43" i="5"/>
  <c r="CG41" i="5"/>
  <c r="CG39" i="5"/>
  <c r="CG37" i="5"/>
  <c r="CG35" i="5"/>
  <c r="CG33" i="5"/>
  <c r="CG31" i="5"/>
  <c r="CG29" i="5"/>
  <c r="CG27" i="5"/>
  <c r="CG25" i="5"/>
  <c r="CG23" i="5"/>
  <c r="CG21" i="5"/>
  <c r="CG19" i="5"/>
  <c r="CG17" i="5"/>
  <c r="CG15" i="5"/>
  <c r="CG13" i="5"/>
  <c r="CG11" i="5"/>
  <c r="CG9" i="5"/>
  <c r="CG7" i="5"/>
  <c r="CG5" i="5"/>
  <c r="CG3" i="5"/>
  <c r="CG72" i="5"/>
  <c r="CG70" i="5"/>
  <c r="CG68" i="5"/>
  <c r="CG66" i="5"/>
  <c r="CG64" i="5"/>
  <c r="CG62" i="5"/>
  <c r="CG60" i="5"/>
  <c r="CG58" i="5"/>
  <c r="CG56" i="5"/>
  <c r="CG54" i="5"/>
  <c r="CG52" i="5"/>
  <c r="CG50" i="5"/>
  <c r="CG48" i="5"/>
  <c r="CG46" i="5"/>
  <c r="CG44" i="5"/>
  <c r="CG42" i="5"/>
  <c r="CG40" i="5"/>
  <c r="CG38" i="5"/>
  <c r="CG36" i="5"/>
  <c r="CG34" i="5"/>
  <c r="CG32" i="5"/>
  <c r="CG30" i="5"/>
  <c r="CG28" i="5"/>
  <c r="CG26" i="5"/>
  <c r="CG24" i="5"/>
  <c r="CG22" i="5"/>
  <c r="CG20" i="5"/>
  <c r="CG18" i="5"/>
  <c r="CG16" i="5"/>
  <c r="CG14" i="5"/>
  <c r="CG12" i="5"/>
  <c r="CG10" i="5"/>
  <c r="CG8" i="5"/>
  <c r="CG6" i="5"/>
  <c r="CG4" i="5"/>
  <c r="EA3" i="5" a="1"/>
  <c r="DQ3" i="5" a="1"/>
  <c r="DG3" i="5" a="1"/>
  <c r="CW3" i="5" a="1"/>
  <c r="GD30" i="5"/>
  <c r="EI13" i="5"/>
  <c r="EI14" i="5"/>
  <c r="AH65" i="5"/>
  <c r="AH49" i="5"/>
  <c r="AH41" i="5"/>
  <c r="AH33" i="5"/>
  <c r="AH17" i="5"/>
  <c r="AH9" i="5"/>
  <c r="AH72" i="5"/>
  <c r="AH56" i="5"/>
  <c r="AH48" i="5"/>
  <c r="AH40" i="5"/>
  <c r="AH24" i="5"/>
  <c r="AH16" i="5"/>
  <c r="AH8" i="5"/>
  <c r="AW72" i="5"/>
  <c r="AW70" i="5"/>
  <c r="AW68" i="5"/>
  <c r="AW66" i="5"/>
  <c r="AW64" i="5"/>
  <c r="AW62" i="5"/>
  <c r="AW60" i="5"/>
  <c r="AW58" i="5"/>
  <c r="AW56" i="5"/>
  <c r="AW54" i="5"/>
  <c r="AW52" i="5"/>
  <c r="AW50" i="5"/>
  <c r="AW48" i="5"/>
  <c r="AW46" i="5"/>
  <c r="AW44" i="5"/>
  <c r="AW42" i="5"/>
  <c r="AW40" i="5"/>
  <c r="AW38" i="5"/>
  <c r="AW36" i="5"/>
  <c r="AW34" i="5"/>
  <c r="AW32" i="5"/>
  <c r="AW30" i="5"/>
  <c r="AW28" i="5"/>
  <c r="AW26" i="5"/>
  <c r="AW24" i="5"/>
  <c r="AW22" i="5"/>
  <c r="AW20" i="5"/>
  <c r="AW18" i="5"/>
  <c r="AW16" i="5"/>
  <c r="AW14" i="5"/>
  <c r="AW12" i="5"/>
  <c r="AW10" i="5"/>
  <c r="AW8" i="5"/>
  <c r="AW6" i="5"/>
  <c r="AW4" i="5"/>
  <c r="AW71" i="5"/>
  <c r="AW69" i="5"/>
  <c r="AW67" i="5"/>
  <c r="AW65" i="5"/>
  <c r="AW63" i="5"/>
  <c r="AW61" i="5"/>
  <c r="AW59" i="5"/>
  <c r="AW57" i="5"/>
  <c r="AW55" i="5"/>
  <c r="AW53" i="5"/>
  <c r="AW51" i="5"/>
  <c r="AW49" i="5"/>
  <c r="AW47" i="5"/>
  <c r="AW45" i="5"/>
  <c r="AW43" i="5"/>
  <c r="AW41" i="5"/>
  <c r="AW39" i="5"/>
  <c r="AW37" i="5"/>
  <c r="AW35" i="5"/>
  <c r="AW33" i="5"/>
  <c r="AW31" i="5"/>
  <c r="AW29" i="5"/>
  <c r="AW27" i="5"/>
  <c r="AW25" i="5"/>
  <c r="AW23" i="5"/>
  <c r="AW21" i="5"/>
  <c r="AW19" i="5"/>
  <c r="AW17" i="5"/>
  <c r="AW15" i="5"/>
  <c r="AW13" i="5"/>
  <c r="AW11" i="5"/>
  <c r="AW9" i="5"/>
  <c r="AW7" i="5"/>
  <c r="AW5" i="5"/>
  <c r="AW3" i="5"/>
  <c r="BG66" i="5"/>
  <c r="BG58" i="5"/>
  <c r="BG50" i="5"/>
  <c r="BG42" i="5"/>
  <c r="BG34" i="5"/>
  <c r="BG26" i="5"/>
  <c r="BG18" i="5"/>
  <c r="BG10" i="5"/>
  <c r="BG71" i="5"/>
  <c r="BG63" i="5"/>
  <c r="BG55" i="5"/>
  <c r="BG47" i="5"/>
  <c r="BG39" i="5"/>
  <c r="BG31" i="5"/>
  <c r="BG23" i="5"/>
  <c r="BG15" i="5"/>
  <c r="BG7" i="5"/>
  <c r="CQ71" i="5"/>
  <c r="CQ69" i="5"/>
  <c r="CQ67" i="5"/>
  <c r="CQ65" i="5"/>
  <c r="CQ63" i="5"/>
  <c r="CQ61" i="5"/>
  <c r="CQ59" i="5"/>
  <c r="CQ57" i="5"/>
  <c r="CQ55" i="5"/>
  <c r="CQ53" i="5"/>
  <c r="CQ51" i="5"/>
  <c r="CQ49" i="5"/>
  <c r="CQ47" i="5"/>
  <c r="CQ45" i="5"/>
  <c r="CQ43" i="5"/>
  <c r="CQ41" i="5"/>
  <c r="CQ39" i="5"/>
  <c r="CQ37" i="5"/>
  <c r="CQ35" i="5"/>
  <c r="CQ33" i="5"/>
  <c r="CQ31" i="5"/>
  <c r="CQ29" i="5"/>
  <c r="CQ27" i="5"/>
  <c r="CQ25" i="5"/>
  <c r="CQ23" i="5"/>
  <c r="CQ21" i="5"/>
  <c r="CQ19" i="5"/>
  <c r="CQ17" i="5"/>
  <c r="CQ15" i="5"/>
  <c r="CQ13" i="5"/>
  <c r="CQ11" i="5"/>
  <c r="CQ9" i="5"/>
  <c r="CQ7" i="5"/>
  <c r="CQ5" i="5"/>
  <c r="CQ3" i="5"/>
  <c r="CQ72" i="5"/>
  <c r="CQ70" i="5"/>
  <c r="CQ68" i="5"/>
  <c r="CQ66" i="5"/>
  <c r="CQ64" i="5"/>
  <c r="CQ62" i="5"/>
  <c r="CQ60" i="5"/>
  <c r="CQ58" i="5"/>
  <c r="CQ56" i="5"/>
  <c r="CQ54" i="5"/>
  <c r="CQ52" i="5"/>
  <c r="CQ50" i="5"/>
  <c r="CQ48" i="5"/>
  <c r="CQ46" i="5"/>
  <c r="CQ44" i="5"/>
  <c r="CQ42" i="5"/>
  <c r="CQ40" i="5"/>
  <c r="CQ38" i="5"/>
  <c r="CQ36" i="5"/>
  <c r="CQ34" i="5"/>
  <c r="CQ32" i="5"/>
  <c r="CQ30" i="5"/>
  <c r="CQ28" i="5"/>
  <c r="CQ26" i="5"/>
  <c r="CQ24" i="5"/>
  <c r="CQ22" i="5"/>
  <c r="CQ20" i="5"/>
  <c r="CQ18" i="5"/>
  <c r="CQ16" i="5"/>
  <c r="CQ14" i="5"/>
  <c r="CQ12" i="5"/>
  <c r="CQ10" i="5"/>
  <c r="CQ8" i="5"/>
  <c r="CQ6" i="5"/>
  <c r="CQ4" i="5"/>
  <c r="FH8" i="5"/>
  <c r="FG10" i="5" s="1"/>
  <c r="FH3" i="5"/>
  <c r="FM2" i="5"/>
  <c r="CL60" i="5"/>
  <c r="CL44" i="5"/>
  <c r="CL12" i="5"/>
  <c r="CL65" i="5"/>
  <c r="CL49" i="5"/>
  <c r="CL17" i="5"/>
  <c r="AM64" i="5"/>
  <c r="AM32" i="5"/>
  <c r="AM69" i="5"/>
  <c r="AM37" i="5"/>
  <c r="AM5" i="5"/>
  <c r="CB16" i="5"/>
  <c r="CB21" i="5"/>
  <c r="BM71" i="5"/>
  <c r="BM69" i="5"/>
  <c r="BM67" i="5"/>
  <c r="BM65" i="5"/>
  <c r="BM63" i="5"/>
  <c r="BM61" i="5"/>
  <c r="BM59" i="5"/>
  <c r="BM57" i="5"/>
  <c r="BM55" i="5"/>
  <c r="BM53" i="5"/>
  <c r="BM51" i="5"/>
  <c r="BM49" i="5"/>
  <c r="BM47" i="5"/>
  <c r="BM45" i="5"/>
  <c r="BM43" i="5"/>
  <c r="BM41" i="5"/>
  <c r="BM39" i="5"/>
  <c r="BM37" i="5"/>
  <c r="BM35" i="5"/>
  <c r="BM33" i="5"/>
  <c r="BM31" i="5"/>
  <c r="BM29" i="5"/>
  <c r="BM27" i="5"/>
  <c r="BM25" i="5"/>
  <c r="BM23" i="5"/>
  <c r="BM21" i="5"/>
  <c r="BM19" i="5"/>
  <c r="BM17" i="5"/>
  <c r="BM15" i="5"/>
  <c r="BM13" i="5"/>
  <c r="BM11" i="5"/>
  <c r="BM9" i="5"/>
  <c r="BM7" i="5"/>
  <c r="BM5" i="5"/>
  <c r="BM3" i="5"/>
  <c r="BM72" i="5"/>
  <c r="BM70" i="5"/>
  <c r="BM68" i="5"/>
  <c r="BM66" i="5"/>
  <c r="BM64" i="5"/>
  <c r="BM62" i="5"/>
  <c r="BM60" i="5"/>
  <c r="BM58" i="5"/>
  <c r="BM56" i="5"/>
  <c r="BM54" i="5"/>
  <c r="BM52" i="5"/>
  <c r="BM50" i="5"/>
  <c r="BM48" i="5"/>
  <c r="BM46" i="5"/>
  <c r="BM44" i="5"/>
  <c r="BM42" i="5"/>
  <c r="BM40" i="5"/>
  <c r="BM38" i="5"/>
  <c r="BM36" i="5"/>
  <c r="BM34" i="5"/>
  <c r="BM32" i="5"/>
  <c r="BM30" i="5"/>
  <c r="BM28" i="5"/>
  <c r="BM26" i="5"/>
  <c r="BM24" i="5"/>
  <c r="BM22" i="5"/>
  <c r="BM20" i="5"/>
  <c r="BM18" i="5"/>
  <c r="BM16" i="5"/>
  <c r="BM14" i="5"/>
  <c r="BM12" i="5"/>
  <c r="BM10" i="5"/>
  <c r="BM8" i="5"/>
  <c r="BM6" i="5"/>
  <c r="BM4" i="5"/>
  <c r="BB65" i="5"/>
  <c r="BB57" i="5"/>
  <c r="BB49" i="5"/>
  <c r="BB41" i="5"/>
  <c r="BB33" i="5"/>
  <c r="BB25" i="5"/>
  <c r="BB17" i="5"/>
  <c r="BB11" i="5"/>
  <c r="BB7" i="5"/>
  <c r="BB3" i="5"/>
  <c r="BB70" i="5"/>
  <c r="BB66" i="5"/>
  <c r="BB62" i="5"/>
  <c r="BB58" i="5"/>
  <c r="BB54" i="5"/>
  <c r="BB50" i="5"/>
  <c r="BB46" i="5"/>
  <c r="BB42" i="5"/>
  <c r="BB38" i="5"/>
  <c r="BB34" i="5"/>
  <c r="BB30" i="5"/>
  <c r="BB26" i="5"/>
  <c r="BB22" i="5"/>
  <c r="BB18" i="5"/>
  <c r="BB14" i="5"/>
  <c r="BB10" i="5"/>
  <c r="BB6" i="5"/>
  <c r="BR72" i="5"/>
  <c r="BR70" i="5"/>
  <c r="BR68" i="5"/>
  <c r="BR66" i="5"/>
  <c r="BR64" i="5"/>
  <c r="BR62" i="5"/>
  <c r="BR60" i="5"/>
  <c r="BR58" i="5"/>
  <c r="BR56" i="5"/>
  <c r="BR54" i="5"/>
  <c r="BR52" i="5"/>
  <c r="BR50" i="5"/>
  <c r="BR48" i="5"/>
  <c r="BR46" i="5"/>
  <c r="BR44" i="5"/>
  <c r="BR42" i="5"/>
  <c r="BR40" i="5"/>
  <c r="BR38" i="5"/>
  <c r="BR36" i="5"/>
  <c r="BR34" i="5"/>
  <c r="BR32" i="5"/>
  <c r="BR30" i="5"/>
  <c r="BR28" i="5"/>
  <c r="BR26" i="5"/>
  <c r="BR24" i="5"/>
  <c r="BR22" i="5"/>
  <c r="BR20" i="5"/>
  <c r="BR18" i="5"/>
  <c r="BR16" i="5"/>
  <c r="BR14" i="5"/>
  <c r="BR12" i="5"/>
  <c r="BR10" i="5"/>
  <c r="BR8" i="5"/>
  <c r="BR6" i="5"/>
  <c r="BR4" i="5"/>
  <c r="BR71" i="5"/>
  <c r="BR69" i="5"/>
  <c r="BR67" i="5"/>
  <c r="BR65" i="5"/>
  <c r="BR63" i="5"/>
  <c r="BR61" i="5"/>
  <c r="BR59" i="5"/>
  <c r="BR57" i="5"/>
  <c r="BR55" i="5"/>
  <c r="BR53" i="5"/>
  <c r="BR51" i="5"/>
  <c r="BR49" i="5"/>
  <c r="BR47" i="5"/>
  <c r="BR45" i="5"/>
  <c r="BR43" i="5"/>
  <c r="BR41" i="5"/>
  <c r="BR39" i="5"/>
  <c r="BR37" i="5"/>
  <c r="BR35" i="5"/>
  <c r="BR33" i="5"/>
  <c r="BR31" i="5"/>
  <c r="BR29" i="5"/>
  <c r="BR27" i="5"/>
  <c r="BR25" i="5"/>
  <c r="BR23" i="5"/>
  <c r="BR21" i="5"/>
  <c r="BR19" i="5"/>
  <c r="BR17" i="5"/>
  <c r="BR15" i="5"/>
  <c r="BR13" i="5"/>
  <c r="BR11" i="5"/>
  <c r="BR9" i="5"/>
  <c r="BR7" i="5"/>
  <c r="BR5" i="5"/>
  <c r="BR3" i="5"/>
  <c r="DQ3" i="4" a="1"/>
  <c r="DQ68" i="4" s="1"/>
  <c r="DV3" i="4" a="1"/>
  <c r="DL3" i="4" a="1"/>
  <c r="DB3" i="4" a="1"/>
  <c r="CB48" i="4"/>
  <c r="CB16" i="4"/>
  <c r="CB53" i="4"/>
  <c r="CB21" i="4"/>
  <c r="CB58" i="4"/>
  <c r="CB26" i="4"/>
  <c r="CB63" i="4"/>
  <c r="CB31" i="4"/>
  <c r="GN15" i="5" l="1"/>
  <c r="IE15" i="5" s="1"/>
  <c r="B9" i="3"/>
  <c r="AD35" i="3" s="1"/>
  <c r="HO14" i="7"/>
  <c r="CB37" i="5"/>
  <c r="CB32" i="5"/>
  <c r="AM13" i="5"/>
  <c r="AM45" i="5"/>
  <c r="AO45" i="5" s="1"/>
  <c r="AM8" i="5"/>
  <c r="AM40" i="5"/>
  <c r="AM72" i="5"/>
  <c r="CB53" i="5"/>
  <c r="CC53" i="5" s="1"/>
  <c r="CB48" i="5"/>
  <c r="AM21" i="5"/>
  <c r="AM53" i="5"/>
  <c r="AM16" i="5"/>
  <c r="AN16" i="5" s="1"/>
  <c r="AM48" i="5"/>
  <c r="BR72" i="4"/>
  <c r="BT72" i="4" s="1"/>
  <c r="FP72" i="4" s="1"/>
  <c r="GQ7" i="4"/>
  <c r="CB7" i="4"/>
  <c r="CC7" i="4" s="1"/>
  <c r="CB39" i="4"/>
  <c r="CB71" i="4"/>
  <c r="CB34" i="4"/>
  <c r="CB66" i="4"/>
  <c r="CD66" i="4" s="1"/>
  <c r="FT66" i="4" s="1"/>
  <c r="CB29" i="4"/>
  <c r="CB61" i="4"/>
  <c r="CB24" i="4"/>
  <c r="CB56" i="4"/>
  <c r="CC56" i="4" s="1"/>
  <c r="CB15" i="4"/>
  <c r="CB47" i="4"/>
  <c r="CB10" i="4"/>
  <c r="CB42" i="4"/>
  <c r="CC42" i="4" s="1"/>
  <c r="CB5" i="4"/>
  <c r="CB37" i="4"/>
  <c r="CB69" i="4"/>
  <c r="CB32" i="4"/>
  <c r="CC32" i="4" s="1"/>
  <c r="CB64" i="4"/>
  <c r="CB23" i="4"/>
  <c r="CB55" i="4"/>
  <c r="CB18" i="4"/>
  <c r="CC18" i="4" s="1"/>
  <c r="CB50" i="4"/>
  <c r="CB13" i="4"/>
  <c r="CB45" i="4"/>
  <c r="CB8" i="4"/>
  <c r="CC8" i="4" s="1"/>
  <c r="CB40" i="4"/>
  <c r="CB72" i="4"/>
  <c r="CB5" i="5"/>
  <c r="CB69" i="5"/>
  <c r="CC69" i="5" s="1"/>
  <c r="AM29" i="5"/>
  <c r="AM61" i="5"/>
  <c r="AM24" i="5"/>
  <c r="AH32" i="5"/>
  <c r="AJ32" i="5" s="1"/>
  <c r="AH64" i="5"/>
  <c r="AH25" i="5"/>
  <c r="AH57" i="5"/>
  <c r="BG9" i="5"/>
  <c r="BI9" i="5" s="1"/>
  <c r="BG17" i="5"/>
  <c r="BG25" i="5"/>
  <c r="BG33" i="5"/>
  <c r="BI33" i="5" s="1"/>
  <c r="BG41" i="5"/>
  <c r="BI41" i="5" s="1"/>
  <c r="BG49" i="5"/>
  <c r="BG57" i="5"/>
  <c r="BG65" i="5"/>
  <c r="BI65" i="5" s="1"/>
  <c r="BG4" i="5"/>
  <c r="BH4" i="5" s="1"/>
  <c r="BG12" i="5"/>
  <c r="BG20" i="5"/>
  <c r="BG28" i="5"/>
  <c r="BH28" i="5" s="1"/>
  <c r="BG36" i="5"/>
  <c r="BH36" i="5" s="1"/>
  <c r="BG44" i="5"/>
  <c r="BG52" i="5"/>
  <c r="BG60" i="5"/>
  <c r="BI60" i="5" s="1"/>
  <c r="BG68" i="5"/>
  <c r="BH68" i="5" s="1"/>
  <c r="AH10" i="5"/>
  <c r="AH18" i="5"/>
  <c r="AH26" i="5"/>
  <c r="AJ26" i="5" s="1"/>
  <c r="AH34" i="5"/>
  <c r="AJ34" i="5" s="1"/>
  <c r="AH42" i="5"/>
  <c r="AH50" i="5"/>
  <c r="AH58" i="5"/>
  <c r="AJ58" i="5" s="1"/>
  <c r="AH66" i="5"/>
  <c r="AJ66" i="5" s="1"/>
  <c r="AH3" i="5"/>
  <c r="AH11" i="5"/>
  <c r="AH19" i="5"/>
  <c r="AJ19" i="5" s="1"/>
  <c r="AH27" i="5"/>
  <c r="AI27" i="5" s="1"/>
  <c r="AH35" i="5"/>
  <c r="AH43" i="5"/>
  <c r="AH51" i="5"/>
  <c r="AJ51" i="5" s="1"/>
  <c r="AH59" i="5"/>
  <c r="AI59" i="5" s="1"/>
  <c r="AH67" i="5"/>
  <c r="CL33" i="5"/>
  <c r="BG3" i="5"/>
  <c r="BG11" i="5"/>
  <c r="BH11" i="5" s="1"/>
  <c r="BG19" i="5"/>
  <c r="BG27" i="5"/>
  <c r="BG35" i="5"/>
  <c r="BH35" i="5" s="1"/>
  <c r="BG43" i="5"/>
  <c r="BI43" i="5" s="1"/>
  <c r="BG51" i="5"/>
  <c r="BG59" i="5"/>
  <c r="BG67" i="5"/>
  <c r="BI67" i="5" s="1"/>
  <c r="BG6" i="5"/>
  <c r="BI6" i="5" s="1"/>
  <c r="BG14" i="5"/>
  <c r="BG22" i="5"/>
  <c r="BG30" i="5"/>
  <c r="BI30" i="5" s="1"/>
  <c r="BG38" i="5"/>
  <c r="BI38" i="5" s="1"/>
  <c r="BG46" i="5"/>
  <c r="BG54" i="5"/>
  <c r="BG62" i="5"/>
  <c r="BI62" i="5" s="1"/>
  <c r="BG70" i="5"/>
  <c r="BI70" i="5" s="1"/>
  <c r="AH4" i="5"/>
  <c r="AH12" i="5"/>
  <c r="AH20" i="5"/>
  <c r="AI20" i="5" s="1"/>
  <c r="AH28" i="5"/>
  <c r="AJ28" i="5" s="1"/>
  <c r="AH36" i="5"/>
  <c r="AH44" i="5"/>
  <c r="AH52" i="5"/>
  <c r="AJ52" i="5" s="1"/>
  <c r="AH60" i="5"/>
  <c r="AJ60" i="5" s="1"/>
  <c r="AH68" i="5"/>
  <c r="AH5" i="5"/>
  <c r="AH13" i="5"/>
  <c r="AI13" i="5" s="1"/>
  <c r="AH21" i="5"/>
  <c r="AI21" i="5" s="1"/>
  <c r="AH29" i="5"/>
  <c r="AH37" i="5"/>
  <c r="AH45" i="5"/>
  <c r="AJ45" i="5" s="1"/>
  <c r="AH53" i="5"/>
  <c r="AI53" i="5" s="1"/>
  <c r="AH61" i="5"/>
  <c r="AH69" i="5"/>
  <c r="BG5" i="5"/>
  <c r="BI5" i="5" s="1"/>
  <c r="BG13" i="5"/>
  <c r="BI13" i="5" s="1"/>
  <c r="BG21" i="5"/>
  <c r="BG29" i="5"/>
  <c r="BG37" i="5"/>
  <c r="BI37" i="5" s="1"/>
  <c r="BG45" i="5"/>
  <c r="BI45" i="5" s="1"/>
  <c r="BG53" i="5"/>
  <c r="BG61" i="5"/>
  <c r="BG69" i="5"/>
  <c r="BI69" i="5" s="1"/>
  <c r="BG8" i="5"/>
  <c r="BI8" i="5" s="1"/>
  <c r="BG16" i="5"/>
  <c r="BG24" i="5"/>
  <c r="BG32" i="5"/>
  <c r="BI32" i="5" s="1"/>
  <c r="BG40" i="5"/>
  <c r="BH40" i="5" s="1"/>
  <c r="BG48" i="5"/>
  <c r="BG56" i="5"/>
  <c r="BG64" i="5"/>
  <c r="BH64" i="5" s="1"/>
  <c r="AH6" i="5"/>
  <c r="AI6" i="5" s="1"/>
  <c r="AH14" i="5"/>
  <c r="AH22" i="5"/>
  <c r="AH30" i="5"/>
  <c r="AJ30" i="5" s="1"/>
  <c r="AH38" i="5"/>
  <c r="AI38" i="5" s="1"/>
  <c r="AH46" i="5"/>
  <c r="AH54" i="5"/>
  <c r="AH62" i="5"/>
  <c r="AJ62" i="5" s="1"/>
  <c r="AH70" i="5"/>
  <c r="AI70" i="5" s="1"/>
  <c r="AH7" i="5"/>
  <c r="AH15" i="5"/>
  <c r="AH23" i="5"/>
  <c r="AJ23" i="5" s="1"/>
  <c r="AH31" i="5"/>
  <c r="AI31" i="5" s="1"/>
  <c r="AH39" i="5"/>
  <c r="AH47" i="5"/>
  <c r="AH55" i="5"/>
  <c r="AI55" i="5" s="1"/>
  <c r="AH63" i="5"/>
  <c r="AJ63" i="5" s="1"/>
  <c r="BS72" i="4"/>
  <c r="CB3" i="4"/>
  <c r="CC3" i="4" s="1"/>
  <c r="CD3" i="4" s="1"/>
  <c r="GC33" i="4" s="1"/>
  <c r="CB11" i="4"/>
  <c r="CD11" i="4" s="1"/>
  <c r="CB19" i="4"/>
  <c r="CD19" i="4" s="1"/>
  <c r="CB27" i="4"/>
  <c r="CB35" i="4"/>
  <c r="CC35" i="4" s="1"/>
  <c r="CB43" i="4"/>
  <c r="CC43" i="4" s="1"/>
  <c r="CB51" i="4"/>
  <c r="CD51" i="4" s="1"/>
  <c r="FT51" i="4" s="1"/>
  <c r="CB59" i="4"/>
  <c r="CB67" i="4"/>
  <c r="CC67" i="4" s="1"/>
  <c r="CB6" i="4"/>
  <c r="CD6" i="4" s="1"/>
  <c r="CB14" i="4"/>
  <c r="CC14" i="4" s="1"/>
  <c r="CB22" i="4"/>
  <c r="CB30" i="4"/>
  <c r="CD30" i="4" s="1"/>
  <c r="FT30" i="4" s="1"/>
  <c r="CB38" i="4"/>
  <c r="CD38" i="4" s="1"/>
  <c r="FT38" i="4" s="1"/>
  <c r="CB46" i="4"/>
  <c r="CC46" i="4" s="1"/>
  <c r="CB54" i="4"/>
  <c r="CB62" i="4"/>
  <c r="CD62" i="4" s="1"/>
  <c r="FT62" i="4" s="1"/>
  <c r="CB70" i="4"/>
  <c r="CD70" i="4" s="1"/>
  <c r="FT70" i="4" s="1"/>
  <c r="CB9" i="4"/>
  <c r="CD9" i="4" s="1"/>
  <c r="CB17" i="4"/>
  <c r="CB25" i="4"/>
  <c r="CD25" i="4" s="1"/>
  <c r="FT25" i="4" s="1"/>
  <c r="CB33" i="4"/>
  <c r="CC33" i="4" s="1"/>
  <c r="CB41" i="4"/>
  <c r="CC41" i="4" s="1"/>
  <c r="CB49" i="4"/>
  <c r="CB57" i="4"/>
  <c r="CD57" i="4" s="1"/>
  <c r="FT57" i="4" s="1"/>
  <c r="CB65" i="4"/>
  <c r="CD65" i="4" s="1"/>
  <c r="FT65" i="4" s="1"/>
  <c r="CB4" i="4"/>
  <c r="CD4" i="4" s="1"/>
  <c r="CB12" i="4"/>
  <c r="CB20" i="4"/>
  <c r="CD20" i="4" s="1"/>
  <c r="FT20" i="4" s="1"/>
  <c r="CB28" i="4"/>
  <c r="CC28" i="4" s="1"/>
  <c r="CB36" i="4"/>
  <c r="CD36" i="4" s="1"/>
  <c r="FT36" i="4" s="1"/>
  <c r="CB44" i="4"/>
  <c r="CB52" i="4"/>
  <c r="CD52" i="4" s="1"/>
  <c r="FT52" i="4" s="1"/>
  <c r="CB60" i="4"/>
  <c r="CC60" i="4" s="1"/>
  <c r="CL70" i="5"/>
  <c r="CN70" i="5" s="1"/>
  <c r="FX70" i="5" s="1"/>
  <c r="CL72" i="5"/>
  <c r="CN72" i="5" s="1"/>
  <c r="FX72" i="5" s="1"/>
  <c r="CL64" i="5"/>
  <c r="CL56" i="5"/>
  <c r="CN56" i="5" s="1"/>
  <c r="FX56" i="5" s="1"/>
  <c r="CL48" i="5"/>
  <c r="CN48" i="5" s="1"/>
  <c r="FX48" i="5" s="1"/>
  <c r="CL40" i="5"/>
  <c r="CM40" i="5" s="1"/>
  <c r="CL32" i="5"/>
  <c r="CL24" i="5"/>
  <c r="CM24" i="5" s="1"/>
  <c r="CL16" i="5"/>
  <c r="CN16" i="5" s="1"/>
  <c r="CL8" i="5"/>
  <c r="CN8" i="5" s="1"/>
  <c r="CL69" i="5"/>
  <c r="CL61" i="5"/>
  <c r="CM61" i="5" s="1"/>
  <c r="CL53" i="5"/>
  <c r="CM53" i="5" s="1"/>
  <c r="CL45" i="5"/>
  <c r="CN45" i="5" s="1"/>
  <c r="FX45" i="5" s="1"/>
  <c r="CL37" i="5"/>
  <c r="CL29" i="5"/>
  <c r="CM29" i="5" s="1"/>
  <c r="CL21" i="5"/>
  <c r="CN21" i="5" s="1"/>
  <c r="FX21" i="5" s="1"/>
  <c r="CL13" i="5"/>
  <c r="CM13" i="5" s="1"/>
  <c r="CL5" i="5"/>
  <c r="CB70" i="5"/>
  <c r="CD70" i="5" s="1"/>
  <c r="FT70" i="5" s="1"/>
  <c r="CB68" i="5"/>
  <c r="CC68" i="5" s="1"/>
  <c r="CB60" i="5"/>
  <c r="CD60" i="5" s="1"/>
  <c r="FT60" i="5" s="1"/>
  <c r="CB52" i="5"/>
  <c r="CB44" i="5"/>
  <c r="CC44" i="5" s="1"/>
  <c r="CB36" i="5"/>
  <c r="CC36" i="5" s="1"/>
  <c r="CB28" i="5"/>
  <c r="CC28" i="5" s="1"/>
  <c r="CB20" i="5"/>
  <c r="CB12" i="5"/>
  <c r="CD12" i="5" s="1"/>
  <c r="CB4" i="5"/>
  <c r="CD4" i="5" s="1"/>
  <c r="CB65" i="5"/>
  <c r="CD65" i="5" s="1"/>
  <c r="FT65" i="5" s="1"/>
  <c r="CB57" i="5"/>
  <c r="CB49" i="5"/>
  <c r="CC49" i="5" s="1"/>
  <c r="CB41" i="5"/>
  <c r="CD41" i="5" s="1"/>
  <c r="FT41" i="5" s="1"/>
  <c r="CB33" i="5"/>
  <c r="CD33" i="5" s="1"/>
  <c r="FT33" i="5" s="1"/>
  <c r="CB25" i="5"/>
  <c r="CB17" i="5"/>
  <c r="CC17" i="5" s="1"/>
  <c r="CB9" i="5"/>
  <c r="CD9" i="5" s="1"/>
  <c r="BB71" i="5"/>
  <c r="BD71" i="5" s="1"/>
  <c r="BB67" i="5"/>
  <c r="BB63" i="5"/>
  <c r="BC63" i="5" s="1"/>
  <c r="BB59" i="5"/>
  <c r="BC59" i="5" s="1"/>
  <c r="BB55" i="5"/>
  <c r="BD55" i="5" s="1"/>
  <c r="BB51" i="5"/>
  <c r="BB47" i="5"/>
  <c r="BD47" i="5" s="1"/>
  <c r="BB43" i="5"/>
  <c r="BD43" i="5" s="1"/>
  <c r="BB39" i="5"/>
  <c r="BC39" i="5" s="1"/>
  <c r="BB35" i="5"/>
  <c r="BB31" i="5"/>
  <c r="BD31" i="5" s="1"/>
  <c r="BB27" i="5"/>
  <c r="BD27" i="5" s="1"/>
  <c r="BB23" i="5"/>
  <c r="BC23" i="5" s="1"/>
  <c r="BB19" i="5"/>
  <c r="BB15" i="5"/>
  <c r="BD15" i="5" s="1"/>
  <c r="AM70" i="5"/>
  <c r="AN70" i="5" s="1"/>
  <c r="AM66" i="5"/>
  <c r="AO66" i="5" s="1"/>
  <c r="AM62" i="5"/>
  <c r="AM58" i="5"/>
  <c r="AN58" i="5" s="1"/>
  <c r="AM54" i="5"/>
  <c r="AN54" i="5" s="1"/>
  <c r="AM50" i="5"/>
  <c r="AN50" i="5" s="1"/>
  <c r="AM46" i="5"/>
  <c r="AM42" i="5"/>
  <c r="AO42" i="5" s="1"/>
  <c r="AM38" i="5"/>
  <c r="AN38" i="5" s="1"/>
  <c r="AM34" i="5"/>
  <c r="AN34" i="5" s="1"/>
  <c r="AM30" i="5"/>
  <c r="AM26" i="5"/>
  <c r="AN26" i="5" s="1"/>
  <c r="AM22" i="5"/>
  <c r="AN22" i="5" s="1"/>
  <c r="AM18" i="5"/>
  <c r="AO18" i="5" s="1"/>
  <c r="AM14" i="5"/>
  <c r="AM10" i="5"/>
  <c r="AO10" i="5" s="1"/>
  <c r="AM6" i="5"/>
  <c r="AO6" i="5" s="1"/>
  <c r="AM71" i="5"/>
  <c r="AO71" i="5" s="1"/>
  <c r="AM67" i="5"/>
  <c r="AM63" i="5"/>
  <c r="AN63" i="5" s="1"/>
  <c r="AM59" i="5"/>
  <c r="AO59" i="5" s="1"/>
  <c r="AM55" i="5"/>
  <c r="AO55" i="5" s="1"/>
  <c r="AM51" i="5"/>
  <c r="AM47" i="5"/>
  <c r="AO47" i="5" s="1"/>
  <c r="AM43" i="5"/>
  <c r="AO43" i="5" s="1"/>
  <c r="AM39" i="5"/>
  <c r="AN39" i="5" s="1"/>
  <c r="AM35" i="5"/>
  <c r="AM31" i="5"/>
  <c r="AO31" i="5" s="1"/>
  <c r="AM27" i="5"/>
  <c r="AO27" i="5" s="1"/>
  <c r="AM23" i="5"/>
  <c r="AN23" i="5" s="1"/>
  <c r="AM19" i="5"/>
  <c r="AM15" i="5"/>
  <c r="AO15" i="5" s="1"/>
  <c r="AM11" i="5"/>
  <c r="AN11" i="5" s="1"/>
  <c r="AM7" i="5"/>
  <c r="AN7" i="5" s="1"/>
  <c r="AM3" i="5"/>
  <c r="BB4" i="5"/>
  <c r="BD4" i="5" s="1"/>
  <c r="BB8" i="5"/>
  <c r="BD8" i="5" s="1"/>
  <c r="BB12" i="5"/>
  <c r="BD12" i="5" s="1"/>
  <c r="BB16" i="5"/>
  <c r="BB20" i="5"/>
  <c r="BC20" i="5" s="1"/>
  <c r="BB24" i="5"/>
  <c r="BC24" i="5" s="1"/>
  <c r="BB28" i="5"/>
  <c r="BC28" i="5" s="1"/>
  <c r="BB32" i="5"/>
  <c r="BB36" i="5"/>
  <c r="BC36" i="5" s="1"/>
  <c r="BB40" i="5"/>
  <c r="BD40" i="5" s="1"/>
  <c r="BB44" i="5"/>
  <c r="BC44" i="5" s="1"/>
  <c r="BB48" i="5"/>
  <c r="BB52" i="5"/>
  <c r="BD52" i="5" s="1"/>
  <c r="BB56" i="5"/>
  <c r="BD56" i="5" s="1"/>
  <c r="BB60" i="5"/>
  <c r="BD60" i="5" s="1"/>
  <c r="BB64" i="5"/>
  <c r="BB68" i="5"/>
  <c r="BC68" i="5" s="1"/>
  <c r="BB72" i="5"/>
  <c r="BD72" i="5" s="1"/>
  <c r="BB5" i="5"/>
  <c r="BD5" i="5" s="1"/>
  <c r="BB9" i="5"/>
  <c r="BB13" i="5"/>
  <c r="BC13" i="5" s="1"/>
  <c r="BB21" i="5"/>
  <c r="BD21" i="5" s="1"/>
  <c r="BB29" i="5"/>
  <c r="BC29" i="5" s="1"/>
  <c r="BB37" i="5"/>
  <c r="BB45" i="5"/>
  <c r="BD45" i="5" s="1"/>
  <c r="BB53" i="5"/>
  <c r="BC53" i="5" s="1"/>
  <c r="BB61" i="5"/>
  <c r="BC61" i="5" s="1"/>
  <c r="BB69" i="5"/>
  <c r="CB13" i="5"/>
  <c r="CC13" i="5" s="1"/>
  <c r="CB29" i="5"/>
  <c r="CC29" i="5" s="1"/>
  <c r="CB45" i="5"/>
  <c r="CD45" i="5" s="1"/>
  <c r="FT45" i="5" s="1"/>
  <c r="CB61" i="5"/>
  <c r="CB8" i="5"/>
  <c r="CD8" i="5" s="1"/>
  <c r="CB24" i="5"/>
  <c r="CD24" i="5" s="1"/>
  <c r="FT24" i="5" s="1"/>
  <c r="CB40" i="5"/>
  <c r="CC40" i="5" s="1"/>
  <c r="CB56" i="5"/>
  <c r="CB72" i="5"/>
  <c r="CD72" i="5" s="1"/>
  <c r="FT72" i="5" s="1"/>
  <c r="AM9" i="5"/>
  <c r="AO9" i="5" s="1"/>
  <c r="AM17" i="5"/>
  <c r="AN17" i="5" s="1"/>
  <c r="AM25" i="5"/>
  <c r="AM33" i="5"/>
  <c r="AO33" i="5" s="1"/>
  <c r="AM41" i="5"/>
  <c r="AO41" i="5" s="1"/>
  <c r="AM49" i="5"/>
  <c r="AN49" i="5" s="1"/>
  <c r="AM57" i="5"/>
  <c r="AM65" i="5"/>
  <c r="AO65" i="5" s="1"/>
  <c r="AM4" i="5"/>
  <c r="AN4" i="5" s="1"/>
  <c r="AM12" i="5"/>
  <c r="AO12" i="5" s="1"/>
  <c r="AM20" i="5"/>
  <c r="AM28" i="5"/>
  <c r="AN28" i="5" s="1"/>
  <c r="AM36" i="5"/>
  <c r="AO36" i="5" s="1"/>
  <c r="AM44" i="5"/>
  <c r="AN44" i="5" s="1"/>
  <c r="AM52" i="5"/>
  <c r="AM60" i="5"/>
  <c r="AO60" i="5" s="1"/>
  <c r="AM68" i="5"/>
  <c r="AO68" i="5" s="1"/>
  <c r="CL9" i="5"/>
  <c r="CN9" i="5" s="1"/>
  <c r="CL25" i="5"/>
  <c r="CL41" i="5"/>
  <c r="CN41" i="5" s="1"/>
  <c r="FX41" i="5" s="1"/>
  <c r="CL57" i="5"/>
  <c r="CM57" i="5" s="1"/>
  <c r="CL4" i="5"/>
  <c r="CN4" i="5" s="1"/>
  <c r="CL20" i="5"/>
  <c r="CL36" i="5"/>
  <c r="CM36" i="5" s="1"/>
  <c r="CL52" i="5"/>
  <c r="CN52" i="5" s="1"/>
  <c r="FX52" i="5" s="1"/>
  <c r="CL68" i="5"/>
  <c r="CM68" i="5" s="1"/>
  <c r="GP20" i="5"/>
  <c r="IG20" i="5" s="1"/>
  <c r="GM11" i="5"/>
  <c r="GZ10" i="5" s="1"/>
  <c r="GO10" i="5"/>
  <c r="IF10" i="5" s="1"/>
  <c r="HH5" i="4"/>
  <c r="IL5" i="4" s="1"/>
  <c r="IH5" i="5"/>
  <c r="GL12" i="5"/>
  <c r="II5" i="5"/>
  <c r="GP10" i="5"/>
  <c r="IG10" i="5" s="1"/>
  <c r="GO20" i="5"/>
  <c r="IF20" i="5" s="1"/>
  <c r="IM5" i="5"/>
  <c r="GM10" i="5"/>
  <c r="ID10" i="5" s="1"/>
  <c r="IW5" i="5"/>
  <c r="IW7" i="5" s="1"/>
  <c r="IX5" i="5"/>
  <c r="GL16" i="4"/>
  <c r="GY15" i="4" s="1"/>
  <c r="GN11" i="5"/>
  <c r="HA10" i="5" s="1"/>
  <c r="GQ11" i="5"/>
  <c r="HD10" i="5" s="1"/>
  <c r="IS5" i="5"/>
  <c r="GP7" i="5"/>
  <c r="IT5" i="5" s="1"/>
  <c r="GP25" i="5"/>
  <c r="IG25" i="5" s="1"/>
  <c r="GO15" i="5"/>
  <c r="IF15" i="5" s="1"/>
  <c r="GO35" i="5"/>
  <c r="IF35" i="5" s="1"/>
  <c r="GN25" i="5"/>
  <c r="IE25" i="5" s="1"/>
  <c r="GK35" i="5"/>
  <c r="GM36" i="5" s="1"/>
  <c r="GZ35" i="5" s="1"/>
  <c r="CL36" i="4"/>
  <c r="CM36" i="4" s="1"/>
  <c r="CL59" i="4"/>
  <c r="CN59" i="4" s="1"/>
  <c r="FX59" i="4" s="1"/>
  <c r="CL32" i="4"/>
  <c r="CM32" i="4" s="1"/>
  <c r="CL50" i="4"/>
  <c r="CM50" i="4" s="1"/>
  <c r="CL33" i="4"/>
  <c r="CN33" i="4" s="1"/>
  <c r="FX33" i="4" s="1"/>
  <c r="CL51" i="4"/>
  <c r="CM51" i="4" s="1"/>
  <c r="CL8" i="4"/>
  <c r="CN8" i="4" s="1"/>
  <c r="AM23" i="4"/>
  <c r="AO23" i="4" s="1"/>
  <c r="CL58" i="4"/>
  <c r="CN58" i="4" s="1"/>
  <c r="FX58" i="4" s="1"/>
  <c r="CL54" i="4"/>
  <c r="CM54" i="4" s="1"/>
  <c r="CL4" i="4"/>
  <c r="CM4" i="4" s="1"/>
  <c r="CL7" i="4"/>
  <c r="CN7" i="4" s="1"/>
  <c r="CL21" i="4"/>
  <c r="CN21" i="4" s="1"/>
  <c r="FX21" i="4" s="1"/>
  <c r="CL35" i="4"/>
  <c r="CN35" i="4" s="1"/>
  <c r="FX35" i="4" s="1"/>
  <c r="CL24" i="4"/>
  <c r="CM24" i="4" s="1"/>
  <c r="CL26" i="4"/>
  <c r="CN26" i="4" s="1"/>
  <c r="FX26" i="4" s="1"/>
  <c r="CL18" i="4"/>
  <c r="CM18" i="4" s="1"/>
  <c r="CL27" i="4"/>
  <c r="CN27" i="4" s="1"/>
  <c r="FX27" i="4" s="1"/>
  <c r="CL22" i="4"/>
  <c r="CN22" i="4" s="1"/>
  <c r="FX22" i="4" s="1"/>
  <c r="CL17" i="4"/>
  <c r="CN17" i="4" s="1"/>
  <c r="CL49" i="4"/>
  <c r="CM49" i="4" s="1"/>
  <c r="CL20" i="4"/>
  <c r="CM20" i="4" s="1"/>
  <c r="CL52" i="4"/>
  <c r="CM52" i="4" s="1"/>
  <c r="CL42" i="4"/>
  <c r="CN42" i="4" s="1"/>
  <c r="FX42" i="4" s="1"/>
  <c r="CL46" i="4"/>
  <c r="CN46" i="4" s="1"/>
  <c r="FX46" i="4" s="1"/>
  <c r="CL53" i="4"/>
  <c r="CN53" i="4" s="1"/>
  <c r="FX53" i="4" s="1"/>
  <c r="CL34" i="4"/>
  <c r="CN34" i="4" s="1"/>
  <c r="FX34" i="4" s="1"/>
  <c r="CL13" i="4"/>
  <c r="CM13" i="4" s="1"/>
  <c r="CL67" i="4"/>
  <c r="CN67" i="4" s="1"/>
  <c r="FX67" i="4" s="1"/>
  <c r="GK15" i="5"/>
  <c r="GQ16" i="5" s="1"/>
  <c r="HD15" i="5" s="1"/>
  <c r="HE10" i="5"/>
  <c r="II10" i="5" s="1"/>
  <c r="GO11" i="5"/>
  <c r="HB10" i="5" s="1"/>
  <c r="GL11" i="5"/>
  <c r="GY10" i="5" s="1"/>
  <c r="GQ15" i="5"/>
  <c r="IH15" i="5" s="1"/>
  <c r="FH13" i="5"/>
  <c r="FG15" i="5" s="1"/>
  <c r="AM69" i="4"/>
  <c r="AN69" i="4" s="1"/>
  <c r="AM66" i="4"/>
  <c r="AN66" i="4" s="1"/>
  <c r="GN16" i="4"/>
  <c r="HA15" i="4" s="1"/>
  <c r="GQ16" i="4"/>
  <c r="HD15" i="4" s="1"/>
  <c r="HH10" i="5"/>
  <c r="GV10" i="5" s="1"/>
  <c r="GP12" i="5"/>
  <c r="GP15" i="5"/>
  <c r="IG15" i="5" s="1"/>
  <c r="GK30" i="5"/>
  <c r="GP31" i="5" s="1"/>
  <c r="HC30" i="5" s="1"/>
  <c r="IG5" i="5"/>
  <c r="GQ35" i="5"/>
  <c r="IF5" i="5"/>
  <c r="GP30" i="5"/>
  <c r="IG30" i="5" s="1"/>
  <c r="GK25" i="5"/>
  <c r="GP26" i="5" s="1"/>
  <c r="HC25" i="5" s="1"/>
  <c r="GP35" i="5"/>
  <c r="HH5" i="5"/>
  <c r="GV5" i="5" s="1"/>
  <c r="AM17" i="4"/>
  <c r="AO17" i="4" s="1"/>
  <c r="AM48" i="4"/>
  <c r="AN48" i="4" s="1"/>
  <c r="AM10" i="4"/>
  <c r="AN10" i="4" s="1"/>
  <c r="CL55" i="4"/>
  <c r="CM55" i="4" s="1"/>
  <c r="CL23" i="4"/>
  <c r="CM23" i="4" s="1"/>
  <c r="CL39" i="4"/>
  <c r="CN39" i="4" s="1"/>
  <c r="FX39" i="4" s="1"/>
  <c r="CL31" i="4"/>
  <c r="CN31" i="4" s="1"/>
  <c r="FX31" i="4" s="1"/>
  <c r="CL11" i="4"/>
  <c r="CM11" i="4" s="1"/>
  <c r="CL43" i="4"/>
  <c r="CM43" i="4" s="1"/>
  <c r="CL6" i="4"/>
  <c r="CM6" i="4" s="1"/>
  <c r="CL38" i="4"/>
  <c r="CN38" i="4" s="1"/>
  <c r="FX38" i="4" s="1"/>
  <c r="CL9" i="4"/>
  <c r="CN9" i="4" s="1"/>
  <c r="CL25" i="4"/>
  <c r="CN25" i="4" s="1"/>
  <c r="FX25" i="4" s="1"/>
  <c r="CL41" i="4"/>
  <c r="CM41" i="4" s="1"/>
  <c r="CL57" i="4"/>
  <c r="CN57" i="4" s="1"/>
  <c r="FX57" i="4" s="1"/>
  <c r="CL12" i="4"/>
  <c r="CM12" i="4" s="1"/>
  <c r="CL28" i="4"/>
  <c r="CM28" i="4" s="1"/>
  <c r="CL44" i="4"/>
  <c r="CM44" i="4" s="1"/>
  <c r="CL68" i="4"/>
  <c r="CM68" i="4" s="1"/>
  <c r="CL10" i="4"/>
  <c r="CN10" i="4" s="1"/>
  <c r="CL19" i="4"/>
  <c r="CM19" i="4" s="1"/>
  <c r="CL14" i="4"/>
  <c r="CM14" i="4" s="1"/>
  <c r="CL5" i="4"/>
  <c r="CN5" i="4" s="1"/>
  <c r="CL37" i="4"/>
  <c r="CN37" i="4" s="1"/>
  <c r="FX37" i="4" s="1"/>
  <c r="CL16" i="4"/>
  <c r="CM16" i="4" s="1"/>
  <c r="CL48" i="4"/>
  <c r="CM48" i="4" s="1"/>
  <c r="CL47" i="4"/>
  <c r="CN47" i="4" s="1"/>
  <c r="FX47" i="4" s="1"/>
  <c r="CL30" i="4"/>
  <c r="CM30" i="4" s="1"/>
  <c r="CL45" i="4"/>
  <c r="CN45" i="4" s="1"/>
  <c r="FX45" i="4" s="1"/>
  <c r="CL40" i="4"/>
  <c r="CN40" i="4" s="1"/>
  <c r="FX40" i="4" s="1"/>
  <c r="CL29" i="4"/>
  <c r="CN29" i="4" s="1"/>
  <c r="FX29" i="4" s="1"/>
  <c r="CL56" i="4"/>
  <c r="CN56" i="4" s="1"/>
  <c r="FX56" i="4" s="1"/>
  <c r="ID5" i="5"/>
  <c r="GN30" i="5"/>
  <c r="IE30" i="5" s="1"/>
  <c r="GN20" i="5"/>
  <c r="IE20" i="5" s="1"/>
  <c r="GN35" i="5"/>
  <c r="IE35" i="5" s="1"/>
  <c r="GQ10" i="5"/>
  <c r="GQ20" i="5"/>
  <c r="IH20" i="5" s="1"/>
  <c r="GQ25" i="5"/>
  <c r="HF5" i="5"/>
  <c r="AM5" i="4"/>
  <c r="AN5" i="4" s="1"/>
  <c r="AM33" i="4"/>
  <c r="AN33" i="4" s="1"/>
  <c r="AM16" i="4"/>
  <c r="AN16" i="4" s="1"/>
  <c r="AM7" i="4"/>
  <c r="AO7" i="4" s="1"/>
  <c r="AM55" i="4"/>
  <c r="AO55" i="4" s="1"/>
  <c r="AM34" i="4"/>
  <c r="AO34" i="4" s="1"/>
  <c r="AM9" i="4"/>
  <c r="AN9" i="4" s="1"/>
  <c r="AM25" i="4"/>
  <c r="AO25" i="4" s="1"/>
  <c r="AM49" i="4"/>
  <c r="AO49" i="4" s="1"/>
  <c r="AM8" i="4"/>
  <c r="AN8" i="4" s="1"/>
  <c r="AM32" i="4"/>
  <c r="AN32" i="4" s="1"/>
  <c r="AM64" i="4"/>
  <c r="AN64" i="4" s="1"/>
  <c r="AM15" i="4"/>
  <c r="AN15" i="4" s="1"/>
  <c r="AM39" i="4"/>
  <c r="AN39" i="4" s="1"/>
  <c r="AM71" i="4"/>
  <c r="AN71" i="4" s="1"/>
  <c r="AM18" i="4"/>
  <c r="AO18" i="4" s="1"/>
  <c r="AM50" i="4"/>
  <c r="AO50" i="4" s="1"/>
  <c r="HJ5" i="5"/>
  <c r="GQ7" i="5"/>
  <c r="GN7" i="5"/>
  <c r="GK20" i="5"/>
  <c r="HI20" i="5" s="1"/>
  <c r="IE5" i="5"/>
  <c r="HG5" i="5"/>
  <c r="GO25" i="5"/>
  <c r="IF25" i="5" s="1"/>
  <c r="GN10" i="5"/>
  <c r="AC5" i="5"/>
  <c r="AD5" i="5" s="1"/>
  <c r="AC9" i="5"/>
  <c r="AE9" i="5" s="1"/>
  <c r="AC13" i="5"/>
  <c r="AE13" i="5" s="1"/>
  <c r="AC17" i="5"/>
  <c r="AD17" i="5" s="1"/>
  <c r="AC21" i="5"/>
  <c r="AD21" i="5" s="1"/>
  <c r="AC25" i="5"/>
  <c r="AE25" i="5" s="1"/>
  <c r="AC29" i="5"/>
  <c r="AE29" i="5" s="1"/>
  <c r="AC33" i="5"/>
  <c r="AD33" i="5" s="1"/>
  <c r="AC37" i="5"/>
  <c r="AD37" i="5" s="1"/>
  <c r="AC41" i="5"/>
  <c r="AE41" i="5" s="1"/>
  <c r="AC45" i="5"/>
  <c r="AD45" i="5" s="1"/>
  <c r="AC49" i="5"/>
  <c r="AD49" i="5" s="1"/>
  <c r="AC53" i="5"/>
  <c r="AE53" i="5" s="1"/>
  <c r="AC57" i="5"/>
  <c r="AE57" i="5" s="1"/>
  <c r="AC61" i="5"/>
  <c r="AE61" i="5" s="1"/>
  <c r="AC65" i="5"/>
  <c r="AD65" i="5" s="1"/>
  <c r="AC69" i="5"/>
  <c r="AD69" i="5" s="1"/>
  <c r="AC4" i="5"/>
  <c r="AE4" i="5" s="1"/>
  <c r="AC8" i="5"/>
  <c r="AD8" i="5" s="1"/>
  <c r="AC12" i="5"/>
  <c r="AE12" i="5" s="1"/>
  <c r="AC16" i="5"/>
  <c r="AD16" i="5" s="1"/>
  <c r="AC20" i="5"/>
  <c r="AE20" i="5" s="1"/>
  <c r="AC24" i="5"/>
  <c r="AE24" i="5" s="1"/>
  <c r="AC28" i="5"/>
  <c r="AE28" i="5" s="1"/>
  <c r="AC32" i="5"/>
  <c r="AD32" i="5" s="1"/>
  <c r="AC36" i="5"/>
  <c r="AD36" i="5" s="1"/>
  <c r="AC40" i="5"/>
  <c r="AE40" i="5" s="1"/>
  <c r="AC44" i="5"/>
  <c r="AD44" i="5" s="1"/>
  <c r="AC48" i="5"/>
  <c r="AD48" i="5" s="1"/>
  <c r="AC52" i="5"/>
  <c r="AD52" i="5" s="1"/>
  <c r="AC56" i="5"/>
  <c r="AD56" i="5" s="1"/>
  <c r="AC60" i="5"/>
  <c r="AD60" i="5" s="1"/>
  <c r="AC64" i="5"/>
  <c r="AE64" i="5" s="1"/>
  <c r="AC68" i="5"/>
  <c r="AD68" i="5" s="1"/>
  <c r="AC72" i="5"/>
  <c r="AD72" i="5" s="1"/>
  <c r="AC3" i="5"/>
  <c r="AD3" i="5" s="1"/>
  <c r="AE3" i="5" s="1"/>
  <c r="AC7" i="5"/>
  <c r="AD7" i="5" s="1"/>
  <c r="AC11" i="5"/>
  <c r="AE11" i="5" s="1"/>
  <c r="AC15" i="5"/>
  <c r="AE15" i="5" s="1"/>
  <c r="AC19" i="5"/>
  <c r="AD19" i="5" s="1"/>
  <c r="AC23" i="5"/>
  <c r="AD23" i="5" s="1"/>
  <c r="AC27" i="5"/>
  <c r="AD27" i="5" s="1"/>
  <c r="AC31" i="5"/>
  <c r="AE31" i="5" s="1"/>
  <c r="AC35" i="5"/>
  <c r="AD35" i="5" s="1"/>
  <c r="AC39" i="5"/>
  <c r="AD39" i="5" s="1"/>
  <c r="AC43" i="5"/>
  <c r="AD43" i="5" s="1"/>
  <c r="AC47" i="5"/>
  <c r="AE47" i="5" s="1"/>
  <c r="AC51" i="5"/>
  <c r="AD51" i="5" s="1"/>
  <c r="AC55" i="5"/>
  <c r="AE55" i="5" s="1"/>
  <c r="AC59" i="5"/>
  <c r="AE59" i="5" s="1"/>
  <c r="AC63" i="5"/>
  <c r="AD63" i="5" s="1"/>
  <c r="AC67" i="5"/>
  <c r="AE67" i="5" s="1"/>
  <c r="AC71" i="5"/>
  <c r="AE71" i="5" s="1"/>
  <c r="AC6" i="5"/>
  <c r="AD6" i="5" s="1"/>
  <c r="AC10" i="5"/>
  <c r="AE10" i="5" s="1"/>
  <c r="AC14" i="5"/>
  <c r="AD14" i="5" s="1"/>
  <c r="AC18" i="5"/>
  <c r="AE18" i="5" s="1"/>
  <c r="AC22" i="5"/>
  <c r="AD22" i="5" s="1"/>
  <c r="AC26" i="5"/>
  <c r="AD26" i="5" s="1"/>
  <c r="AC30" i="5"/>
  <c r="AE30" i="5" s="1"/>
  <c r="AC34" i="5"/>
  <c r="AD34" i="5" s="1"/>
  <c r="AC38" i="5"/>
  <c r="AE38" i="5" s="1"/>
  <c r="AC42" i="5"/>
  <c r="AE42" i="5" s="1"/>
  <c r="AC46" i="5"/>
  <c r="AD46" i="5" s="1"/>
  <c r="AC50" i="5"/>
  <c r="AD50" i="5" s="1"/>
  <c r="AC54" i="5"/>
  <c r="AD54" i="5" s="1"/>
  <c r="AC58" i="5"/>
  <c r="AD58" i="5" s="1"/>
  <c r="AC62" i="5"/>
  <c r="AE62" i="5" s="1"/>
  <c r="AC66" i="5"/>
  <c r="AE66" i="5" s="1"/>
  <c r="BB65" i="4"/>
  <c r="BD65" i="4" s="1"/>
  <c r="CI69" i="4"/>
  <c r="FV69" i="4" s="1"/>
  <c r="CB3" i="5"/>
  <c r="CC3" i="5" s="1"/>
  <c r="CD3" i="5" s="1"/>
  <c r="GC33" i="5" s="1"/>
  <c r="CB7" i="5"/>
  <c r="CC7" i="5" s="1"/>
  <c r="CB11" i="5"/>
  <c r="CD11" i="5" s="1"/>
  <c r="CB15" i="5"/>
  <c r="CD15" i="5" s="1"/>
  <c r="CB19" i="5"/>
  <c r="CD19" i="5" s="1"/>
  <c r="CB23" i="5"/>
  <c r="CC23" i="5" s="1"/>
  <c r="CB27" i="5"/>
  <c r="CD27" i="5" s="1"/>
  <c r="FT27" i="5" s="1"/>
  <c r="CB31" i="5"/>
  <c r="CD31" i="5" s="1"/>
  <c r="FT31" i="5" s="1"/>
  <c r="CB35" i="5"/>
  <c r="CC35" i="5" s="1"/>
  <c r="CB39" i="5"/>
  <c r="CC39" i="5" s="1"/>
  <c r="CB43" i="5"/>
  <c r="CC43" i="5" s="1"/>
  <c r="CB47" i="5"/>
  <c r="CD47" i="5" s="1"/>
  <c r="FT47" i="5" s="1"/>
  <c r="CB51" i="5"/>
  <c r="CD51" i="5" s="1"/>
  <c r="FT51" i="5" s="1"/>
  <c r="CB55" i="5"/>
  <c r="CD55" i="5" s="1"/>
  <c r="FT55" i="5" s="1"/>
  <c r="CB59" i="5"/>
  <c r="CC59" i="5" s="1"/>
  <c r="CB63" i="5"/>
  <c r="CC63" i="5" s="1"/>
  <c r="CB67" i="5"/>
  <c r="CD67" i="5" s="1"/>
  <c r="FT67" i="5" s="1"/>
  <c r="CB71" i="5"/>
  <c r="CD71" i="5" s="1"/>
  <c r="FT71" i="5" s="1"/>
  <c r="CB6" i="5"/>
  <c r="CC6" i="5" s="1"/>
  <c r="CB10" i="5"/>
  <c r="CD10" i="5" s="1"/>
  <c r="CB14" i="5"/>
  <c r="CD14" i="5" s="1"/>
  <c r="CB18" i="5"/>
  <c r="CD18" i="5" s="1"/>
  <c r="CB22" i="5"/>
  <c r="CC22" i="5" s="1"/>
  <c r="CB26" i="5"/>
  <c r="CC26" i="5" s="1"/>
  <c r="CB30" i="5"/>
  <c r="CD30" i="5" s="1"/>
  <c r="FT30" i="5" s="1"/>
  <c r="CB34" i="5"/>
  <c r="CC34" i="5" s="1"/>
  <c r="CB38" i="5"/>
  <c r="CD38" i="5" s="1"/>
  <c r="FT38" i="5" s="1"/>
  <c r="CB42" i="5"/>
  <c r="CD42" i="5" s="1"/>
  <c r="FT42" i="5" s="1"/>
  <c r="CB46" i="5"/>
  <c r="CC46" i="5" s="1"/>
  <c r="CB50" i="5"/>
  <c r="CC50" i="5" s="1"/>
  <c r="CB54" i="5"/>
  <c r="CD54" i="5" s="1"/>
  <c r="FT54" i="5" s="1"/>
  <c r="CB58" i="5"/>
  <c r="CC58" i="5" s="1"/>
  <c r="CB62" i="5"/>
  <c r="CC62" i="5" s="1"/>
  <c r="CB66" i="5"/>
  <c r="CD66" i="5" s="1"/>
  <c r="FT66" i="5" s="1"/>
  <c r="CL3" i="5"/>
  <c r="CL7" i="5"/>
  <c r="CN7" i="5" s="1"/>
  <c r="CL11" i="5"/>
  <c r="CN11" i="5" s="1"/>
  <c r="CL15" i="5"/>
  <c r="CM15" i="5" s="1"/>
  <c r="CL19" i="5"/>
  <c r="CN19" i="5" s="1"/>
  <c r="CL23" i="5"/>
  <c r="CN23" i="5" s="1"/>
  <c r="FX23" i="5" s="1"/>
  <c r="CL27" i="5"/>
  <c r="CN27" i="5" s="1"/>
  <c r="FX27" i="5" s="1"/>
  <c r="CL31" i="5"/>
  <c r="CM31" i="5" s="1"/>
  <c r="CL35" i="5"/>
  <c r="CM35" i="5" s="1"/>
  <c r="CL39" i="5"/>
  <c r="CN39" i="5" s="1"/>
  <c r="FX39" i="5" s="1"/>
  <c r="CL43" i="5"/>
  <c r="CM43" i="5" s="1"/>
  <c r="CL47" i="5"/>
  <c r="CM47" i="5" s="1"/>
  <c r="CL51" i="5"/>
  <c r="CN51" i="5" s="1"/>
  <c r="FX51" i="5" s="1"/>
  <c r="CL55" i="5"/>
  <c r="CM55" i="5" s="1"/>
  <c r="CL59" i="5"/>
  <c r="CM59" i="5" s="1"/>
  <c r="CL63" i="5"/>
  <c r="CN63" i="5" s="1"/>
  <c r="FX63" i="5" s="1"/>
  <c r="CL67" i="5"/>
  <c r="CN67" i="5" s="1"/>
  <c r="FX67" i="5" s="1"/>
  <c r="CL71" i="5"/>
  <c r="CM71" i="5" s="1"/>
  <c r="CL6" i="5"/>
  <c r="CM6" i="5" s="1"/>
  <c r="CL10" i="5"/>
  <c r="CM10" i="5" s="1"/>
  <c r="CL14" i="5"/>
  <c r="CN14" i="5" s="1"/>
  <c r="CL18" i="5"/>
  <c r="CM18" i="5" s="1"/>
  <c r="CL22" i="5"/>
  <c r="CM22" i="5" s="1"/>
  <c r="CL26" i="5"/>
  <c r="CN26" i="5" s="1"/>
  <c r="FX26" i="5" s="1"/>
  <c r="CL30" i="5"/>
  <c r="CN30" i="5" s="1"/>
  <c r="FX30" i="5" s="1"/>
  <c r="CL34" i="5"/>
  <c r="CN34" i="5" s="1"/>
  <c r="FX34" i="5" s="1"/>
  <c r="CL38" i="5"/>
  <c r="CN38" i="5" s="1"/>
  <c r="FX38" i="5" s="1"/>
  <c r="CL42" i="5"/>
  <c r="CM42" i="5" s="1"/>
  <c r="CL46" i="5"/>
  <c r="CM46" i="5" s="1"/>
  <c r="CL50" i="5"/>
  <c r="CN50" i="5" s="1"/>
  <c r="FX50" i="5" s="1"/>
  <c r="CL54" i="5"/>
  <c r="CN54" i="5" s="1"/>
  <c r="FX54" i="5" s="1"/>
  <c r="CL58" i="5"/>
  <c r="CN58" i="5" s="1"/>
  <c r="FX58" i="5" s="1"/>
  <c r="CL62" i="5"/>
  <c r="CM62" i="5" s="1"/>
  <c r="CL66" i="5"/>
  <c r="CM66" i="5" s="1"/>
  <c r="AM41" i="4"/>
  <c r="AO41" i="4" s="1"/>
  <c r="AM57" i="4"/>
  <c r="AO57" i="4" s="1"/>
  <c r="AM24" i="4"/>
  <c r="AN24" i="4" s="1"/>
  <c r="AM40" i="4"/>
  <c r="AO40" i="4" s="1"/>
  <c r="AM56" i="4"/>
  <c r="AO56" i="4" s="1"/>
  <c r="AM72" i="4"/>
  <c r="AN72" i="4" s="1"/>
  <c r="AM31" i="4"/>
  <c r="AN31" i="4" s="1"/>
  <c r="AM47" i="4"/>
  <c r="AN47" i="4" s="1"/>
  <c r="AM63" i="4"/>
  <c r="AN63" i="4" s="1"/>
  <c r="AM26" i="4"/>
  <c r="AN26" i="4" s="1"/>
  <c r="AM42" i="4"/>
  <c r="AO42" i="4" s="1"/>
  <c r="AM58" i="4"/>
  <c r="AN58" i="4" s="1"/>
  <c r="CL66" i="4"/>
  <c r="CN66" i="4" s="1"/>
  <c r="FX66" i="4" s="1"/>
  <c r="CL63" i="4"/>
  <c r="CM63" i="4" s="1"/>
  <c r="CL70" i="4"/>
  <c r="CM70" i="4" s="1"/>
  <c r="CL65" i="4"/>
  <c r="CN65" i="4" s="1"/>
  <c r="FX65" i="4" s="1"/>
  <c r="CL60" i="4"/>
  <c r="CN60" i="4" s="1"/>
  <c r="FX60" i="4" s="1"/>
  <c r="CL71" i="4"/>
  <c r="CM71" i="4" s="1"/>
  <c r="CL69" i="4"/>
  <c r="CN69" i="4" s="1"/>
  <c r="FX69" i="4" s="1"/>
  <c r="CL64" i="4"/>
  <c r="CN64" i="4" s="1"/>
  <c r="FX64" i="4" s="1"/>
  <c r="CL62" i="4"/>
  <c r="CN62" i="4" s="1"/>
  <c r="FX62" i="4" s="1"/>
  <c r="HG10" i="4"/>
  <c r="GU10" i="4" s="1"/>
  <c r="GP17" i="4"/>
  <c r="GM17" i="4"/>
  <c r="CL72" i="4"/>
  <c r="CL15" i="4"/>
  <c r="CL3" i="4"/>
  <c r="CM3" i="4" s="1"/>
  <c r="CN3" i="4" s="1"/>
  <c r="GC35" i="4" s="1"/>
  <c r="AM65" i="4"/>
  <c r="AN65" i="4" s="1"/>
  <c r="AM13" i="4"/>
  <c r="AM21" i="4"/>
  <c r="AN21" i="4" s="1"/>
  <c r="AM29" i="4"/>
  <c r="AN29" i="4" s="1"/>
  <c r="AM37" i="4"/>
  <c r="AO37" i="4" s="1"/>
  <c r="AM45" i="4"/>
  <c r="AN45" i="4" s="1"/>
  <c r="AM53" i="4"/>
  <c r="AO53" i="4" s="1"/>
  <c r="AM61" i="4"/>
  <c r="AO61" i="4" s="1"/>
  <c r="AM4" i="4"/>
  <c r="AN4" i="4" s="1"/>
  <c r="AM12" i="4"/>
  <c r="AM20" i="4"/>
  <c r="AN20" i="4" s="1"/>
  <c r="AM28" i="4"/>
  <c r="AO28" i="4" s="1"/>
  <c r="AM36" i="4"/>
  <c r="AN36" i="4" s="1"/>
  <c r="AM44" i="4"/>
  <c r="AO44" i="4" s="1"/>
  <c r="AM52" i="4"/>
  <c r="AN52" i="4" s="1"/>
  <c r="AM60" i="4"/>
  <c r="AN60" i="4" s="1"/>
  <c r="AM68" i="4"/>
  <c r="AO68" i="4" s="1"/>
  <c r="AM3" i="4"/>
  <c r="AN3" i="4" s="1"/>
  <c r="AO3" i="4" s="1"/>
  <c r="GB32" i="4" s="1"/>
  <c r="AM11" i="4"/>
  <c r="AO11" i="4" s="1"/>
  <c r="AM19" i="4"/>
  <c r="AM27" i="4"/>
  <c r="AN27" i="4" s="1"/>
  <c r="AM35" i="4"/>
  <c r="AO35" i="4" s="1"/>
  <c r="AM43" i="4"/>
  <c r="AO43" i="4" s="1"/>
  <c r="AM51" i="4"/>
  <c r="AN51" i="4" s="1"/>
  <c r="AM59" i="4"/>
  <c r="AN59" i="4" s="1"/>
  <c r="AM67" i="4"/>
  <c r="AO67" i="4" s="1"/>
  <c r="AM6" i="4"/>
  <c r="AO6" i="4" s="1"/>
  <c r="AM14" i="4"/>
  <c r="AM22" i="4"/>
  <c r="AO22" i="4" s="1"/>
  <c r="AM30" i="4"/>
  <c r="AN30" i="4" s="1"/>
  <c r="AM38" i="4"/>
  <c r="AN38" i="4" s="1"/>
  <c r="AM46" i="4"/>
  <c r="AO46" i="4" s="1"/>
  <c r="AM54" i="4"/>
  <c r="AN54" i="4" s="1"/>
  <c r="AM62" i="4"/>
  <c r="AN62" i="4" s="1"/>
  <c r="BS68" i="4"/>
  <c r="GN12" i="4"/>
  <c r="GM12" i="4"/>
  <c r="HF10" i="4"/>
  <c r="HF15" i="4"/>
  <c r="GT15" i="4" s="1"/>
  <c r="GO16" i="4"/>
  <c r="HB15" i="4" s="1"/>
  <c r="GP16" i="4"/>
  <c r="HC15" i="4" s="1"/>
  <c r="GM17" i="5"/>
  <c r="BB15" i="4"/>
  <c r="BD15" i="4" s="1"/>
  <c r="HI10" i="4"/>
  <c r="GW10" i="4" s="1"/>
  <c r="BW71" i="4"/>
  <c r="BW57" i="4"/>
  <c r="BW25" i="4"/>
  <c r="BW64" i="4"/>
  <c r="BW32" i="4"/>
  <c r="BX32" i="4" s="1"/>
  <c r="BY32" i="4" s="1"/>
  <c r="FR32" i="4" s="1"/>
  <c r="BW41" i="4"/>
  <c r="BX41" i="4" s="1"/>
  <c r="BY41" i="4" s="1"/>
  <c r="FR41" i="4" s="1"/>
  <c r="BW9" i="4"/>
  <c r="BW48" i="4"/>
  <c r="BW16" i="4"/>
  <c r="BX16" i="4" s="1"/>
  <c r="BY16" i="4" s="1"/>
  <c r="BW24" i="4"/>
  <c r="BX24" i="4" s="1"/>
  <c r="BY24" i="4" s="1"/>
  <c r="FR24" i="4" s="1"/>
  <c r="BW56" i="4"/>
  <c r="BW17" i="4"/>
  <c r="BX17" i="4" s="1"/>
  <c r="BY17" i="4" s="1"/>
  <c r="BW49" i="4"/>
  <c r="BW4" i="4"/>
  <c r="BW20" i="4"/>
  <c r="BW36" i="4"/>
  <c r="BW52" i="4"/>
  <c r="BW68" i="4"/>
  <c r="BW13" i="4"/>
  <c r="BX13" i="4" s="1"/>
  <c r="BY13" i="4" s="1"/>
  <c r="BW29" i="4"/>
  <c r="BX29" i="4" s="1"/>
  <c r="BY29" i="4" s="1"/>
  <c r="FR29" i="4" s="1"/>
  <c r="BW45" i="4"/>
  <c r="BW61" i="4"/>
  <c r="BW10" i="4"/>
  <c r="BX10" i="4" s="1"/>
  <c r="BY10" i="4" s="1"/>
  <c r="BW18" i="4"/>
  <c r="BX18" i="4" s="1"/>
  <c r="BY18" i="4" s="1"/>
  <c r="BW26" i="4"/>
  <c r="BW34" i="4"/>
  <c r="BW42" i="4"/>
  <c r="BX42" i="4" s="1"/>
  <c r="BY42" i="4" s="1"/>
  <c r="FR42" i="4" s="1"/>
  <c r="BW50" i="4"/>
  <c r="BW58" i="4"/>
  <c r="BW66" i="4"/>
  <c r="BW3" i="4"/>
  <c r="BX3" i="4" s="1"/>
  <c r="BY3" i="4" s="1"/>
  <c r="BW11" i="4"/>
  <c r="BW19" i="4"/>
  <c r="BW27" i="4"/>
  <c r="BX27" i="4" s="1"/>
  <c r="BY27" i="4" s="1"/>
  <c r="FR27" i="4" s="1"/>
  <c r="BW35" i="4"/>
  <c r="BX35" i="4" s="1"/>
  <c r="BY35" i="4" s="1"/>
  <c r="FR35" i="4" s="1"/>
  <c r="BW43" i="4"/>
  <c r="BW51" i="4"/>
  <c r="BW59" i="4"/>
  <c r="BW67" i="4"/>
  <c r="BW8" i="4"/>
  <c r="BX8" i="4" s="1"/>
  <c r="BY8" i="4" s="1"/>
  <c r="BW40" i="4"/>
  <c r="BW72" i="4"/>
  <c r="BW33" i="4"/>
  <c r="BW65" i="4"/>
  <c r="BW12" i="4"/>
  <c r="BX12" i="4" s="1"/>
  <c r="BY12" i="4" s="1"/>
  <c r="BW28" i="4"/>
  <c r="BW44" i="4"/>
  <c r="BW60" i="4"/>
  <c r="BW5" i="4"/>
  <c r="BW21" i="4"/>
  <c r="BW37" i="4"/>
  <c r="BX37" i="4" s="1"/>
  <c r="BY37" i="4" s="1"/>
  <c r="FR37" i="4" s="1"/>
  <c r="BW53" i="4"/>
  <c r="BW69" i="4"/>
  <c r="BW6" i="4"/>
  <c r="BW14" i="4"/>
  <c r="BX14" i="4" s="1"/>
  <c r="BY14" i="4" s="1"/>
  <c r="BW22" i="4"/>
  <c r="BW30" i="4"/>
  <c r="BW38" i="4"/>
  <c r="BX38" i="4" s="1"/>
  <c r="BY38" i="4" s="1"/>
  <c r="FR38" i="4" s="1"/>
  <c r="BW46" i="4"/>
  <c r="BW54" i="4"/>
  <c r="BW62" i="4"/>
  <c r="BW70" i="4"/>
  <c r="BW7" i="4"/>
  <c r="BX7" i="4" s="1"/>
  <c r="BY7" i="4" s="1"/>
  <c r="BW15" i="4"/>
  <c r="BW23" i="4"/>
  <c r="BX23" i="4" s="1"/>
  <c r="BY23" i="4" s="1"/>
  <c r="FR23" i="4" s="1"/>
  <c r="BW31" i="4"/>
  <c r="BW39" i="4"/>
  <c r="BW47" i="4"/>
  <c r="BW55" i="4"/>
  <c r="BW63" i="4"/>
  <c r="BB22" i="4"/>
  <c r="BC22" i="4" s="1"/>
  <c r="BB8" i="4"/>
  <c r="BD8" i="4" s="1"/>
  <c r="HE10" i="4"/>
  <c r="GS10" i="4" s="1"/>
  <c r="GL12" i="4"/>
  <c r="GP12" i="4"/>
  <c r="HI15" i="4"/>
  <c r="GW15" i="4" s="1"/>
  <c r="IW5" i="4"/>
  <c r="IW7" i="4" s="1"/>
  <c r="IP5" i="4"/>
  <c r="IP7" i="4" s="1"/>
  <c r="IK5" i="4"/>
  <c r="GU5" i="4"/>
  <c r="IY5" i="4"/>
  <c r="IR5" i="4"/>
  <c r="IT5" i="4"/>
  <c r="JA5" i="4"/>
  <c r="HE15" i="4"/>
  <c r="GM32" i="4"/>
  <c r="GO31" i="4"/>
  <c r="HB30" i="4" s="1"/>
  <c r="HE30" i="4"/>
  <c r="GL32" i="4"/>
  <c r="GN31" i="4"/>
  <c r="HA30" i="4" s="1"/>
  <c r="GM31" i="4"/>
  <c r="GZ30" i="4" s="1"/>
  <c r="GL31" i="4"/>
  <c r="GY30" i="4" s="1"/>
  <c r="GQ31" i="4"/>
  <c r="HD30" i="4" s="1"/>
  <c r="HG30" i="4"/>
  <c r="GP31" i="4"/>
  <c r="HC30" i="4" s="1"/>
  <c r="HF30" i="4"/>
  <c r="HH30" i="4"/>
  <c r="GN32" i="4"/>
  <c r="GO32" i="4"/>
  <c r="GP30" i="4"/>
  <c r="IG30" i="4" s="1"/>
  <c r="GO10" i="4"/>
  <c r="GP35" i="4"/>
  <c r="IG35" i="4" s="1"/>
  <c r="GO20" i="4"/>
  <c r="IF20" i="4" s="1"/>
  <c r="GK25" i="4"/>
  <c r="IF5" i="4"/>
  <c r="GO15" i="4"/>
  <c r="BR23" i="4"/>
  <c r="GM22" i="4"/>
  <c r="GL22" i="4"/>
  <c r="GO21" i="4"/>
  <c r="HB20" i="4" s="1"/>
  <c r="HF20" i="4"/>
  <c r="GN21" i="4"/>
  <c r="HA20" i="4" s="1"/>
  <c r="HI20" i="4"/>
  <c r="HE20" i="4"/>
  <c r="GP22" i="4"/>
  <c r="GM21" i="4"/>
  <c r="GZ20" i="4" s="1"/>
  <c r="GP21" i="4"/>
  <c r="HC20" i="4" s="1"/>
  <c r="HG20" i="4"/>
  <c r="GQ21" i="4"/>
  <c r="HD20" i="4" s="1"/>
  <c r="GL21" i="4"/>
  <c r="GY20" i="4" s="1"/>
  <c r="GN22" i="4"/>
  <c r="GX5" i="4"/>
  <c r="IN5" i="4"/>
  <c r="II5" i="4"/>
  <c r="GS5" i="4"/>
  <c r="IM5" i="4"/>
  <c r="GW5" i="4"/>
  <c r="IJ5" i="4"/>
  <c r="GT5" i="4"/>
  <c r="IZ5" i="4"/>
  <c r="IS5" i="4"/>
  <c r="IQ5" i="4"/>
  <c r="IX5" i="4"/>
  <c r="JB5" i="4"/>
  <c r="IU5" i="4"/>
  <c r="GK35" i="4"/>
  <c r="GQ10" i="4"/>
  <c r="GQ20" i="4"/>
  <c r="IH20" i="4" s="1"/>
  <c r="GQ25" i="4"/>
  <c r="IH25" i="4" s="1"/>
  <c r="GQ30" i="4"/>
  <c r="IH30" i="4" s="1"/>
  <c r="IH5" i="4"/>
  <c r="GQ15" i="4"/>
  <c r="GN17" i="4"/>
  <c r="GL17" i="4"/>
  <c r="HG15" i="4"/>
  <c r="BR13" i="4"/>
  <c r="BB72" i="4"/>
  <c r="CM61" i="4"/>
  <c r="CN61" i="4"/>
  <c r="FX61" i="4" s="1"/>
  <c r="CM56" i="4"/>
  <c r="BB54" i="4"/>
  <c r="BC54" i="4" s="1"/>
  <c r="BB47" i="4"/>
  <c r="BC47" i="4" s="1"/>
  <c r="BB40" i="4"/>
  <c r="BC40" i="4" s="1"/>
  <c r="BB33" i="4"/>
  <c r="CG26" i="4"/>
  <c r="CN24" i="4"/>
  <c r="FX24" i="4" s="1"/>
  <c r="CN30" i="4"/>
  <c r="FX30" i="4" s="1"/>
  <c r="BR18" i="4"/>
  <c r="BR8" i="4"/>
  <c r="CM35" i="4"/>
  <c r="CM10" i="4"/>
  <c r="CN51" i="4"/>
  <c r="FX51" i="4" s="1"/>
  <c r="CM21" i="4"/>
  <c r="CM53" i="4"/>
  <c r="BR55" i="4"/>
  <c r="BR50" i="4"/>
  <c r="BR45" i="4"/>
  <c r="BR40" i="4"/>
  <c r="CG16" i="4"/>
  <c r="CM37" i="4"/>
  <c r="BR7" i="4"/>
  <c r="BR39" i="4"/>
  <c r="BR71" i="4"/>
  <c r="BR34" i="4"/>
  <c r="BR66" i="4"/>
  <c r="BR29" i="4"/>
  <c r="BR61" i="4"/>
  <c r="BR24" i="4"/>
  <c r="BR56" i="4"/>
  <c r="CG23" i="4"/>
  <c r="CG9" i="4"/>
  <c r="AO33" i="4"/>
  <c r="AO24" i="4"/>
  <c r="AN40" i="4"/>
  <c r="AN7" i="4"/>
  <c r="AN23" i="4"/>
  <c r="AO47" i="4"/>
  <c r="AO71" i="4"/>
  <c r="AN34" i="4"/>
  <c r="AN50" i="4"/>
  <c r="AC72" i="4"/>
  <c r="AC68" i="4"/>
  <c r="AC64" i="4"/>
  <c r="AC60" i="4"/>
  <c r="AC56" i="4"/>
  <c r="AC52" i="4"/>
  <c r="AC48" i="4"/>
  <c r="AC44" i="4"/>
  <c r="AC40" i="4"/>
  <c r="AC36" i="4"/>
  <c r="AC32" i="4"/>
  <c r="AD32" i="4" s="1"/>
  <c r="AE32" i="4" s="1"/>
  <c r="AC28" i="4"/>
  <c r="AC24" i="4"/>
  <c r="AD24" i="4" s="1"/>
  <c r="AE24" i="4" s="1"/>
  <c r="AC20" i="4"/>
  <c r="AD20" i="4" s="1"/>
  <c r="AE20" i="4" s="1"/>
  <c r="AC16" i="4"/>
  <c r="AD16" i="4" s="1"/>
  <c r="AE16" i="4" s="1"/>
  <c r="AC12" i="4"/>
  <c r="AD12" i="4" s="1"/>
  <c r="AE12" i="4" s="1"/>
  <c r="AC8" i="4"/>
  <c r="AD8" i="4" s="1"/>
  <c r="AE8" i="4" s="1"/>
  <c r="AC4" i="4"/>
  <c r="AC69" i="4"/>
  <c r="AC65" i="4"/>
  <c r="AC61" i="4"/>
  <c r="AC57" i="4"/>
  <c r="AC53" i="4"/>
  <c r="AC49" i="4"/>
  <c r="AC45" i="4"/>
  <c r="AC41" i="4"/>
  <c r="AC37" i="4"/>
  <c r="AC33" i="4"/>
  <c r="AC29" i="4"/>
  <c r="AD29" i="4" s="1"/>
  <c r="AE29" i="4" s="1"/>
  <c r="AC25" i="4"/>
  <c r="AD25" i="4" s="1"/>
  <c r="AE25" i="4" s="1"/>
  <c r="AC21" i="4"/>
  <c r="AD21" i="4" s="1"/>
  <c r="AE21" i="4" s="1"/>
  <c r="AC17" i="4"/>
  <c r="AD17" i="4" s="1"/>
  <c r="AE17" i="4" s="1"/>
  <c r="AC13" i="4"/>
  <c r="AD13" i="4" s="1"/>
  <c r="AE13" i="4" s="1"/>
  <c r="AC9" i="4"/>
  <c r="AD9" i="4" s="1"/>
  <c r="AE9" i="4" s="1"/>
  <c r="AC5" i="4"/>
  <c r="AD5" i="4" s="1"/>
  <c r="AE5" i="4" s="1"/>
  <c r="AC70" i="4"/>
  <c r="AC66" i="4"/>
  <c r="AC62" i="4"/>
  <c r="AC58" i="4"/>
  <c r="AC54" i="4"/>
  <c r="AC50" i="4"/>
  <c r="AC46" i="4"/>
  <c r="AC42" i="4"/>
  <c r="AC38" i="4"/>
  <c r="AC34" i="4"/>
  <c r="AD34" i="4" s="1"/>
  <c r="AE34" i="4" s="1"/>
  <c r="AC30" i="4"/>
  <c r="AD30" i="4" s="1"/>
  <c r="AE30" i="4" s="1"/>
  <c r="AC26" i="4"/>
  <c r="AD26" i="4" s="1"/>
  <c r="AE26" i="4" s="1"/>
  <c r="AC22" i="4"/>
  <c r="AD22" i="4" s="1"/>
  <c r="AE22" i="4" s="1"/>
  <c r="AC18" i="4"/>
  <c r="AC14" i="4"/>
  <c r="AC10" i="4"/>
  <c r="AC6" i="4"/>
  <c r="AD6" i="4" s="1"/>
  <c r="AE6" i="4" s="1"/>
  <c r="AC71" i="4"/>
  <c r="AC67" i="4"/>
  <c r="AC63" i="4"/>
  <c r="AC59" i="4"/>
  <c r="AC55" i="4"/>
  <c r="AC51" i="4"/>
  <c r="AC47" i="4"/>
  <c r="AC43" i="4"/>
  <c r="AC39" i="4"/>
  <c r="AC35" i="4"/>
  <c r="AC31" i="4"/>
  <c r="AD31" i="4" s="1"/>
  <c r="AE31" i="4" s="1"/>
  <c r="AC27" i="4"/>
  <c r="AC23" i="4"/>
  <c r="AC19" i="4"/>
  <c r="AD19" i="4" s="1"/>
  <c r="AE19" i="4" s="1"/>
  <c r="AC15" i="4"/>
  <c r="AD15" i="4" s="1"/>
  <c r="AE15" i="4" s="1"/>
  <c r="AC11" i="4"/>
  <c r="AD11" i="4" s="1"/>
  <c r="AE11" i="4" s="1"/>
  <c r="AC7" i="4"/>
  <c r="AD7" i="4" s="1"/>
  <c r="AE7" i="4" s="1"/>
  <c r="AC3" i="4"/>
  <c r="AD3" i="4" s="1"/>
  <c r="AE3" i="4" s="1"/>
  <c r="CN55" i="4"/>
  <c r="FX55" i="4" s="1"/>
  <c r="CN11" i="4"/>
  <c r="CN6" i="4"/>
  <c r="CM33" i="4"/>
  <c r="CN12" i="4"/>
  <c r="CN44" i="4"/>
  <c r="FX44" i="4" s="1"/>
  <c r="AO65" i="4"/>
  <c r="AN37" i="4"/>
  <c r="AN53" i="4"/>
  <c r="AO4" i="4"/>
  <c r="AO36" i="4"/>
  <c r="AO52" i="4"/>
  <c r="AN68" i="4"/>
  <c r="AO27" i="4"/>
  <c r="AN43" i="4"/>
  <c r="AO59" i="4"/>
  <c r="AN22" i="4"/>
  <c r="AO38" i="4"/>
  <c r="AO54" i="4"/>
  <c r="AO70" i="4"/>
  <c r="AN70" i="4"/>
  <c r="FH3" i="4"/>
  <c r="FG5" i="4" s="1"/>
  <c r="FH8" i="4"/>
  <c r="FG10" i="4" s="1"/>
  <c r="FM2" i="4"/>
  <c r="CN50" i="4"/>
  <c r="FX50" i="4" s="1"/>
  <c r="CN18" i="4"/>
  <c r="CM27" i="4"/>
  <c r="CM59" i="4"/>
  <c r="CM22" i="4"/>
  <c r="CN54" i="4"/>
  <c r="FX54" i="4" s="1"/>
  <c r="CM9" i="4"/>
  <c r="CN4" i="4"/>
  <c r="CN20" i="4"/>
  <c r="FX20" i="4" s="1"/>
  <c r="BR15" i="4"/>
  <c r="BR31" i="4"/>
  <c r="BR47" i="4"/>
  <c r="BR63" i="4"/>
  <c r="BR10" i="4"/>
  <c r="BR26" i="4"/>
  <c r="BR42" i="4"/>
  <c r="BR58" i="4"/>
  <c r="BR5" i="4"/>
  <c r="BR21" i="4"/>
  <c r="BR37" i="4"/>
  <c r="BR53" i="4"/>
  <c r="BR69" i="4"/>
  <c r="BR16" i="4"/>
  <c r="BR32" i="4"/>
  <c r="BR48" i="4"/>
  <c r="BR64" i="4"/>
  <c r="CG62" i="4"/>
  <c r="CG55" i="4"/>
  <c r="CG48" i="4"/>
  <c r="CG41" i="4"/>
  <c r="BB6" i="4"/>
  <c r="BC6" i="4" s="1"/>
  <c r="BB38" i="4"/>
  <c r="BC38" i="4" s="1"/>
  <c r="BB70" i="4"/>
  <c r="BC70" i="4" s="1"/>
  <c r="BB31" i="4"/>
  <c r="BC31" i="4" s="1"/>
  <c r="BB63" i="4"/>
  <c r="BD63" i="4" s="1"/>
  <c r="BB24" i="4"/>
  <c r="BD24" i="4" s="1"/>
  <c r="BB56" i="4"/>
  <c r="BC56" i="4" s="1"/>
  <c r="BB17" i="4"/>
  <c r="BD17" i="4" s="1"/>
  <c r="BB49" i="4"/>
  <c r="BD49" i="4" s="1"/>
  <c r="CG10" i="4"/>
  <c r="CG42" i="4"/>
  <c r="CG7" i="4"/>
  <c r="CG39" i="4"/>
  <c r="CG71" i="4"/>
  <c r="CG32" i="4"/>
  <c r="CG64" i="4"/>
  <c r="CG25" i="4"/>
  <c r="CG57" i="4"/>
  <c r="DQ72" i="4"/>
  <c r="DR72" i="4" s="1"/>
  <c r="BB14" i="4"/>
  <c r="BC14" i="4" s="1"/>
  <c r="BB30" i="4"/>
  <c r="BC30" i="4" s="1"/>
  <c r="BB46" i="4"/>
  <c r="BC46" i="4" s="1"/>
  <c r="BB62" i="4"/>
  <c r="BD62" i="4" s="1"/>
  <c r="BB7" i="4"/>
  <c r="BD7" i="4" s="1"/>
  <c r="BB23" i="4"/>
  <c r="BD23" i="4" s="1"/>
  <c r="BB39" i="4"/>
  <c r="BC39" i="4" s="1"/>
  <c r="BB55" i="4"/>
  <c r="BC55" i="4" s="1"/>
  <c r="BB71" i="4"/>
  <c r="BD71" i="4" s="1"/>
  <c r="BB16" i="4"/>
  <c r="BD16" i="4" s="1"/>
  <c r="BB32" i="4"/>
  <c r="BD32" i="4" s="1"/>
  <c r="BB48" i="4"/>
  <c r="BD48" i="4" s="1"/>
  <c r="BB64" i="4"/>
  <c r="BD64" i="4" s="1"/>
  <c r="BB9" i="4"/>
  <c r="BD9" i="4" s="1"/>
  <c r="BB25" i="4"/>
  <c r="BC25" i="4" s="1"/>
  <c r="BB41" i="4"/>
  <c r="BD41" i="4" s="1"/>
  <c r="BB57" i="4"/>
  <c r="BC57" i="4" s="1"/>
  <c r="CG46" i="4"/>
  <c r="CG18" i="4"/>
  <c r="CG34" i="4"/>
  <c r="CG54" i="4"/>
  <c r="CG70" i="4"/>
  <c r="CG15" i="4"/>
  <c r="CG31" i="4"/>
  <c r="CG47" i="4"/>
  <c r="CG63" i="4"/>
  <c r="CG8" i="4"/>
  <c r="CG24" i="4"/>
  <c r="CG40" i="4"/>
  <c r="CG56" i="4"/>
  <c r="CG72" i="4"/>
  <c r="CG17" i="4"/>
  <c r="CG33" i="4"/>
  <c r="CG49" i="4"/>
  <c r="CG65" i="4"/>
  <c r="BR3" i="4"/>
  <c r="BS3" i="4" s="1"/>
  <c r="BT3" i="4" s="1"/>
  <c r="GC31" i="4" s="1"/>
  <c r="BR11" i="4"/>
  <c r="BR19" i="4"/>
  <c r="BR27" i="4"/>
  <c r="BR35" i="4"/>
  <c r="BR43" i="4"/>
  <c r="BR51" i="4"/>
  <c r="BR59" i="4"/>
  <c r="BR67" i="4"/>
  <c r="BR6" i="4"/>
  <c r="BR14" i="4"/>
  <c r="BR22" i="4"/>
  <c r="BR30" i="4"/>
  <c r="BR38" i="4"/>
  <c r="BR46" i="4"/>
  <c r="BR54" i="4"/>
  <c r="BR62" i="4"/>
  <c r="BR70" i="4"/>
  <c r="BR9" i="4"/>
  <c r="BR17" i="4"/>
  <c r="BR25" i="4"/>
  <c r="BR33" i="4"/>
  <c r="BR41" i="4"/>
  <c r="BR49" i="4"/>
  <c r="BR57" i="4"/>
  <c r="BR65" i="4"/>
  <c r="BR4" i="4"/>
  <c r="BR12" i="4"/>
  <c r="BR20" i="4"/>
  <c r="BR28" i="4"/>
  <c r="BR36" i="4"/>
  <c r="BR44" i="4"/>
  <c r="BR52" i="4"/>
  <c r="BR60" i="4"/>
  <c r="CG6" i="4"/>
  <c r="CG14" i="4"/>
  <c r="CG22" i="4"/>
  <c r="CG30" i="4"/>
  <c r="CG38" i="4"/>
  <c r="CG50" i="4"/>
  <c r="CG58" i="4"/>
  <c r="CG66" i="4"/>
  <c r="CG3" i="4"/>
  <c r="CH3" i="4" s="1"/>
  <c r="CI3" i="4" s="1"/>
  <c r="GC34" i="4" s="1"/>
  <c r="FK7" i="4" s="1"/>
  <c r="CG11" i="4"/>
  <c r="CG19" i="4"/>
  <c r="CG27" i="4"/>
  <c r="CG35" i="4"/>
  <c r="CG43" i="4"/>
  <c r="CG51" i="4"/>
  <c r="CG59" i="4"/>
  <c r="CG67" i="4"/>
  <c r="CG4" i="4"/>
  <c r="CG12" i="4"/>
  <c r="CG20" i="4"/>
  <c r="CG28" i="4"/>
  <c r="CG36" i="4"/>
  <c r="CG44" i="4"/>
  <c r="CG52" i="4"/>
  <c r="CG60" i="4"/>
  <c r="CG68" i="4"/>
  <c r="CG5" i="4"/>
  <c r="CG13" i="4"/>
  <c r="CG21" i="4"/>
  <c r="CG29" i="4"/>
  <c r="CG37" i="4"/>
  <c r="CG45" i="4"/>
  <c r="CG53" i="4"/>
  <c r="CG61" i="4"/>
  <c r="BB10" i="4"/>
  <c r="BC10" i="4" s="1"/>
  <c r="BB18" i="4"/>
  <c r="BC18" i="4" s="1"/>
  <c r="BB26" i="4"/>
  <c r="BC26" i="4" s="1"/>
  <c r="BB34" i="4"/>
  <c r="BD34" i="4" s="1"/>
  <c r="BB42" i="4"/>
  <c r="BD42" i="4" s="1"/>
  <c r="BB50" i="4"/>
  <c r="BC50" i="4" s="1"/>
  <c r="BB58" i="4"/>
  <c r="BD58" i="4" s="1"/>
  <c r="BB66" i="4"/>
  <c r="BD66" i="4" s="1"/>
  <c r="BB3" i="4"/>
  <c r="BC3" i="4" s="1"/>
  <c r="BD3" i="4" s="1"/>
  <c r="GB35" i="4" s="1"/>
  <c r="BB11" i="4"/>
  <c r="BB19" i="4"/>
  <c r="BD19" i="4" s="1"/>
  <c r="BB27" i="4"/>
  <c r="BD27" i="4" s="1"/>
  <c r="BB35" i="4"/>
  <c r="BC35" i="4" s="1"/>
  <c r="BB43" i="4"/>
  <c r="BC43" i="4" s="1"/>
  <c r="BB51" i="4"/>
  <c r="BC51" i="4" s="1"/>
  <c r="BB59" i="4"/>
  <c r="BD59" i="4" s="1"/>
  <c r="BB67" i="4"/>
  <c r="BD67" i="4" s="1"/>
  <c r="BB4" i="4"/>
  <c r="BC4" i="4" s="1"/>
  <c r="BB12" i="4"/>
  <c r="BC12" i="4" s="1"/>
  <c r="BB20" i="4"/>
  <c r="BC20" i="4" s="1"/>
  <c r="BB28" i="4"/>
  <c r="BD28" i="4" s="1"/>
  <c r="BB36" i="4"/>
  <c r="BC36" i="4" s="1"/>
  <c r="BB44" i="4"/>
  <c r="BC44" i="4" s="1"/>
  <c r="BB52" i="4"/>
  <c r="BC52" i="4" s="1"/>
  <c r="BB60" i="4"/>
  <c r="BD60" i="4" s="1"/>
  <c r="BB68" i="4"/>
  <c r="BB5" i="4"/>
  <c r="BD5" i="4" s="1"/>
  <c r="BB13" i="4"/>
  <c r="BD13" i="4" s="1"/>
  <c r="BB21" i="4"/>
  <c r="BD21" i="4" s="1"/>
  <c r="BB29" i="4"/>
  <c r="BD29" i="4" s="1"/>
  <c r="BB37" i="4"/>
  <c r="BD37" i="4" s="1"/>
  <c r="BB45" i="4"/>
  <c r="BD45" i="4" s="1"/>
  <c r="BB53" i="4"/>
  <c r="BD53" i="4" s="1"/>
  <c r="BB61" i="4"/>
  <c r="BC61" i="4" s="1"/>
  <c r="EA34" i="4"/>
  <c r="EB34" i="4" s="1"/>
  <c r="EA13" i="4"/>
  <c r="EB13" i="4" s="1"/>
  <c r="EA47" i="4"/>
  <c r="EB47" i="4" s="1"/>
  <c r="EA7" i="4"/>
  <c r="EC7" i="4" s="1"/>
  <c r="EA53" i="4"/>
  <c r="EB53" i="4" s="1"/>
  <c r="EA22" i="4"/>
  <c r="EB22" i="4" s="1"/>
  <c r="BD22" i="4"/>
  <c r="BC15" i="4"/>
  <c r="BG70" i="4"/>
  <c r="BG66" i="4"/>
  <c r="BG62" i="4"/>
  <c r="BG58" i="4"/>
  <c r="BG54" i="4"/>
  <c r="BG50" i="4"/>
  <c r="BG46" i="4"/>
  <c r="BG42" i="4"/>
  <c r="BG38" i="4"/>
  <c r="BG34" i="4"/>
  <c r="BG30" i="4"/>
  <c r="BG26" i="4"/>
  <c r="BG22" i="4"/>
  <c r="BG18" i="4"/>
  <c r="BG14" i="4"/>
  <c r="BG10" i="4"/>
  <c r="BG6" i="4"/>
  <c r="BG71" i="4"/>
  <c r="BG67" i="4"/>
  <c r="BG63" i="4"/>
  <c r="BG59" i="4"/>
  <c r="BG55" i="4"/>
  <c r="BG51" i="4"/>
  <c r="BG47" i="4"/>
  <c r="BG43" i="4"/>
  <c r="BG39" i="4"/>
  <c r="BG35" i="4"/>
  <c r="BG31" i="4"/>
  <c r="BG27" i="4"/>
  <c r="BG23" i="4"/>
  <c r="BG19" i="4"/>
  <c r="BG15" i="4"/>
  <c r="BG11" i="4"/>
  <c r="BG7" i="4"/>
  <c r="BG3" i="4"/>
  <c r="BH3" i="4" s="1"/>
  <c r="BI3" i="4" s="1"/>
  <c r="GB36" i="4" s="1"/>
  <c r="BG72" i="4"/>
  <c r="BG68" i="4"/>
  <c r="BG64" i="4"/>
  <c r="BG60" i="4"/>
  <c r="BG56" i="4"/>
  <c r="BG52" i="4"/>
  <c r="BG48" i="4"/>
  <c r="BG44" i="4"/>
  <c r="BG40" i="4"/>
  <c r="BG36" i="4"/>
  <c r="BG32" i="4"/>
  <c r="BG28" i="4"/>
  <c r="BG24" i="4"/>
  <c r="BG20" i="4"/>
  <c r="BG16" i="4"/>
  <c r="BG12" i="4"/>
  <c r="BG8" i="4"/>
  <c r="BG4" i="4"/>
  <c r="BG69" i="4"/>
  <c r="BG65" i="4"/>
  <c r="BG61" i="4"/>
  <c r="BG57" i="4"/>
  <c r="BG53" i="4"/>
  <c r="BG49" i="4"/>
  <c r="BG45" i="4"/>
  <c r="BG41" i="4"/>
  <c r="BG37" i="4"/>
  <c r="BG33" i="4"/>
  <c r="BG29" i="4"/>
  <c r="BG25" i="4"/>
  <c r="BG21" i="4"/>
  <c r="BG17" i="4"/>
  <c r="BG13" i="4"/>
  <c r="BG9" i="4"/>
  <c r="BG5" i="4"/>
  <c r="BC69" i="4"/>
  <c r="BD69" i="4"/>
  <c r="DQ34" i="4"/>
  <c r="DR34" i="4" s="1"/>
  <c r="DQ15" i="4"/>
  <c r="DS15" i="4" s="1"/>
  <c r="DQ45" i="4"/>
  <c r="DR45" i="4" s="1"/>
  <c r="DQ63" i="4"/>
  <c r="DR63" i="4" s="1"/>
  <c r="DQ9" i="4"/>
  <c r="DR9" i="4" s="1"/>
  <c r="DQ28" i="4"/>
  <c r="DS28" i="4" s="1"/>
  <c r="EA71" i="4"/>
  <c r="EB71" i="4" s="1"/>
  <c r="EA66" i="4"/>
  <c r="EB66" i="4" s="1"/>
  <c r="EA54" i="4"/>
  <c r="EB54" i="4" s="1"/>
  <c r="DQ3" i="4"/>
  <c r="DR3" i="4" s="1"/>
  <c r="DS3" i="4" s="1"/>
  <c r="DQ31" i="4"/>
  <c r="DS31" i="4" s="1"/>
  <c r="DQ18" i="4"/>
  <c r="DR18" i="4" s="1"/>
  <c r="DQ50" i="4"/>
  <c r="DR50" i="4" s="1"/>
  <c r="DQ25" i="4"/>
  <c r="DR25" i="4" s="1"/>
  <c r="DQ12" i="4"/>
  <c r="DR12" i="4" s="1"/>
  <c r="DQ57" i="4"/>
  <c r="DS57" i="4" s="1"/>
  <c r="EA45" i="4"/>
  <c r="EC45" i="4" s="1"/>
  <c r="EA39" i="4"/>
  <c r="EB39" i="4" s="1"/>
  <c r="EA18" i="4"/>
  <c r="EB18" i="4" s="1"/>
  <c r="EA50" i="4"/>
  <c r="EC50" i="4" s="1"/>
  <c r="EA21" i="4"/>
  <c r="EB21" i="4" s="1"/>
  <c r="EA15" i="4"/>
  <c r="EB15" i="4" s="1"/>
  <c r="EA6" i="4"/>
  <c r="EC6" i="4" s="1"/>
  <c r="EA38" i="4"/>
  <c r="EB38" i="4" s="1"/>
  <c r="EA70" i="4"/>
  <c r="EC70" i="4" s="1"/>
  <c r="DG72" i="4"/>
  <c r="DG68" i="4"/>
  <c r="DG64" i="4"/>
  <c r="DG60" i="4"/>
  <c r="DG56" i="4"/>
  <c r="DG52" i="4"/>
  <c r="DG48" i="4"/>
  <c r="DG44" i="4"/>
  <c r="DG40" i="4"/>
  <c r="DG36" i="4"/>
  <c r="DG32" i="4"/>
  <c r="DG28" i="4"/>
  <c r="DG24" i="4"/>
  <c r="DG20" i="4"/>
  <c r="DG16" i="4"/>
  <c r="DG12" i="4"/>
  <c r="DG8" i="4"/>
  <c r="DG4" i="4"/>
  <c r="DG69" i="4"/>
  <c r="DG65" i="4"/>
  <c r="DG61" i="4"/>
  <c r="DG57" i="4"/>
  <c r="DG53" i="4"/>
  <c r="DG49" i="4"/>
  <c r="DG45" i="4"/>
  <c r="DG41" i="4"/>
  <c r="DG37" i="4"/>
  <c r="DG33" i="4"/>
  <c r="DG29" i="4"/>
  <c r="DG25" i="4"/>
  <c r="DG21" i="4"/>
  <c r="DG17" i="4"/>
  <c r="DG13" i="4"/>
  <c r="DG9" i="4"/>
  <c r="DG5" i="4"/>
  <c r="DG26" i="4"/>
  <c r="DG15" i="4"/>
  <c r="DG70" i="4"/>
  <c r="DG66" i="4"/>
  <c r="DG62" i="4"/>
  <c r="DG58" i="4"/>
  <c r="DG54" i="4"/>
  <c r="DG50" i="4"/>
  <c r="DG46" i="4"/>
  <c r="DG42" i="4"/>
  <c r="DG38" i="4"/>
  <c r="DG34" i="4"/>
  <c r="DG30" i="4"/>
  <c r="DG22" i="4"/>
  <c r="DG18" i="4"/>
  <c r="DG14" i="4"/>
  <c r="DG10" i="4"/>
  <c r="DG6" i="4"/>
  <c r="DG71" i="4"/>
  <c r="DG67" i="4"/>
  <c r="DG63" i="4"/>
  <c r="DG59" i="4"/>
  <c r="DG55" i="4"/>
  <c r="DG51" i="4"/>
  <c r="DG47" i="4"/>
  <c r="DG43" i="4"/>
  <c r="DG39" i="4"/>
  <c r="DG35" i="4"/>
  <c r="DG31" i="4"/>
  <c r="DG27" i="4"/>
  <c r="DG23" i="4"/>
  <c r="DG19" i="4"/>
  <c r="DG11" i="4"/>
  <c r="DG7" i="4"/>
  <c r="DG3" i="4"/>
  <c r="DH3" i="4" s="1"/>
  <c r="DI3" i="4" s="1"/>
  <c r="DQ7" i="4"/>
  <c r="DR7" i="4" s="1"/>
  <c r="DQ23" i="4"/>
  <c r="DS23" i="4" s="1"/>
  <c r="DQ39" i="4"/>
  <c r="DS39" i="4" s="1"/>
  <c r="DQ10" i="4"/>
  <c r="DS10" i="4" s="1"/>
  <c r="DQ26" i="4"/>
  <c r="DS26" i="4" s="1"/>
  <c r="DQ46" i="4"/>
  <c r="DS46" i="4" s="1"/>
  <c r="DQ66" i="4"/>
  <c r="DS66" i="4" s="1"/>
  <c r="DQ17" i="4"/>
  <c r="DS17" i="4" s="1"/>
  <c r="DQ33" i="4"/>
  <c r="DR33" i="4" s="1"/>
  <c r="DQ4" i="4"/>
  <c r="DS4" i="4" s="1"/>
  <c r="DQ20" i="4"/>
  <c r="DS20" i="4" s="1"/>
  <c r="DQ36" i="4"/>
  <c r="DS36" i="4" s="1"/>
  <c r="DQ56" i="4"/>
  <c r="DR56" i="4" s="1"/>
  <c r="EA29" i="4"/>
  <c r="EB29" i="4" s="1"/>
  <c r="EA61" i="4"/>
  <c r="EC61" i="4" s="1"/>
  <c r="EA23" i="4"/>
  <c r="EB23" i="4" s="1"/>
  <c r="EA55" i="4"/>
  <c r="EC55" i="4" s="1"/>
  <c r="EA10" i="4"/>
  <c r="EC10" i="4" s="1"/>
  <c r="EA26" i="4"/>
  <c r="EC26" i="4" s="1"/>
  <c r="EA42" i="4"/>
  <c r="EC42" i="4" s="1"/>
  <c r="EA58" i="4"/>
  <c r="EC58" i="4" s="1"/>
  <c r="EA5" i="4"/>
  <c r="EC5" i="4" s="1"/>
  <c r="EA37" i="4"/>
  <c r="EB37" i="4" s="1"/>
  <c r="EA69" i="4"/>
  <c r="EC69" i="4" s="1"/>
  <c r="EA31" i="4"/>
  <c r="EB31" i="4" s="1"/>
  <c r="EA63" i="4"/>
  <c r="EC63" i="4" s="1"/>
  <c r="EA14" i="4"/>
  <c r="EB14" i="4" s="1"/>
  <c r="EA30" i="4"/>
  <c r="EB30" i="4" s="1"/>
  <c r="EA46" i="4"/>
  <c r="EB46" i="4" s="1"/>
  <c r="EA62" i="4"/>
  <c r="EB62" i="4" s="1"/>
  <c r="CW72" i="4"/>
  <c r="CW68" i="4"/>
  <c r="CW64" i="4"/>
  <c r="CW60" i="4"/>
  <c r="CW56" i="4"/>
  <c r="CW52" i="4"/>
  <c r="CW48" i="4"/>
  <c r="CW44" i="4"/>
  <c r="CW40" i="4"/>
  <c r="CW36" i="4"/>
  <c r="CW32" i="4"/>
  <c r="CW28" i="4"/>
  <c r="CW24" i="4"/>
  <c r="CW20" i="4"/>
  <c r="CW16" i="4"/>
  <c r="CW12" i="4"/>
  <c r="CW8" i="4"/>
  <c r="CW4" i="4"/>
  <c r="CW69" i="4"/>
  <c r="CW65" i="4"/>
  <c r="CW61" i="4"/>
  <c r="CW57" i="4"/>
  <c r="CW53" i="4"/>
  <c r="CW49" i="4"/>
  <c r="CW45" i="4"/>
  <c r="CW41" i="4"/>
  <c r="CW37" i="4"/>
  <c r="CW33" i="4"/>
  <c r="CW29" i="4"/>
  <c r="CW25" i="4"/>
  <c r="CW21" i="4"/>
  <c r="CW17" i="4"/>
  <c r="CW13" i="4"/>
  <c r="CW9" i="4"/>
  <c r="CW5" i="4"/>
  <c r="CW70" i="4"/>
  <c r="CW66" i="4"/>
  <c r="CW62" i="4"/>
  <c r="CW58" i="4"/>
  <c r="CW54" i="4"/>
  <c r="CW50" i="4"/>
  <c r="CW46" i="4"/>
  <c r="CW42" i="4"/>
  <c r="CW38" i="4"/>
  <c r="CW34" i="4"/>
  <c r="CW30" i="4"/>
  <c r="CW26" i="4"/>
  <c r="CW22" i="4"/>
  <c r="CW18" i="4"/>
  <c r="CW14" i="4"/>
  <c r="CW10" i="4"/>
  <c r="CW6" i="4"/>
  <c r="CW71" i="4"/>
  <c r="CW67" i="4"/>
  <c r="CW63" i="4"/>
  <c r="CW59" i="4"/>
  <c r="CW55" i="4"/>
  <c r="CW51" i="4"/>
  <c r="CW47" i="4"/>
  <c r="CW43" i="4"/>
  <c r="CW39" i="4"/>
  <c r="CW35" i="4"/>
  <c r="CW31" i="4"/>
  <c r="CW27" i="4"/>
  <c r="CW23" i="4"/>
  <c r="CW19" i="4"/>
  <c r="CW11" i="4"/>
  <c r="CW3" i="4"/>
  <c r="CX3" i="4" s="1"/>
  <c r="CY3" i="4" s="1"/>
  <c r="CW15" i="4"/>
  <c r="CW7" i="4"/>
  <c r="EA9" i="4"/>
  <c r="EA25" i="4"/>
  <c r="EA41" i="4"/>
  <c r="EA57" i="4"/>
  <c r="EA3" i="4"/>
  <c r="EB3" i="4" s="1"/>
  <c r="EC3" i="4" s="1"/>
  <c r="EA19" i="4"/>
  <c r="EA35" i="4"/>
  <c r="EA51" i="4"/>
  <c r="EA67" i="4"/>
  <c r="EA8" i="4"/>
  <c r="EA16" i="4"/>
  <c r="EA24" i="4"/>
  <c r="EA32" i="4"/>
  <c r="EA40" i="4"/>
  <c r="EA48" i="4"/>
  <c r="EA56" i="4"/>
  <c r="EA64" i="4"/>
  <c r="EA17" i="4"/>
  <c r="EA33" i="4"/>
  <c r="EA49" i="4"/>
  <c r="EA65" i="4"/>
  <c r="EA11" i="4"/>
  <c r="EA27" i="4"/>
  <c r="EA43" i="4"/>
  <c r="EA59" i="4"/>
  <c r="EA4" i="4"/>
  <c r="EA12" i="4"/>
  <c r="EA20" i="4"/>
  <c r="EA28" i="4"/>
  <c r="EA36" i="4"/>
  <c r="EA44" i="4"/>
  <c r="EA52" i="4"/>
  <c r="EA60" i="4"/>
  <c r="EA68" i="4"/>
  <c r="DQ11" i="4"/>
  <c r="DS11" i="4" s="1"/>
  <c r="DQ19" i="4"/>
  <c r="DR19" i="4" s="1"/>
  <c r="DQ27" i="4"/>
  <c r="DR27" i="4" s="1"/>
  <c r="DQ35" i="4"/>
  <c r="DR35" i="4" s="1"/>
  <c r="DQ47" i="4"/>
  <c r="DS47" i="4" s="1"/>
  <c r="DQ6" i="4"/>
  <c r="DS6" i="4" s="1"/>
  <c r="DQ14" i="4"/>
  <c r="DR14" i="4" s="1"/>
  <c r="DQ22" i="4"/>
  <c r="DR22" i="4" s="1"/>
  <c r="DQ30" i="4"/>
  <c r="DS30" i="4" s="1"/>
  <c r="DQ38" i="4"/>
  <c r="DS38" i="4" s="1"/>
  <c r="DQ61" i="4"/>
  <c r="DR61" i="4" s="1"/>
  <c r="DQ58" i="4"/>
  <c r="DS58" i="4" s="1"/>
  <c r="DQ5" i="4"/>
  <c r="DS5" i="4" s="1"/>
  <c r="DQ13" i="4"/>
  <c r="DR13" i="4" s="1"/>
  <c r="DQ21" i="4"/>
  <c r="DS21" i="4" s="1"/>
  <c r="DQ29" i="4"/>
  <c r="DR29" i="4" s="1"/>
  <c r="DQ37" i="4"/>
  <c r="DR37" i="4" s="1"/>
  <c r="DQ59" i="4"/>
  <c r="DS59" i="4" s="1"/>
  <c r="DQ8" i="4"/>
  <c r="DR8" i="4" s="1"/>
  <c r="DQ16" i="4"/>
  <c r="DR16" i="4" s="1"/>
  <c r="DQ24" i="4"/>
  <c r="DR24" i="4" s="1"/>
  <c r="DQ32" i="4"/>
  <c r="DS32" i="4" s="1"/>
  <c r="DQ44" i="4"/>
  <c r="DS44" i="4" s="1"/>
  <c r="DQ48" i="4"/>
  <c r="DS48" i="4" s="1"/>
  <c r="DQ64" i="4"/>
  <c r="DR64" i="4" s="1"/>
  <c r="EB72" i="4"/>
  <c r="EC72" i="4"/>
  <c r="BM67" i="4"/>
  <c r="BM59" i="4"/>
  <c r="BM51" i="4"/>
  <c r="BM43" i="4"/>
  <c r="BM35" i="4"/>
  <c r="BM27" i="4"/>
  <c r="BM19" i="4"/>
  <c r="BM13" i="4"/>
  <c r="BM9" i="4"/>
  <c r="BM5" i="4"/>
  <c r="BM72" i="4"/>
  <c r="BM68" i="4"/>
  <c r="BM64" i="4"/>
  <c r="BM60" i="4"/>
  <c r="BM56" i="4"/>
  <c r="BM52" i="4"/>
  <c r="BM48" i="4"/>
  <c r="BM44" i="4"/>
  <c r="BM40" i="4"/>
  <c r="BM36" i="4"/>
  <c r="BM32" i="4"/>
  <c r="BM28" i="4"/>
  <c r="BM24" i="4"/>
  <c r="BM20" i="4"/>
  <c r="BM16" i="4"/>
  <c r="BM12" i="4"/>
  <c r="BM8" i="4"/>
  <c r="BM4" i="4"/>
  <c r="BM71" i="4"/>
  <c r="BM63" i="4"/>
  <c r="BM55" i="4"/>
  <c r="BM47" i="4"/>
  <c r="BM39" i="4"/>
  <c r="BM31" i="4"/>
  <c r="BM23" i="4"/>
  <c r="BM15" i="4"/>
  <c r="BM11" i="4"/>
  <c r="BM7" i="4"/>
  <c r="BM3" i="4"/>
  <c r="BN3" i="4" s="1"/>
  <c r="BO3" i="4" s="1"/>
  <c r="GC30" i="4" s="1"/>
  <c r="BM70" i="4"/>
  <c r="BM66" i="4"/>
  <c r="BM62" i="4"/>
  <c r="BM58" i="4"/>
  <c r="BM54" i="4"/>
  <c r="BM50" i="4"/>
  <c r="BM46" i="4"/>
  <c r="BM42" i="4"/>
  <c r="BM38" i="4"/>
  <c r="BM34" i="4"/>
  <c r="BM30" i="4"/>
  <c r="BM26" i="4"/>
  <c r="BM22" i="4"/>
  <c r="BM18" i="4"/>
  <c r="BM14" i="4"/>
  <c r="BM10" i="4"/>
  <c r="BM6" i="4"/>
  <c r="BM69" i="4"/>
  <c r="BM61" i="4"/>
  <c r="BM53" i="4"/>
  <c r="BM45" i="4"/>
  <c r="BM37" i="4"/>
  <c r="BM29" i="4"/>
  <c r="BM21" i="4"/>
  <c r="BM65" i="4"/>
  <c r="BM57" i="4"/>
  <c r="BM49" i="4"/>
  <c r="BM41" i="4"/>
  <c r="BM33" i="4"/>
  <c r="BM25" i="4"/>
  <c r="BM17" i="4"/>
  <c r="AH69" i="4"/>
  <c r="AH65" i="4"/>
  <c r="AH61" i="4"/>
  <c r="AH57" i="4"/>
  <c r="AH53" i="4"/>
  <c r="AH49" i="4"/>
  <c r="AH45" i="4"/>
  <c r="AH41" i="4"/>
  <c r="AH37" i="4"/>
  <c r="AH33" i="4"/>
  <c r="AI33" i="4" s="1"/>
  <c r="AJ33" i="4" s="1"/>
  <c r="AH29" i="4"/>
  <c r="AH25" i="4"/>
  <c r="AI25" i="4" s="1"/>
  <c r="AJ25" i="4" s="1"/>
  <c r="AH21" i="4"/>
  <c r="AI21" i="4" s="1"/>
  <c r="AJ21" i="4" s="1"/>
  <c r="AH17" i="4"/>
  <c r="AH13" i="4"/>
  <c r="AH9" i="4"/>
  <c r="AI9" i="4" s="1"/>
  <c r="AJ9" i="4" s="1"/>
  <c r="AH5" i="4"/>
  <c r="AI5" i="4" s="1"/>
  <c r="AJ5" i="4" s="1"/>
  <c r="AH72" i="4"/>
  <c r="AH68" i="4"/>
  <c r="AH64" i="4"/>
  <c r="AH60" i="4"/>
  <c r="AH56" i="4"/>
  <c r="AH52" i="4"/>
  <c r="AH48" i="4"/>
  <c r="AH44" i="4"/>
  <c r="AH40" i="4"/>
  <c r="AI40" i="4" s="1"/>
  <c r="AJ40" i="4" s="1"/>
  <c r="AH36" i="4"/>
  <c r="AI36" i="4" s="1"/>
  <c r="AJ36" i="4" s="1"/>
  <c r="AH32" i="4"/>
  <c r="AH28" i="4"/>
  <c r="AI28" i="4" s="1"/>
  <c r="AJ28" i="4" s="1"/>
  <c r="AH24" i="4"/>
  <c r="AH20" i="4"/>
  <c r="AI20" i="4" s="1"/>
  <c r="AJ20" i="4" s="1"/>
  <c r="AH16" i="4"/>
  <c r="AH12" i="4"/>
  <c r="AH8" i="4"/>
  <c r="AH4" i="4"/>
  <c r="AI4" i="4" s="1"/>
  <c r="AJ4" i="4" s="1"/>
  <c r="AH67" i="4"/>
  <c r="AH59" i="4"/>
  <c r="AH51" i="4"/>
  <c r="AH43" i="4"/>
  <c r="AH35" i="4"/>
  <c r="AI35" i="4" s="1"/>
  <c r="AJ35" i="4" s="1"/>
  <c r="AH27" i="4"/>
  <c r="AI27" i="4" s="1"/>
  <c r="AJ27" i="4" s="1"/>
  <c r="AH19" i="4"/>
  <c r="AH11" i="4"/>
  <c r="AH3" i="4"/>
  <c r="AI3" i="4" s="1"/>
  <c r="AJ3" i="4" s="1"/>
  <c r="AH66" i="4"/>
  <c r="AH58" i="4"/>
  <c r="AH50" i="4"/>
  <c r="AH42" i="4"/>
  <c r="AI42" i="4" s="1"/>
  <c r="AJ42" i="4" s="1"/>
  <c r="AH34" i="4"/>
  <c r="AH26" i="4"/>
  <c r="AH18" i="4"/>
  <c r="AI18" i="4" s="1"/>
  <c r="AJ18" i="4" s="1"/>
  <c r="AH10" i="4"/>
  <c r="AI10" i="4" s="1"/>
  <c r="AJ10" i="4" s="1"/>
  <c r="AH71" i="4"/>
  <c r="AH63" i="4"/>
  <c r="AH55" i="4"/>
  <c r="AH47" i="4"/>
  <c r="AH39" i="4"/>
  <c r="AH31" i="4"/>
  <c r="AH23" i="4"/>
  <c r="AI23" i="4" s="1"/>
  <c r="AJ23" i="4" s="1"/>
  <c r="AH15" i="4"/>
  <c r="AH7" i="4"/>
  <c r="AI7" i="4" s="1"/>
  <c r="AJ7" i="4" s="1"/>
  <c r="AH70" i="4"/>
  <c r="AH62" i="4"/>
  <c r="AH54" i="4"/>
  <c r="AH46" i="4"/>
  <c r="AH38" i="4"/>
  <c r="AI38" i="4" s="1"/>
  <c r="AJ38" i="4" s="1"/>
  <c r="AH30" i="4"/>
  <c r="AH22" i="4"/>
  <c r="AH14" i="4"/>
  <c r="AI14" i="4" s="1"/>
  <c r="AJ14" i="4" s="1"/>
  <c r="AH6" i="4"/>
  <c r="AR50" i="4"/>
  <c r="AR69" i="4"/>
  <c r="AR65" i="4"/>
  <c r="AR61" i="4"/>
  <c r="AR57" i="4"/>
  <c r="AR53" i="4"/>
  <c r="AR49" i="4"/>
  <c r="AR45" i="4"/>
  <c r="AR41" i="4"/>
  <c r="AR37" i="4"/>
  <c r="AR33" i="4"/>
  <c r="AR29" i="4"/>
  <c r="AR25" i="4"/>
  <c r="AR21" i="4"/>
  <c r="AR17" i="4"/>
  <c r="AR13" i="4"/>
  <c r="AR9" i="4"/>
  <c r="AR5" i="4"/>
  <c r="AR72" i="4"/>
  <c r="AR68" i="4"/>
  <c r="AR64" i="4"/>
  <c r="AR60" i="4"/>
  <c r="AR56" i="4"/>
  <c r="AR52" i="4"/>
  <c r="AR48" i="4"/>
  <c r="AR44" i="4"/>
  <c r="AR40" i="4"/>
  <c r="AR36" i="4"/>
  <c r="AR32" i="4"/>
  <c r="AR28" i="4"/>
  <c r="AR24" i="4"/>
  <c r="AR20" i="4"/>
  <c r="AR16" i="4"/>
  <c r="AR12" i="4"/>
  <c r="AR8" i="4"/>
  <c r="AR4" i="4"/>
  <c r="AR71" i="4"/>
  <c r="AR67" i="4"/>
  <c r="AR63" i="4"/>
  <c r="AR59" i="4"/>
  <c r="AR55" i="4"/>
  <c r="AR51" i="4"/>
  <c r="AR47" i="4"/>
  <c r="AR43" i="4"/>
  <c r="AR39" i="4"/>
  <c r="AR35" i="4"/>
  <c r="AR31" i="4"/>
  <c r="AR27" i="4"/>
  <c r="AR23" i="4"/>
  <c r="AR19" i="4"/>
  <c r="AR15" i="4"/>
  <c r="AR11" i="4"/>
  <c r="AR7" i="4"/>
  <c r="AR3" i="4"/>
  <c r="AS3" i="4" s="1"/>
  <c r="AT3" i="4" s="1"/>
  <c r="GB33" i="4" s="1"/>
  <c r="FK6" i="4" s="1"/>
  <c r="AR70" i="4"/>
  <c r="AR66" i="4"/>
  <c r="AR62" i="4"/>
  <c r="AR58" i="4"/>
  <c r="AR54" i="4"/>
  <c r="AR46" i="4"/>
  <c r="AR42" i="4"/>
  <c r="AR38" i="4"/>
  <c r="AR34" i="4"/>
  <c r="AR30" i="4"/>
  <c r="AR26" i="4"/>
  <c r="AR22" i="4"/>
  <c r="AR18" i="4"/>
  <c r="AR14" i="4"/>
  <c r="AR10" i="4"/>
  <c r="AR6" i="4"/>
  <c r="CQ71" i="4"/>
  <c r="CQ67" i="4"/>
  <c r="CQ63" i="4"/>
  <c r="CQ59" i="4"/>
  <c r="CQ55" i="4"/>
  <c r="CQ51" i="4"/>
  <c r="CQ47" i="4"/>
  <c r="CQ43" i="4"/>
  <c r="CQ39" i="4"/>
  <c r="CQ35" i="4"/>
  <c r="CQ31" i="4"/>
  <c r="CQ27" i="4"/>
  <c r="CQ23" i="4"/>
  <c r="CQ19" i="4"/>
  <c r="CQ15" i="4"/>
  <c r="CQ11" i="4"/>
  <c r="CQ7" i="4"/>
  <c r="CQ3" i="4"/>
  <c r="CR3" i="4" s="1"/>
  <c r="CS3" i="4" s="1"/>
  <c r="GC36" i="4" s="1"/>
  <c r="FK9" i="4" s="1"/>
  <c r="CQ70" i="4"/>
  <c r="CQ66" i="4"/>
  <c r="CQ62" i="4"/>
  <c r="CQ58" i="4"/>
  <c r="CQ54" i="4"/>
  <c r="CQ50" i="4"/>
  <c r="CQ46" i="4"/>
  <c r="CQ42" i="4"/>
  <c r="CQ38" i="4"/>
  <c r="CQ34" i="4"/>
  <c r="CQ30" i="4"/>
  <c r="CQ26" i="4"/>
  <c r="CQ22" i="4"/>
  <c r="CQ18" i="4"/>
  <c r="CQ14" i="4"/>
  <c r="CQ10" i="4"/>
  <c r="CQ6" i="4"/>
  <c r="CQ69" i="4"/>
  <c r="CQ65" i="4"/>
  <c r="CQ61" i="4"/>
  <c r="CQ57" i="4"/>
  <c r="CQ53" i="4"/>
  <c r="CQ49" i="4"/>
  <c r="CQ45" i="4"/>
  <c r="CQ41" i="4"/>
  <c r="CQ37" i="4"/>
  <c r="CQ33" i="4"/>
  <c r="CQ29" i="4"/>
  <c r="CQ25" i="4"/>
  <c r="CQ21" i="4"/>
  <c r="CQ17" i="4"/>
  <c r="CQ13" i="4"/>
  <c r="CQ9" i="4"/>
  <c r="CQ5" i="4"/>
  <c r="CQ72" i="4"/>
  <c r="CQ68" i="4"/>
  <c r="CQ64" i="4"/>
  <c r="CQ60" i="4"/>
  <c r="CQ56" i="4"/>
  <c r="CQ52" i="4"/>
  <c r="CQ48" i="4"/>
  <c r="CQ44" i="4"/>
  <c r="CQ40" i="4"/>
  <c r="CQ36" i="4"/>
  <c r="CQ32" i="4"/>
  <c r="CQ28" i="4"/>
  <c r="CQ24" i="4"/>
  <c r="CQ20" i="4"/>
  <c r="CQ16" i="4"/>
  <c r="CQ12" i="4"/>
  <c r="CQ8" i="4"/>
  <c r="CQ4" i="4"/>
  <c r="FU2" i="4"/>
  <c r="FH13" i="4"/>
  <c r="FG15" i="4" s="1"/>
  <c r="AW70" i="4"/>
  <c r="AW66" i="4"/>
  <c r="AW62" i="4"/>
  <c r="AW58" i="4"/>
  <c r="AW54" i="4"/>
  <c r="AW50" i="4"/>
  <c r="AW46" i="4"/>
  <c r="AW42" i="4"/>
  <c r="AW38" i="4"/>
  <c r="AW34" i="4"/>
  <c r="AW30" i="4"/>
  <c r="AW26" i="4"/>
  <c r="AW22" i="4"/>
  <c r="AW18" i="4"/>
  <c r="AW14" i="4"/>
  <c r="AW60" i="4"/>
  <c r="AW36" i="4"/>
  <c r="AW69" i="4"/>
  <c r="AW57" i="4"/>
  <c r="AW49" i="4"/>
  <c r="AW41" i="4"/>
  <c r="AW29" i="4"/>
  <c r="AW21" i="4"/>
  <c r="AW9" i="4"/>
  <c r="AW72" i="4"/>
  <c r="AW64" i="4"/>
  <c r="AW56" i="4"/>
  <c r="AW48" i="4"/>
  <c r="AW40" i="4"/>
  <c r="AW32" i="4"/>
  <c r="AW24" i="4"/>
  <c r="AW16" i="4"/>
  <c r="AW10" i="4"/>
  <c r="AW6" i="4"/>
  <c r="AW71" i="4"/>
  <c r="AW67" i="4"/>
  <c r="AW63" i="4"/>
  <c r="AW59" i="4"/>
  <c r="AW55" i="4"/>
  <c r="AW51" i="4"/>
  <c r="AW47" i="4"/>
  <c r="AW43" i="4"/>
  <c r="AW39" i="4"/>
  <c r="AW35" i="4"/>
  <c r="AW31" i="4"/>
  <c r="AW27" i="4"/>
  <c r="AW23" i="4"/>
  <c r="AW19" i="4"/>
  <c r="AW15" i="4"/>
  <c r="AW11" i="4"/>
  <c r="AW7" i="4"/>
  <c r="AW3" i="4"/>
  <c r="AX3" i="4" s="1"/>
  <c r="AY3" i="4" s="1"/>
  <c r="GB34" i="4" s="1"/>
  <c r="AW68" i="4"/>
  <c r="AW52" i="4"/>
  <c r="AW44" i="4"/>
  <c r="AW28" i="4"/>
  <c r="AW20" i="4"/>
  <c r="AW12" i="4"/>
  <c r="AW8" i="4"/>
  <c r="AW4" i="4"/>
  <c r="AW65" i="4"/>
  <c r="AW61" i="4"/>
  <c r="AW53" i="4"/>
  <c r="AW45" i="4"/>
  <c r="AW37" i="4"/>
  <c r="AW33" i="4"/>
  <c r="AW25" i="4"/>
  <c r="AW17" i="4"/>
  <c r="AW13" i="4"/>
  <c r="AW5" i="4"/>
  <c r="DQ43" i="4"/>
  <c r="DR43" i="4" s="1"/>
  <c r="DQ55" i="4"/>
  <c r="DS55" i="4" s="1"/>
  <c r="DQ71" i="4"/>
  <c r="DS71" i="4" s="1"/>
  <c r="DQ42" i="4"/>
  <c r="DR42" i="4" s="1"/>
  <c r="DQ53" i="4"/>
  <c r="DR53" i="4" s="1"/>
  <c r="DQ69" i="4"/>
  <c r="DS69" i="4" s="1"/>
  <c r="DQ54" i="4"/>
  <c r="DS54" i="4" s="1"/>
  <c r="DQ62" i="4"/>
  <c r="DS62" i="4" s="1"/>
  <c r="DQ70" i="4"/>
  <c r="DR70" i="4" s="1"/>
  <c r="DQ41" i="4"/>
  <c r="DS41" i="4" s="1"/>
  <c r="DQ51" i="4"/>
  <c r="DS51" i="4" s="1"/>
  <c r="DQ67" i="4"/>
  <c r="DS67" i="4" s="1"/>
  <c r="DQ40" i="4"/>
  <c r="DR40" i="4" s="1"/>
  <c r="DQ49" i="4"/>
  <c r="DS49" i="4" s="1"/>
  <c r="DQ65" i="4"/>
  <c r="DR65" i="4" s="1"/>
  <c r="DQ52" i="4"/>
  <c r="DS52" i="4" s="1"/>
  <c r="DQ60" i="4"/>
  <c r="DS60" i="4" s="1"/>
  <c r="BT5" i="5"/>
  <c r="BS5" i="5"/>
  <c r="BT9" i="5"/>
  <c r="BS9" i="5"/>
  <c r="BS13" i="5"/>
  <c r="BT13" i="5"/>
  <c r="BS17" i="5"/>
  <c r="BT17" i="5"/>
  <c r="BT21" i="5"/>
  <c r="FP21" i="5" s="1"/>
  <c r="BS21" i="5"/>
  <c r="BS25" i="5"/>
  <c r="BT25" i="5"/>
  <c r="FP25" i="5" s="1"/>
  <c r="BS29" i="5"/>
  <c r="BT29" i="5"/>
  <c r="FP29" i="5" s="1"/>
  <c r="BT33" i="5"/>
  <c r="FP33" i="5" s="1"/>
  <c r="BS33" i="5"/>
  <c r="BT37" i="5"/>
  <c r="FP37" i="5" s="1"/>
  <c r="BS37" i="5"/>
  <c r="BT41" i="5"/>
  <c r="FP41" i="5" s="1"/>
  <c r="BS41" i="5"/>
  <c r="BT45" i="5"/>
  <c r="FP45" i="5" s="1"/>
  <c r="BS45" i="5"/>
  <c r="BS49" i="5"/>
  <c r="BT49" i="5"/>
  <c r="FP49" i="5" s="1"/>
  <c r="BS53" i="5"/>
  <c r="BT53" i="5"/>
  <c r="FP53" i="5" s="1"/>
  <c r="BS57" i="5"/>
  <c r="BT57" i="5"/>
  <c r="FP57" i="5" s="1"/>
  <c r="BS61" i="5"/>
  <c r="BT61" i="5"/>
  <c r="FP61" i="5" s="1"/>
  <c r="BT65" i="5"/>
  <c r="FP65" i="5" s="1"/>
  <c r="BS65" i="5"/>
  <c r="BT69" i="5"/>
  <c r="FP69" i="5" s="1"/>
  <c r="BS69" i="5"/>
  <c r="BT4" i="5"/>
  <c r="BS4" i="5"/>
  <c r="BT8" i="5"/>
  <c r="BS8" i="5"/>
  <c r="BT12" i="5"/>
  <c r="BS12" i="5"/>
  <c r="BT16" i="5"/>
  <c r="BS16" i="5"/>
  <c r="BS20" i="5"/>
  <c r="BT20" i="5"/>
  <c r="FP20" i="5" s="1"/>
  <c r="BS24" i="5"/>
  <c r="BT24" i="5"/>
  <c r="FP24" i="5" s="1"/>
  <c r="BS28" i="5"/>
  <c r="BT28" i="5"/>
  <c r="FP28" i="5" s="1"/>
  <c r="BT32" i="5"/>
  <c r="FP32" i="5" s="1"/>
  <c r="BS32" i="5"/>
  <c r="BS36" i="5"/>
  <c r="BT36" i="5"/>
  <c r="FP36" i="5" s="1"/>
  <c r="BS40" i="5"/>
  <c r="BT40" i="5"/>
  <c r="FP40" i="5" s="1"/>
  <c r="BS44" i="5"/>
  <c r="BT44" i="5"/>
  <c r="FP44" i="5" s="1"/>
  <c r="BT48" i="5"/>
  <c r="FP48" i="5" s="1"/>
  <c r="BS48" i="5"/>
  <c r="BT52" i="5"/>
  <c r="FP52" i="5" s="1"/>
  <c r="BS52" i="5"/>
  <c r="BT56" i="5"/>
  <c r="FP56" i="5" s="1"/>
  <c r="BS56" i="5"/>
  <c r="BT60" i="5"/>
  <c r="FP60" i="5" s="1"/>
  <c r="BS60" i="5"/>
  <c r="BS64" i="5"/>
  <c r="BT64" i="5"/>
  <c r="FP64" i="5" s="1"/>
  <c r="BS68" i="5"/>
  <c r="BT68" i="5"/>
  <c r="FP68" i="5" s="1"/>
  <c r="BT72" i="5"/>
  <c r="FP72" i="5" s="1"/>
  <c r="BS72" i="5"/>
  <c r="BD6" i="5"/>
  <c r="BC6" i="5"/>
  <c r="BC10" i="5"/>
  <c r="BD10" i="5"/>
  <c r="BC14" i="5"/>
  <c r="BD14" i="5"/>
  <c r="BC18" i="5"/>
  <c r="BD18" i="5"/>
  <c r="BC22" i="5"/>
  <c r="BD22" i="5"/>
  <c r="BD26" i="5"/>
  <c r="BC26" i="5"/>
  <c r="BD30" i="5"/>
  <c r="BC30" i="5"/>
  <c r="BD34" i="5"/>
  <c r="BC34" i="5"/>
  <c r="BC38" i="5"/>
  <c r="BD38" i="5"/>
  <c r="BC42" i="5"/>
  <c r="BD42" i="5"/>
  <c r="BC46" i="5"/>
  <c r="BD46" i="5"/>
  <c r="BD50" i="5"/>
  <c r="BC50" i="5"/>
  <c r="BD54" i="5"/>
  <c r="BC54" i="5"/>
  <c r="BD58" i="5"/>
  <c r="BC58" i="5"/>
  <c r="BD62" i="5"/>
  <c r="BC62" i="5"/>
  <c r="BC66" i="5"/>
  <c r="BD66" i="5"/>
  <c r="BC70" i="5"/>
  <c r="BD70" i="5"/>
  <c r="BC3" i="5"/>
  <c r="BD3" i="5" s="1"/>
  <c r="GB35" i="5" s="1"/>
  <c r="BD7" i="5"/>
  <c r="BC7" i="5"/>
  <c r="BC11" i="5"/>
  <c r="BD11" i="5"/>
  <c r="BC19" i="5"/>
  <c r="BD19" i="5"/>
  <c r="BD23" i="5"/>
  <c r="BC35" i="5"/>
  <c r="BD35" i="5"/>
  <c r="BD39" i="5"/>
  <c r="BC51" i="5"/>
  <c r="BD51" i="5"/>
  <c r="BC55" i="5"/>
  <c r="BD59" i="5"/>
  <c r="BD67" i="5"/>
  <c r="BC67" i="5"/>
  <c r="BC71" i="5"/>
  <c r="BO6" i="5"/>
  <c r="BN6" i="5"/>
  <c r="BN10" i="5"/>
  <c r="BO10" i="5"/>
  <c r="BN14" i="5"/>
  <c r="BO14" i="5"/>
  <c r="BN18" i="5"/>
  <c r="BO18" i="5"/>
  <c r="BN22" i="5"/>
  <c r="BO22" i="5"/>
  <c r="FN22" i="5" s="1"/>
  <c r="BO26" i="5"/>
  <c r="FN26" i="5" s="1"/>
  <c r="BN26" i="5"/>
  <c r="BO30" i="5"/>
  <c r="FN30" i="5" s="1"/>
  <c r="BN30" i="5"/>
  <c r="BO34" i="5"/>
  <c r="FN34" i="5" s="1"/>
  <c r="BN34" i="5"/>
  <c r="BN38" i="5"/>
  <c r="BO38" i="5"/>
  <c r="FN38" i="5" s="1"/>
  <c r="BN42" i="5"/>
  <c r="BO42" i="5"/>
  <c r="FN42" i="5" s="1"/>
  <c r="BN46" i="5"/>
  <c r="BO46" i="5"/>
  <c r="FN46" i="5" s="1"/>
  <c r="BO50" i="5"/>
  <c r="FN50" i="5" s="1"/>
  <c r="BN50" i="5"/>
  <c r="BO54" i="5"/>
  <c r="FN54" i="5" s="1"/>
  <c r="BN54" i="5"/>
  <c r="BO58" i="5"/>
  <c r="FN58" i="5" s="1"/>
  <c r="BN58" i="5"/>
  <c r="BO62" i="5"/>
  <c r="FN62" i="5" s="1"/>
  <c r="BN62" i="5"/>
  <c r="BN66" i="5"/>
  <c r="BO66" i="5"/>
  <c r="FN66" i="5" s="1"/>
  <c r="BO70" i="5"/>
  <c r="FN70" i="5" s="1"/>
  <c r="BN70" i="5"/>
  <c r="BN3" i="5"/>
  <c r="BO3" i="5" s="1"/>
  <c r="BO7" i="5"/>
  <c r="BN7" i="5"/>
  <c r="BN11" i="5"/>
  <c r="BO11" i="5"/>
  <c r="BN15" i="5"/>
  <c r="BO15" i="5"/>
  <c r="BN19" i="5"/>
  <c r="BO19" i="5"/>
  <c r="BO23" i="5"/>
  <c r="FN23" i="5" s="1"/>
  <c r="BN23" i="5"/>
  <c r="BO27" i="5"/>
  <c r="FN27" i="5" s="1"/>
  <c r="BN27" i="5"/>
  <c r="BN31" i="5"/>
  <c r="BO31" i="5"/>
  <c r="FN31" i="5" s="1"/>
  <c r="BN35" i="5"/>
  <c r="BO35" i="5"/>
  <c r="FN35" i="5" s="1"/>
  <c r="BO39" i="5"/>
  <c r="FN39" i="5" s="1"/>
  <c r="BN39" i="5"/>
  <c r="BO43" i="5"/>
  <c r="FN43" i="5" s="1"/>
  <c r="BN43" i="5"/>
  <c r="BN47" i="5"/>
  <c r="BO47" i="5"/>
  <c r="FN47" i="5" s="1"/>
  <c r="BN51" i="5"/>
  <c r="BO51" i="5"/>
  <c r="FN51" i="5" s="1"/>
  <c r="BN55" i="5"/>
  <c r="BO55" i="5"/>
  <c r="FN55" i="5" s="1"/>
  <c r="BN59" i="5"/>
  <c r="BO59" i="5"/>
  <c r="FN59" i="5" s="1"/>
  <c r="BO63" i="5"/>
  <c r="FN63" i="5" s="1"/>
  <c r="BN63" i="5"/>
  <c r="BO67" i="5"/>
  <c r="FN67" i="5" s="1"/>
  <c r="BN67" i="5"/>
  <c r="BN71" i="5"/>
  <c r="BO71" i="5"/>
  <c r="FN71" i="5" s="1"/>
  <c r="CD5" i="5"/>
  <c r="CC5" i="5"/>
  <c r="CC9" i="5"/>
  <c r="CD13" i="5"/>
  <c r="CD21" i="5"/>
  <c r="FT21" i="5" s="1"/>
  <c r="CC21" i="5"/>
  <c r="CC25" i="5"/>
  <c r="CD25" i="5"/>
  <c r="FT25" i="5" s="1"/>
  <c r="CC33" i="5"/>
  <c r="CD37" i="5"/>
  <c r="FT37" i="5" s="1"/>
  <c r="CC37" i="5"/>
  <c r="CC41" i="5"/>
  <c r="CD49" i="5"/>
  <c r="FT49" i="5" s="1"/>
  <c r="CC57" i="5"/>
  <c r="CD57" i="5"/>
  <c r="FT57" i="5" s="1"/>
  <c r="CC61" i="5"/>
  <c r="CD61" i="5"/>
  <c r="FT61" i="5" s="1"/>
  <c r="CD69" i="5"/>
  <c r="FT69" i="5" s="1"/>
  <c r="CD16" i="5"/>
  <c r="CC16" i="5"/>
  <c r="CC20" i="5"/>
  <c r="CD20" i="5"/>
  <c r="FT20" i="5" s="1"/>
  <c r="CC24" i="5"/>
  <c r="CD28" i="5"/>
  <c r="FT28" i="5" s="1"/>
  <c r="CD32" i="5"/>
  <c r="FT32" i="5" s="1"/>
  <c r="CC32" i="5"/>
  <c r="CD48" i="5"/>
  <c r="FT48" i="5" s="1"/>
  <c r="CC48" i="5"/>
  <c r="CD52" i="5"/>
  <c r="FT52" i="5" s="1"/>
  <c r="CC52" i="5"/>
  <c r="CD56" i="5"/>
  <c r="FT56" i="5" s="1"/>
  <c r="CC56" i="5"/>
  <c r="CC64" i="5"/>
  <c r="CD64" i="5"/>
  <c r="FT64" i="5" s="1"/>
  <c r="CD68" i="5"/>
  <c r="FT68" i="5" s="1"/>
  <c r="AO5" i="5"/>
  <c r="AN5" i="5"/>
  <c r="AN9" i="5"/>
  <c r="AN13" i="5"/>
  <c r="AO13" i="5"/>
  <c r="AO21" i="5"/>
  <c r="AN21" i="5"/>
  <c r="AN25" i="5"/>
  <c r="AO25" i="5"/>
  <c r="AN29" i="5"/>
  <c r="AO29" i="5"/>
  <c r="AO37" i="5"/>
  <c r="AN37" i="5"/>
  <c r="AN41" i="5"/>
  <c r="AN53" i="5"/>
  <c r="AO53" i="5"/>
  <c r="AN57" i="5"/>
  <c r="AO57" i="5"/>
  <c r="AN61" i="5"/>
  <c r="AO61" i="5"/>
  <c r="AN65" i="5"/>
  <c r="AO69" i="5"/>
  <c r="AN69" i="5"/>
  <c r="AO4" i="5"/>
  <c r="AO8" i="5"/>
  <c r="AN8" i="5"/>
  <c r="AO16" i="5"/>
  <c r="AN20" i="5"/>
  <c r="AO20" i="5"/>
  <c r="AN24" i="5"/>
  <c r="AO24" i="5"/>
  <c r="AO32" i="5"/>
  <c r="AN32" i="5"/>
  <c r="AN36" i="5"/>
  <c r="AN40" i="5"/>
  <c r="AO40" i="5"/>
  <c r="AO48" i="5"/>
  <c r="AN48" i="5"/>
  <c r="AO52" i="5"/>
  <c r="AN52" i="5"/>
  <c r="AO56" i="5"/>
  <c r="AN56" i="5"/>
  <c r="AN64" i="5"/>
  <c r="AO64" i="5"/>
  <c r="AN68" i="5"/>
  <c r="AO72" i="5"/>
  <c r="AN72" i="5"/>
  <c r="CN5" i="5"/>
  <c r="CM5" i="5"/>
  <c r="CN13" i="5"/>
  <c r="CM17" i="5"/>
  <c r="CN17" i="5"/>
  <c r="CM25" i="5"/>
  <c r="CN25" i="5"/>
  <c r="FX25" i="5" s="1"/>
  <c r="CN33" i="5"/>
  <c r="FX33" i="5" s="1"/>
  <c r="CM33" i="5"/>
  <c r="CN37" i="5"/>
  <c r="FX37" i="5" s="1"/>
  <c r="CM37" i="5"/>
  <c r="CM49" i="5"/>
  <c r="CN49" i="5"/>
  <c r="FX49" i="5" s="1"/>
  <c r="CN53" i="5"/>
  <c r="FX53" i="5" s="1"/>
  <c r="CN65" i="5"/>
  <c r="FX65" i="5" s="1"/>
  <c r="CM65" i="5"/>
  <c r="CN69" i="5"/>
  <c r="FX69" i="5" s="1"/>
  <c r="CM69" i="5"/>
  <c r="CM8" i="5"/>
  <c r="CN12" i="5"/>
  <c r="CM12" i="5"/>
  <c r="CM20" i="5"/>
  <c r="CN20" i="5"/>
  <c r="FX20" i="5" s="1"/>
  <c r="CM28" i="5"/>
  <c r="CN28" i="5"/>
  <c r="FX28" i="5" s="1"/>
  <c r="CN32" i="5"/>
  <c r="FX32" i="5" s="1"/>
  <c r="CM32" i="5"/>
  <c r="CN40" i="5"/>
  <c r="FX40" i="5" s="1"/>
  <c r="CM44" i="5"/>
  <c r="CN44" i="5"/>
  <c r="FX44" i="5" s="1"/>
  <c r="CM52" i="5"/>
  <c r="CN60" i="5"/>
  <c r="FX60" i="5" s="1"/>
  <c r="CM60" i="5"/>
  <c r="CM64" i="5"/>
  <c r="CN64" i="5"/>
  <c r="FX64" i="5" s="1"/>
  <c r="CM72" i="5"/>
  <c r="AD25" i="5"/>
  <c r="AD57" i="5"/>
  <c r="AE69" i="5"/>
  <c r="AD20" i="5"/>
  <c r="AE48" i="5"/>
  <c r="AE52" i="5"/>
  <c r="FG5" i="5"/>
  <c r="CS6" i="5"/>
  <c r="CR6" i="5"/>
  <c r="CR10" i="5"/>
  <c r="CS10" i="5"/>
  <c r="CR14" i="5"/>
  <c r="CS14" i="5"/>
  <c r="CR18" i="5"/>
  <c r="CS18" i="5"/>
  <c r="CR22" i="5"/>
  <c r="CS22" i="5"/>
  <c r="FZ22" i="5" s="1"/>
  <c r="CS26" i="5"/>
  <c r="FZ26" i="5" s="1"/>
  <c r="CR26" i="5"/>
  <c r="CS30" i="5"/>
  <c r="FZ30" i="5" s="1"/>
  <c r="CR30" i="5"/>
  <c r="CS34" i="5"/>
  <c r="FZ34" i="5" s="1"/>
  <c r="CR34" i="5"/>
  <c r="CR38" i="5"/>
  <c r="CS38" i="5"/>
  <c r="FZ38" i="5" s="1"/>
  <c r="CR42" i="5"/>
  <c r="CS42" i="5"/>
  <c r="FZ42" i="5" s="1"/>
  <c r="CS46" i="5"/>
  <c r="FZ46" i="5" s="1"/>
  <c r="CR46" i="5"/>
  <c r="CS50" i="5"/>
  <c r="FZ50" i="5" s="1"/>
  <c r="CR50" i="5"/>
  <c r="CS54" i="5"/>
  <c r="FZ54" i="5" s="1"/>
  <c r="CR54" i="5"/>
  <c r="CS58" i="5"/>
  <c r="FZ58" i="5" s="1"/>
  <c r="CR58" i="5"/>
  <c r="CR62" i="5"/>
  <c r="CS62" i="5"/>
  <c r="FZ62" i="5" s="1"/>
  <c r="CR66" i="5"/>
  <c r="CS66" i="5"/>
  <c r="FZ66" i="5" s="1"/>
  <c r="CS70" i="5"/>
  <c r="FZ70" i="5" s="1"/>
  <c r="CR70" i="5"/>
  <c r="CR3" i="5"/>
  <c r="CS3" i="5" s="1"/>
  <c r="GC36" i="5" s="1"/>
  <c r="FK9" i="5" s="1"/>
  <c r="CS7" i="5"/>
  <c r="CR7" i="5"/>
  <c r="CR11" i="5"/>
  <c r="CS11" i="5"/>
  <c r="CR15" i="5"/>
  <c r="CS15" i="5"/>
  <c r="CR19" i="5"/>
  <c r="CS19" i="5"/>
  <c r="CS23" i="5"/>
  <c r="FZ23" i="5" s="1"/>
  <c r="CR23" i="5"/>
  <c r="CS27" i="5"/>
  <c r="FZ27" i="5" s="1"/>
  <c r="CR27" i="5"/>
  <c r="CR31" i="5"/>
  <c r="CS31" i="5"/>
  <c r="FZ31" i="5" s="1"/>
  <c r="CR35" i="5"/>
  <c r="CS35" i="5"/>
  <c r="FZ35" i="5" s="1"/>
  <c r="CS39" i="5"/>
  <c r="FZ39" i="5" s="1"/>
  <c r="CR39" i="5"/>
  <c r="CS43" i="5"/>
  <c r="FZ43" i="5" s="1"/>
  <c r="CR43" i="5"/>
  <c r="CR47" i="5"/>
  <c r="CS47" i="5"/>
  <c r="FZ47" i="5" s="1"/>
  <c r="CR51" i="5"/>
  <c r="CS51" i="5"/>
  <c r="FZ51" i="5" s="1"/>
  <c r="CR55" i="5"/>
  <c r="CS55" i="5"/>
  <c r="FZ55" i="5" s="1"/>
  <c r="CR59" i="5"/>
  <c r="CS59" i="5"/>
  <c r="FZ59" i="5" s="1"/>
  <c r="CS63" i="5"/>
  <c r="FZ63" i="5" s="1"/>
  <c r="CR63" i="5"/>
  <c r="CS67" i="5"/>
  <c r="FZ67" i="5" s="1"/>
  <c r="CR67" i="5"/>
  <c r="CR71" i="5"/>
  <c r="CS71" i="5"/>
  <c r="FZ71" i="5" s="1"/>
  <c r="BH5" i="5"/>
  <c r="BH13" i="5"/>
  <c r="BH17" i="5"/>
  <c r="BI17" i="5"/>
  <c r="BI21" i="5"/>
  <c r="BH21" i="5"/>
  <c r="BH25" i="5"/>
  <c r="BI25" i="5"/>
  <c r="BH29" i="5"/>
  <c r="BI29" i="5"/>
  <c r="BH37" i="5"/>
  <c r="BH41" i="5"/>
  <c r="BH49" i="5"/>
  <c r="BI49" i="5"/>
  <c r="BH53" i="5"/>
  <c r="BI53" i="5"/>
  <c r="BH57" i="5"/>
  <c r="BI57" i="5"/>
  <c r="BH61" i="5"/>
  <c r="BI61" i="5"/>
  <c r="BH69" i="5"/>
  <c r="BI4" i="5"/>
  <c r="BI12" i="5"/>
  <c r="BH12" i="5"/>
  <c r="BI16" i="5"/>
  <c r="BH16" i="5"/>
  <c r="BH20" i="5"/>
  <c r="BI20" i="5"/>
  <c r="BH24" i="5"/>
  <c r="BI24" i="5"/>
  <c r="BH32" i="5"/>
  <c r="BI40" i="5"/>
  <c r="BH44" i="5"/>
  <c r="BI44" i="5"/>
  <c r="BI48" i="5"/>
  <c r="BH48" i="5"/>
  <c r="BI52" i="5"/>
  <c r="BH52" i="5"/>
  <c r="BI56" i="5"/>
  <c r="BH56" i="5"/>
  <c r="BI64" i="5"/>
  <c r="BI72" i="5"/>
  <c r="BH72" i="5"/>
  <c r="AY5" i="5"/>
  <c r="AX5" i="5"/>
  <c r="AY9" i="5"/>
  <c r="AX9" i="5"/>
  <c r="AX13" i="5"/>
  <c r="AY13" i="5"/>
  <c r="AX17" i="5"/>
  <c r="AY17" i="5"/>
  <c r="AY21" i="5"/>
  <c r="AX21" i="5"/>
  <c r="AX25" i="5"/>
  <c r="AY25" i="5"/>
  <c r="AX29" i="5"/>
  <c r="AY29" i="5"/>
  <c r="AY33" i="5"/>
  <c r="AX33" i="5"/>
  <c r="AY37" i="5"/>
  <c r="AX37" i="5"/>
  <c r="AY41" i="5"/>
  <c r="AX41" i="5"/>
  <c r="AY45" i="5"/>
  <c r="AX45" i="5"/>
  <c r="AX49" i="5"/>
  <c r="AY49" i="5"/>
  <c r="AX53" i="5"/>
  <c r="AY53" i="5"/>
  <c r="AX57" i="5"/>
  <c r="AY57" i="5"/>
  <c r="AX61" i="5"/>
  <c r="AY61" i="5"/>
  <c r="AY65" i="5"/>
  <c r="AX65" i="5"/>
  <c r="AY69" i="5"/>
  <c r="AX69" i="5"/>
  <c r="AY4" i="5"/>
  <c r="AX4" i="5"/>
  <c r="AY8" i="5"/>
  <c r="AX8" i="5"/>
  <c r="AY12" i="5"/>
  <c r="AX12" i="5"/>
  <c r="AY16" i="5"/>
  <c r="AX16" i="5"/>
  <c r="AX20" i="5"/>
  <c r="AY20" i="5"/>
  <c r="AX24" i="5"/>
  <c r="AY24" i="5"/>
  <c r="AX28" i="5"/>
  <c r="AY28" i="5"/>
  <c r="AY32" i="5"/>
  <c r="AX32" i="5"/>
  <c r="AX36" i="5"/>
  <c r="AY36" i="5"/>
  <c r="AX40" i="5"/>
  <c r="AY40" i="5"/>
  <c r="AX44" i="5"/>
  <c r="AY44" i="5"/>
  <c r="AY48" i="5"/>
  <c r="AX48" i="5"/>
  <c r="AY52" i="5"/>
  <c r="AX52" i="5"/>
  <c r="AY56" i="5"/>
  <c r="AX56" i="5"/>
  <c r="AY60" i="5"/>
  <c r="AX60" i="5"/>
  <c r="AX64" i="5"/>
  <c r="AY64" i="5"/>
  <c r="AX68" i="5"/>
  <c r="AY68" i="5"/>
  <c r="AY72" i="5"/>
  <c r="AX72" i="5"/>
  <c r="AJ6" i="5"/>
  <c r="AI10" i="5"/>
  <c r="AJ10" i="5"/>
  <c r="AI14" i="5"/>
  <c r="AJ14" i="5"/>
  <c r="AI18" i="5"/>
  <c r="AJ18" i="5"/>
  <c r="AI22" i="5"/>
  <c r="AJ22" i="5"/>
  <c r="AI30" i="5"/>
  <c r="AI34" i="5"/>
  <c r="AI42" i="5"/>
  <c r="AJ42" i="5"/>
  <c r="AI46" i="5"/>
  <c r="AJ46" i="5"/>
  <c r="AJ50" i="5"/>
  <c r="AI50" i="5"/>
  <c r="AJ54" i="5"/>
  <c r="AI54" i="5"/>
  <c r="AI62" i="5"/>
  <c r="AI66" i="5"/>
  <c r="AI3" i="5"/>
  <c r="AJ3" i="5" s="1"/>
  <c r="AJ7" i="5"/>
  <c r="AI7" i="5"/>
  <c r="AI11" i="5"/>
  <c r="AJ11" i="5"/>
  <c r="AI15" i="5"/>
  <c r="AJ15" i="5"/>
  <c r="AI19" i="5"/>
  <c r="AJ27" i="5"/>
  <c r="AI35" i="5"/>
  <c r="AJ35" i="5"/>
  <c r="AJ39" i="5"/>
  <c r="AI39" i="5"/>
  <c r="AJ43" i="5"/>
  <c r="AI43" i="5"/>
  <c r="AI47" i="5"/>
  <c r="AJ47" i="5"/>
  <c r="AI51" i="5"/>
  <c r="AI63" i="5"/>
  <c r="AJ67" i="5"/>
  <c r="AI67" i="5"/>
  <c r="AI71" i="5"/>
  <c r="AJ71" i="5"/>
  <c r="BS3" i="5"/>
  <c r="BT3" i="5" s="1"/>
  <c r="GC31" i="5" s="1"/>
  <c r="BT7" i="5"/>
  <c r="BS7" i="5"/>
  <c r="BS11" i="5"/>
  <c r="BT11" i="5"/>
  <c r="BS15" i="5"/>
  <c r="BT15" i="5"/>
  <c r="BS19" i="5"/>
  <c r="BT19" i="5"/>
  <c r="BT23" i="5"/>
  <c r="FP23" i="5" s="1"/>
  <c r="BS23" i="5"/>
  <c r="BT27" i="5"/>
  <c r="FP27" i="5" s="1"/>
  <c r="BS27" i="5"/>
  <c r="BS31" i="5"/>
  <c r="BT31" i="5"/>
  <c r="FP31" i="5" s="1"/>
  <c r="BS35" i="5"/>
  <c r="BT35" i="5"/>
  <c r="FP35" i="5" s="1"/>
  <c r="BT39" i="5"/>
  <c r="FP39" i="5" s="1"/>
  <c r="BS39" i="5"/>
  <c r="BT43" i="5"/>
  <c r="FP43" i="5" s="1"/>
  <c r="BS43" i="5"/>
  <c r="BS47" i="5"/>
  <c r="BT47" i="5"/>
  <c r="FP47" i="5" s="1"/>
  <c r="BS51" i="5"/>
  <c r="BT51" i="5"/>
  <c r="FP51" i="5" s="1"/>
  <c r="BS55" i="5"/>
  <c r="BT55" i="5"/>
  <c r="FP55" i="5" s="1"/>
  <c r="BS59" i="5"/>
  <c r="BT59" i="5"/>
  <c r="FP59" i="5" s="1"/>
  <c r="BT63" i="5"/>
  <c r="FP63" i="5" s="1"/>
  <c r="BS63" i="5"/>
  <c r="BT67" i="5"/>
  <c r="FP67" i="5" s="1"/>
  <c r="BS67" i="5"/>
  <c r="BS71" i="5"/>
  <c r="BT71" i="5"/>
  <c r="FP71" i="5" s="1"/>
  <c r="BT6" i="5"/>
  <c r="BS6" i="5"/>
  <c r="BS10" i="5"/>
  <c r="BT10" i="5"/>
  <c r="BS14" i="5"/>
  <c r="BT14" i="5"/>
  <c r="BS18" i="5"/>
  <c r="BT18" i="5"/>
  <c r="BS22" i="5"/>
  <c r="BT22" i="5"/>
  <c r="FP22" i="5" s="1"/>
  <c r="BT26" i="5"/>
  <c r="FP26" i="5" s="1"/>
  <c r="BS26" i="5"/>
  <c r="BT30" i="5"/>
  <c r="FP30" i="5" s="1"/>
  <c r="BS30" i="5"/>
  <c r="BT34" i="5"/>
  <c r="FP34" i="5" s="1"/>
  <c r="BS34" i="5"/>
  <c r="BS38" i="5"/>
  <c r="BT38" i="5"/>
  <c r="FP38" i="5" s="1"/>
  <c r="BS42" i="5"/>
  <c r="BT42" i="5"/>
  <c r="FP42" i="5" s="1"/>
  <c r="BT46" i="5"/>
  <c r="FP46" i="5" s="1"/>
  <c r="BS46" i="5"/>
  <c r="BT50" i="5"/>
  <c r="FP50" i="5" s="1"/>
  <c r="BS50" i="5"/>
  <c r="BT54" i="5"/>
  <c r="FP54" i="5" s="1"/>
  <c r="BS54" i="5"/>
  <c r="BT58" i="5"/>
  <c r="FP58" i="5" s="1"/>
  <c r="BS58" i="5"/>
  <c r="BS62" i="5"/>
  <c r="BT62" i="5"/>
  <c r="FP62" i="5" s="1"/>
  <c r="BS66" i="5"/>
  <c r="BT66" i="5"/>
  <c r="FP66" i="5" s="1"/>
  <c r="BT70" i="5"/>
  <c r="FP70" i="5" s="1"/>
  <c r="BS70" i="5"/>
  <c r="BC12" i="5"/>
  <c r="BD16" i="5"/>
  <c r="BC16" i="5"/>
  <c r="BD24" i="5"/>
  <c r="BD28" i="5"/>
  <c r="BD32" i="5"/>
  <c r="BC32" i="5"/>
  <c r="BC40" i="5"/>
  <c r="BD44" i="5"/>
  <c r="BD48" i="5"/>
  <c r="BC48" i="5"/>
  <c r="BC60" i="5"/>
  <c r="BC64" i="5"/>
  <c r="BD64" i="5"/>
  <c r="BC5" i="5"/>
  <c r="BD9" i="5"/>
  <c r="BC9" i="5"/>
  <c r="BC17" i="5"/>
  <c r="BD17" i="5"/>
  <c r="BC25" i="5"/>
  <c r="BD25" i="5"/>
  <c r="BD29" i="5"/>
  <c r="BD33" i="5"/>
  <c r="BC33" i="5"/>
  <c r="BD37" i="5"/>
  <c r="BC37" i="5"/>
  <c r="BD41" i="5"/>
  <c r="BC41" i="5"/>
  <c r="BC49" i="5"/>
  <c r="BD49" i="5"/>
  <c r="BC57" i="5"/>
  <c r="BD57" i="5"/>
  <c r="BD61" i="5"/>
  <c r="BD65" i="5"/>
  <c r="BC65" i="5"/>
  <c r="BD69" i="5"/>
  <c r="BC69" i="5"/>
  <c r="BO4" i="5"/>
  <c r="BN4" i="5"/>
  <c r="BO8" i="5"/>
  <c r="BN8" i="5"/>
  <c r="BO12" i="5"/>
  <c r="BN12" i="5"/>
  <c r="BO16" i="5"/>
  <c r="BN16" i="5"/>
  <c r="BN20" i="5"/>
  <c r="BO20" i="5"/>
  <c r="FN20" i="5" s="1"/>
  <c r="BN24" i="5"/>
  <c r="BO24" i="5"/>
  <c r="FN24" i="5" s="1"/>
  <c r="BN28" i="5"/>
  <c r="BO28" i="5"/>
  <c r="FN28" i="5" s="1"/>
  <c r="BO32" i="5"/>
  <c r="FN32" i="5" s="1"/>
  <c r="BN32" i="5"/>
  <c r="BN36" i="5"/>
  <c r="BO36" i="5"/>
  <c r="FN36" i="5" s="1"/>
  <c r="BN40" i="5"/>
  <c r="BO40" i="5"/>
  <c r="FN40" i="5" s="1"/>
  <c r="BN44" i="5"/>
  <c r="BO44" i="5"/>
  <c r="FN44" i="5" s="1"/>
  <c r="BO48" i="5"/>
  <c r="FN48" i="5" s="1"/>
  <c r="BN48" i="5"/>
  <c r="BO52" i="5"/>
  <c r="FN52" i="5" s="1"/>
  <c r="BN52" i="5"/>
  <c r="BO56" i="5"/>
  <c r="FN56" i="5" s="1"/>
  <c r="BN56" i="5"/>
  <c r="BO60" i="5"/>
  <c r="FN60" i="5" s="1"/>
  <c r="BN60" i="5"/>
  <c r="BN64" i="5"/>
  <c r="BO64" i="5"/>
  <c r="FN64" i="5" s="1"/>
  <c r="BN68" i="5"/>
  <c r="BO68" i="5"/>
  <c r="FN68" i="5" s="1"/>
  <c r="BO72" i="5"/>
  <c r="FN72" i="5" s="1"/>
  <c r="BN72" i="5"/>
  <c r="BO5" i="5"/>
  <c r="BN5" i="5"/>
  <c r="BO9" i="5"/>
  <c r="BN9" i="5"/>
  <c r="BN13" i="5"/>
  <c r="BO13" i="5"/>
  <c r="BN17" i="5"/>
  <c r="BO17" i="5"/>
  <c r="BO21" i="5"/>
  <c r="FN21" i="5" s="1"/>
  <c r="BN21" i="5"/>
  <c r="BN25" i="5"/>
  <c r="BO25" i="5"/>
  <c r="FN25" i="5" s="1"/>
  <c r="BN29" i="5"/>
  <c r="BO29" i="5"/>
  <c r="FN29" i="5" s="1"/>
  <c r="BO33" i="5"/>
  <c r="FN33" i="5" s="1"/>
  <c r="BN33" i="5"/>
  <c r="BO37" i="5"/>
  <c r="FN37" i="5" s="1"/>
  <c r="BN37" i="5"/>
  <c r="BO41" i="5"/>
  <c r="FN41" i="5" s="1"/>
  <c r="BN41" i="5"/>
  <c r="BO45" i="5"/>
  <c r="FN45" i="5" s="1"/>
  <c r="BN45" i="5"/>
  <c r="BN49" i="5"/>
  <c r="BO49" i="5"/>
  <c r="FN49" i="5" s="1"/>
  <c r="BN53" i="5"/>
  <c r="BO53" i="5"/>
  <c r="FN53" i="5" s="1"/>
  <c r="BN57" i="5"/>
  <c r="BO57" i="5"/>
  <c r="FN57" i="5" s="1"/>
  <c r="BN61" i="5"/>
  <c r="BO61" i="5"/>
  <c r="FN61" i="5" s="1"/>
  <c r="BO65" i="5"/>
  <c r="FN65" i="5" s="1"/>
  <c r="BN65" i="5"/>
  <c r="BO69" i="5"/>
  <c r="FN69" i="5" s="1"/>
  <c r="BN69" i="5"/>
  <c r="CC19" i="5"/>
  <c r="CC27" i="5"/>
  <c r="CC51" i="5"/>
  <c r="CD59" i="5"/>
  <c r="FT59" i="5" s="1"/>
  <c r="CC14" i="5"/>
  <c r="CD22" i="5"/>
  <c r="FT22" i="5" s="1"/>
  <c r="CD46" i="5"/>
  <c r="FT46" i="5" s="1"/>
  <c r="CC54" i="5"/>
  <c r="CC70" i="5"/>
  <c r="AN3" i="5"/>
  <c r="AO3" i="5" s="1"/>
  <c r="AO7" i="5"/>
  <c r="AN19" i="5"/>
  <c r="AO19" i="5"/>
  <c r="AO23" i="5"/>
  <c r="AN35" i="5"/>
  <c r="AO35" i="5"/>
  <c r="AO39" i="5"/>
  <c r="AN43" i="5"/>
  <c r="AN51" i="5"/>
  <c r="AO51" i="5"/>
  <c r="AN55" i="5"/>
  <c r="AN59" i="5"/>
  <c r="AO67" i="5"/>
  <c r="AN67" i="5"/>
  <c r="AN71" i="5"/>
  <c r="AN14" i="5"/>
  <c r="AO14" i="5"/>
  <c r="AN18" i="5"/>
  <c r="AO30" i="5"/>
  <c r="AN30" i="5"/>
  <c r="AO34" i="5"/>
  <c r="AO38" i="5"/>
  <c r="AN46" i="5"/>
  <c r="AO46" i="5"/>
  <c r="AO50" i="5"/>
  <c r="AO54" i="5"/>
  <c r="AO62" i="5"/>
  <c r="AN62" i="5"/>
  <c r="AN66" i="5"/>
  <c r="CM3" i="5"/>
  <c r="CM7" i="5"/>
  <c r="CM23" i="5"/>
  <c r="CN35" i="5"/>
  <c r="FX35" i="5" s="1"/>
  <c r="CM39" i="5"/>
  <c r="CN55" i="5"/>
  <c r="FX55" i="5" s="1"/>
  <c r="CM67" i="5"/>
  <c r="CN71" i="5"/>
  <c r="FX71" i="5" s="1"/>
  <c r="CN18" i="5"/>
  <c r="CM30" i="5"/>
  <c r="CM34" i="5"/>
  <c r="CM50" i="5"/>
  <c r="CN62" i="5"/>
  <c r="FX62" i="5" s="1"/>
  <c r="CN66" i="5"/>
  <c r="FX66" i="5" s="1"/>
  <c r="AD11" i="5"/>
  <c r="AD15" i="5"/>
  <c r="AE27" i="5"/>
  <c r="AD31" i="5"/>
  <c r="AE43" i="5"/>
  <c r="AD47" i="5"/>
  <c r="AD55" i="5"/>
  <c r="AD59" i="5"/>
  <c r="AE63" i="5"/>
  <c r="AE6" i="5"/>
  <c r="AD10" i="5"/>
  <c r="AE22" i="5"/>
  <c r="AE26" i="5"/>
  <c r="AD38" i="5"/>
  <c r="AD42" i="5"/>
  <c r="AE50" i="5"/>
  <c r="AE54" i="5"/>
  <c r="AE58" i="5"/>
  <c r="AD70" i="5"/>
  <c r="AE70" i="5"/>
  <c r="CS4" i="5"/>
  <c r="CR4" i="5"/>
  <c r="CS8" i="5"/>
  <c r="CR8" i="5"/>
  <c r="CS12" i="5"/>
  <c r="CR12" i="5"/>
  <c r="CS16" i="5"/>
  <c r="CR16" i="5"/>
  <c r="CR20" i="5"/>
  <c r="CS20" i="5"/>
  <c r="FZ20" i="5" s="1"/>
  <c r="CR24" i="5"/>
  <c r="CS24" i="5"/>
  <c r="FZ24" i="5" s="1"/>
  <c r="CR28" i="5"/>
  <c r="CS28" i="5"/>
  <c r="FZ28" i="5" s="1"/>
  <c r="CS32" i="5"/>
  <c r="FZ32" i="5" s="1"/>
  <c r="CR32" i="5"/>
  <c r="CR36" i="5"/>
  <c r="CS36" i="5"/>
  <c r="FZ36" i="5" s="1"/>
  <c r="CR40" i="5"/>
  <c r="CS40" i="5"/>
  <c r="FZ40" i="5" s="1"/>
  <c r="CR44" i="5"/>
  <c r="CS44" i="5"/>
  <c r="FZ44" i="5" s="1"/>
  <c r="CS48" i="5"/>
  <c r="FZ48" i="5" s="1"/>
  <c r="CR48" i="5"/>
  <c r="CS52" i="5"/>
  <c r="FZ52" i="5" s="1"/>
  <c r="CR52" i="5"/>
  <c r="CS56" i="5"/>
  <c r="FZ56" i="5" s="1"/>
  <c r="CR56" i="5"/>
  <c r="CS60" i="5"/>
  <c r="FZ60" i="5" s="1"/>
  <c r="CR60" i="5"/>
  <c r="CR64" i="5"/>
  <c r="CS64" i="5"/>
  <c r="FZ64" i="5" s="1"/>
  <c r="CR68" i="5"/>
  <c r="CS68" i="5"/>
  <c r="FZ68" i="5" s="1"/>
  <c r="CS72" i="5"/>
  <c r="FZ72" i="5" s="1"/>
  <c r="CR72" i="5"/>
  <c r="CS5" i="5"/>
  <c r="CR5" i="5"/>
  <c r="CS9" i="5"/>
  <c r="CR9" i="5"/>
  <c r="CR13" i="5"/>
  <c r="CS13" i="5"/>
  <c r="CR17" i="5"/>
  <c r="CS17" i="5"/>
  <c r="CS21" i="5"/>
  <c r="FZ21" i="5" s="1"/>
  <c r="CR21" i="5"/>
  <c r="CR25" i="5"/>
  <c r="CS25" i="5"/>
  <c r="FZ25" i="5" s="1"/>
  <c r="CR29" i="5"/>
  <c r="CS29" i="5"/>
  <c r="FZ29" i="5" s="1"/>
  <c r="CS33" i="5"/>
  <c r="FZ33" i="5" s="1"/>
  <c r="CR33" i="5"/>
  <c r="CS37" i="5"/>
  <c r="FZ37" i="5" s="1"/>
  <c r="CR37" i="5"/>
  <c r="CS41" i="5"/>
  <c r="FZ41" i="5" s="1"/>
  <c r="CR41" i="5"/>
  <c r="CS45" i="5"/>
  <c r="FZ45" i="5" s="1"/>
  <c r="CR45" i="5"/>
  <c r="CR49" i="5"/>
  <c r="CS49" i="5"/>
  <c r="FZ49" i="5" s="1"/>
  <c r="CR53" i="5"/>
  <c r="CS53" i="5"/>
  <c r="FZ53" i="5" s="1"/>
  <c r="CR57" i="5"/>
  <c r="CS57" i="5"/>
  <c r="FZ57" i="5" s="1"/>
  <c r="CR61" i="5"/>
  <c r="CS61" i="5"/>
  <c r="FZ61" i="5" s="1"/>
  <c r="CS65" i="5"/>
  <c r="FZ65" i="5" s="1"/>
  <c r="CR65" i="5"/>
  <c r="CS69" i="5"/>
  <c r="FZ69" i="5" s="1"/>
  <c r="CR69" i="5"/>
  <c r="BH3" i="5"/>
  <c r="BI3" i="5" s="1"/>
  <c r="GB36" i="5" s="1"/>
  <c r="BI7" i="5"/>
  <c r="BH7" i="5"/>
  <c r="BI11" i="5"/>
  <c r="BH15" i="5"/>
  <c r="BI15" i="5"/>
  <c r="BH19" i="5"/>
  <c r="BI19" i="5"/>
  <c r="BI23" i="5"/>
  <c r="BH23" i="5"/>
  <c r="BI27" i="5"/>
  <c r="BH27" i="5"/>
  <c r="BH31" i="5"/>
  <c r="BI31" i="5"/>
  <c r="BI35" i="5"/>
  <c r="BI39" i="5"/>
  <c r="BH39" i="5"/>
  <c r="BH47" i="5"/>
  <c r="BI47" i="5"/>
  <c r="BH51" i="5"/>
  <c r="BI51" i="5"/>
  <c r="BH55" i="5"/>
  <c r="BI55" i="5"/>
  <c r="BH59" i="5"/>
  <c r="BI59" i="5"/>
  <c r="BI63" i="5"/>
  <c r="BH63" i="5"/>
  <c r="BH67" i="5"/>
  <c r="BH71" i="5"/>
  <c r="BI71" i="5"/>
  <c r="BH10" i="5"/>
  <c r="BI10" i="5"/>
  <c r="BH14" i="5"/>
  <c r="BI14" i="5"/>
  <c r="BH18" i="5"/>
  <c r="BI18" i="5"/>
  <c r="BH22" i="5"/>
  <c r="BI22" i="5"/>
  <c r="BI26" i="5"/>
  <c r="BH26" i="5"/>
  <c r="BH30" i="5"/>
  <c r="BI34" i="5"/>
  <c r="BH34" i="5"/>
  <c r="BH38" i="5"/>
  <c r="BH42" i="5"/>
  <c r="BI42" i="5"/>
  <c r="BH46" i="5"/>
  <c r="BI46" i="5"/>
  <c r="BI50" i="5"/>
  <c r="BH50" i="5"/>
  <c r="BI54" i="5"/>
  <c r="BH54" i="5"/>
  <c r="BI58" i="5"/>
  <c r="BH58" i="5"/>
  <c r="BH62" i="5"/>
  <c r="BH66" i="5"/>
  <c r="BI66" i="5"/>
  <c r="BH70" i="5"/>
  <c r="AX3" i="5"/>
  <c r="AY3" i="5" s="1"/>
  <c r="GB34" i="5" s="1"/>
  <c r="AY7" i="5"/>
  <c r="AX7" i="5"/>
  <c r="AX11" i="5"/>
  <c r="AY11" i="5"/>
  <c r="AX15" i="5"/>
  <c r="AY15" i="5"/>
  <c r="AX19" i="5"/>
  <c r="AY19" i="5"/>
  <c r="AY23" i="5"/>
  <c r="AX23" i="5"/>
  <c r="AY27" i="5"/>
  <c r="AX27" i="5"/>
  <c r="AX31" i="5"/>
  <c r="AY31" i="5"/>
  <c r="AX35" i="5"/>
  <c r="AY35" i="5"/>
  <c r="AY39" i="5"/>
  <c r="AX39" i="5"/>
  <c r="AY43" i="5"/>
  <c r="AX43" i="5"/>
  <c r="AX47" i="5"/>
  <c r="AY47" i="5"/>
  <c r="AX51" i="5"/>
  <c r="AY51" i="5"/>
  <c r="AX55" i="5"/>
  <c r="AY55" i="5"/>
  <c r="AX59" i="5"/>
  <c r="AY59" i="5"/>
  <c r="AY63" i="5"/>
  <c r="AX63" i="5"/>
  <c r="AY67" i="5"/>
  <c r="AX67" i="5"/>
  <c r="AX71" i="5"/>
  <c r="AY71" i="5"/>
  <c r="AY6" i="5"/>
  <c r="AX6" i="5"/>
  <c r="AX10" i="5"/>
  <c r="AY10" i="5"/>
  <c r="AX14" i="5"/>
  <c r="AY14" i="5"/>
  <c r="AX18" i="5"/>
  <c r="AY18" i="5"/>
  <c r="AX22" i="5"/>
  <c r="AY22" i="5"/>
  <c r="AY26" i="5"/>
  <c r="AX26" i="5"/>
  <c r="AY30" i="5"/>
  <c r="AX30" i="5"/>
  <c r="AY34" i="5"/>
  <c r="AX34" i="5"/>
  <c r="AX38" i="5"/>
  <c r="AY38" i="5"/>
  <c r="AX42" i="5"/>
  <c r="AY42" i="5"/>
  <c r="AX46" i="5"/>
  <c r="AY46" i="5"/>
  <c r="AY50" i="5"/>
  <c r="AX50" i="5"/>
  <c r="AY54" i="5"/>
  <c r="AX54" i="5"/>
  <c r="AY58" i="5"/>
  <c r="AX58" i="5"/>
  <c r="AY62" i="5"/>
  <c r="AX62" i="5"/>
  <c r="AX66" i="5"/>
  <c r="AY66" i="5"/>
  <c r="AX70" i="5"/>
  <c r="AY70" i="5"/>
  <c r="AJ4" i="5"/>
  <c r="AI4" i="5"/>
  <c r="AJ8" i="5"/>
  <c r="AI8" i="5"/>
  <c r="AJ12" i="5"/>
  <c r="AI12" i="5"/>
  <c r="AJ16" i="5"/>
  <c r="AI16" i="5"/>
  <c r="AI24" i="5"/>
  <c r="AJ24" i="5"/>
  <c r="AI28" i="5"/>
  <c r="AI36" i="5"/>
  <c r="AJ36" i="5"/>
  <c r="AI40" i="5"/>
  <c r="AJ40" i="5"/>
  <c r="AI44" i="5"/>
  <c r="AJ44" i="5"/>
  <c r="AJ48" i="5"/>
  <c r="AI48" i="5"/>
  <c r="AJ56" i="5"/>
  <c r="AI56" i="5"/>
  <c r="AI64" i="5"/>
  <c r="AJ64" i="5"/>
  <c r="AI68" i="5"/>
  <c r="AJ68" i="5"/>
  <c r="AJ72" i="5"/>
  <c r="AI72" i="5"/>
  <c r="AJ5" i="5"/>
  <c r="AI5" i="5"/>
  <c r="AJ9" i="5"/>
  <c r="AI9" i="5"/>
  <c r="AI17" i="5"/>
  <c r="AJ17" i="5"/>
  <c r="AJ21" i="5"/>
  <c r="AI25" i="5"/>
  <c r="AJ25" i="5"/>
  <c r="AI29" i="5"/>
  <c r="AJ29" i="5"/>
  <c r="AJ33" i="5"/>
  <c r="AI33" i="5"/>
  <c r="AJ37" i="5"/>
  <c r="AI37" i="5"/>
  <c r="AJ41" i="5"/>
  <c r="AI41" i="5"/>
  <c r="AI49" i="5"/>
  <c r="AJ49" i="5"/>
  <c r="AI57" i="5"/>
  <c r="AJ57" i="5"/>
  <c r="AI61" i="5"/>
  <c r="AJ61" i="5"/>
  <c r="AJ65" i="5"/>
  <c r="AI65" i="5"/>
  <c r="AJ69" i="5"/>
  <c r="AI69" i="5"/>
  <c r="DG72" i="5"/>
  <c r="DG70" i="5"/>
  <c r="DG68" i="5"/>
  <c r="DG66" i="5"/>
  <c r="DG64" i="5"/>
  <c r="DG62" i="5"/>
  <c r="DG60" i="5"/>
  <c r="DG58" i="5"/>
  <c r="DG56" i="5"/>
  <c r="DG54" i="5"/>
  <c r="DG52" i="5"/>
  <c r="DG50" i="5"/>
  <c r="DG48" i="5"/>
  <c r="DG46" i="5"/>
  <c r="DG44" i="5"/>
  <c r="DG42" i="5"/>
  <c r="DG40" i="5"/>
  <c r="DG38" i="5"/>
  <c r="DG36" i="5"/>
  <c r="DG34" i="5"/>
  <c r="DG32" i="5"/>
  <c r="DG30" i="5"/>
  <c r="DG28" i="5"/>
  <c r="DG26" i="5"/>
  <c r="DG24" i="5"/>
  <c r="DG22" i="5"/>
  <c r="DG20" i="5"/>
  <c r="DG18" i="5"/>
  <c r="DG16" i="5"/>
  <c r="DG14" i="5"/>
  <c r="DG12" i="5"/>
  <c r="DG10" i="5"/>
  <c r="DG8" i="5"/>
  <c r="DG6" i="5"/>
  <c r="DG4" i="5"/>
  <c r="DG71" i="5"/>
  <c r="DG69" i="5"/>
  <c r="DG67" i="5"/>
  <c r="DG65" i="5"/>
  <c r="DG63" i="5"/>
  <c r="DG61" i="5"/>
  <c r="DG59" i="5"/>
  <c r="DG57" i="5"/>
  <c r="DG55" i="5"/>
  <c r="DG53" i="5"/>
  <c r="DG51" i="5"/>
  <c r="DG49" i="5"/>
  <c r="DG47" i="5"/>
  <c r="DG45" i="5"/>
  <c r="DG43" i="5"/>
  <c r="DG41" i="5"/>
  <c r="DG39" i="5"/>
  <c r="DG37" i="5"/>
  <c r="DG35" i="5"/>
  <c r="DG33" i="5"/>
  <c r="DG31" i="5"/>
  <c r="DG29" i="5"/>
  <c r="DG27" i="5"/>
  <c r="DG25" i="5"/>
  <c r="DG23" i="5"/>
  <c r="DG21" i="5"/>
  <c r="DG19" i="5"/>
  <c r="DG17" i="5"/>
  <c r="DG15" i="5"/>
  <c r="DG13" i="5"/>
  <c r="DG11" i="5"/>
  <c r="DG9" i="5"/>
  <c r="DG7" i="5"/>
  <c r="DG5" i="5"/>
  <c r="DG3" i="5"/>
  <c r="EA72" i="5"/>
  <c r="EA70" i="5"/>
  <c r="EA68" i="5"/>
  <c r="EA66" i="5"/>
  <c r="EA64" i="5"/>
  <c r="EA62" i="5"/>
  <c r="EA60" i="5"/>
  <c r="EA58" i="5"/>
  <c r="EA56" i="5"/>
  <c r="EA54" i="5"/>
  <c r="EA52" i="5"/>
  <c r="EA50" i="5"/>
  <c r="EA48" i="5"/>
  <c r="EA46" i="5"/>
  <c r="EA44" i="5"/>
  <c r="EA42" i="5"/>
  <c r="EA40" i="5"/>
  <c r="EA38" i="5"/>
  <c r="EA36" i="5"/>
  <c r="EA34" i="5"/>
  <c r="EA32" i="5"/>
  <c r="EA30" i="5"/>
  <c r="EA28" i="5"/>
  <c r="EA26" i="5"/>
  <c r="EA24" i="5"/>
  <c r="EA22" i="5"/>
  <c r="EA20" i="5"/>
  <c r="EA18" i="5"/>
  <c r="EA16" i="5"/>
  <c r="EA14" i="5"/>
  <c r="EA12" i="5"/>
  <c r="EA10" i="5"/>
  <c r="EA8" i="5"/>
  <c r="EA6" i="5"/>
  <c r="EA4" i="5"/>
  <c r="EA71" i="5"/>
  <c r="EA69" i="5"/>
  <c r="EA67" i="5"/>
  <c r="EA65" i="5"/>
  <c r="EA63" i="5"/>
  <c r="EA61" i="5"/>
  <c r="EA59" i="5"/>
  <c r="EA57" i="5"/>
  <c r="EA55" i="5"/>
  <c r="EA53" i="5"/>
  <c r="EA51" i="5"/>
  <c r="EA49" i="5"/>
  <c r="EA47" i="5"/>
  <c r="EA45" i="5"/>
  <c r="EA43" i="5"/>
  <c r="EA41" i="5"/>
  <c r="EA39" i="5"/>
  <c r="EA37" i="5"/>
  <c r="EA35" i="5"/>
  <c r="EA33" i="5"/>
  <c r="EA31" i="5"/>
  <c r="EA29" i="5"/>
  <c r="EA27" i="5"/>
  <c r="EA25" i="5"/>
  <c r="EA23" i="5"/>
  <c r="EA21" i="5"/>
  <c r="EA19" i="5"/>
  <c r="EA17" i="5"/>
  <c r="EA15" i="5"/>
  <c r="EA13" i="5"/>
  <c r="EA11" i="5"/>
  <c r="EA9" i="5"/>
  <c r="EA7" i="5"/>
  <c r="EA5" i="5"/>
  <c r="EA3" i="5"/>
  <c r="CI6" i="5"/>
  <c r="CH6" i="5"/>
  <c r="CH10" i="5"/>
  <c r="CI10" i="5"/>
  <c r="CH14" i="5"/>
  <c r="CI14" i="5"/>
  <c r="CH18" i="5"/>
  <c r="CI18" i="5"/>
  <c r="CH22" i="5"/>
  <c r="CI22" i="5"/>
  <c r="FV22" i="5" s="1"/>
  <c r="CI26" i="5"/>
  <c r="FV26" i="5" s="1"/>
  <c r="CH26" i="5"/>
  <c r="CI30" i="5"/>
  <c r="FV30" i="5" s="1"/>
  <c r="CH30" i="5"/>
  <c r="CI34" i="5"/>
  <c r="FV34" i="5" s="1"/>
  <c r="CH34" i="5"/>
  <c r="CH38" i="5"/>
  <c r="CI38" i="5"/>
  <c r="FV38" i="5" s="1"/>
  <c r="CH42" i="5"/>
  <c r="CI42" i="5"/>
  <c r="FV42" i="5" s="1"/>
  <c r="CI46" i="5"/>
  <c r="FV46" i="5" s="1"/>
  <c r="CH46" i="5"/>
  <c r="CI50" i="5"/>
  <c r="FV50" i="5" s="1"/>
  <c r="CH50" i="5"/>
  <c r="CI54" i="5"/>
  <c r="FV54" i="5" s="1"/>
  <c r="CH54" i="5"/>
  <c r="CI58" i="5"/>
  <c r="FV58" i="5" s="1"/>
  <c r="CH58" i="5"/>
  <c r="CH62" i="5"/>
  <c r="CI62" i="5"/>
  <c r="FV62" i="5" s="1"/>
  <c r="CH66" i="5"/>
  <c r="CI66" i="5"/>
  <c r="FV66" i="5" s="1"/>
  <c r="CI70" i="5"/>
  <c r="FV70" i="5" s="1"/>
  <c r="CH70" i="5"/>
  <c r="CH3" i="5"/>
  <c r="CI3" i="5" s="1"/>
  <c r="GC34" i="5" s="1"/>
  <c r="FK7" i="5" s="1"/>
  <c r="CI7" i="5"/>
  <c r="CH7" i="5"/>
  <c r="CH11" i="5"/>
  <c r="CI11" i="5"/>
  <c r="CH15" i="5"/>
  <c r="CI15" i="5"/>
  <c r="CH19" i="5"/>
  <c r="CI19" i="5"/>
  <c r="CI23" i="5"/>
  <c r="FV23" i="5" s="1"/>
  <c r="CH23" i="5"/>
  <c r="CI27" i="5"/>
  <c r="FV27" i="5" s="1"/>
  <c r="CH27" i="5"/>
  <c r="CH31" i="5"/>
  <c r="CI31" i="5"/>
  <c r="FV31" i="5" s="1"/>
  <c r="CH35" i="5"/>
  <c r="CI35" i="5"/>
  <c r="FV35" i="5" s="1"/>
  <c r="CI39" i="5"/>
  <c r="FV39" i="5" s="1"/>
  <c r="CH39" i="5"/>
  <c r="CI43" i="5"/>
  <c r="FV43" i="5" s="1"/>
  <c r="CH43" i="5"/>
  <c r="CH47" i="5"/>
  <c r="CI47" i="5"/>
  <c r="FV47" i="5" s="1"/>
  <c r="CH51" i="5"/>
  <c r="CI51" i="5"/>
  <c r="FV51" i="5" s="1"/>
  <c r="CH55" i="5"/>
  <c r="CI55" i="5"/>
  <c r="FV55" i="5" s="1"/>
  <c r="CH59" i="5"/>
  <c r="CI59" i="5"/>
  <c r="FV59" i="5" s="1"/>
  <c r="CI63" i="5"/>
  <c r="FV63" i="5" s="1"/>
  <c r="CH63" i="5"/>
  <c r="CI67" i="5"/>
  <c r="FV67" i="5" s="1"/>
  <c r="CH67" i="5"/>
  <c r="CH71" i="5"/>
  <c r="CI71" i="5"/>
  <c r="FV71" i="5" s="1"/>
  <c r="AT6" i="5"/>
  <c r="AS6" i="5"/>
  <c r="AS10" i="5"/>
  <c r="AT10" i="5"/>
  <c r="AS14" i="5"/>
  <c r="AT14" i="5"/>
  <c r="AS18" i="5"/>
  <c r="AT18" i="5"/>
  <c r="AS22" i="5"/>
  <c r="AT22" i="5"/>
  <c r="AT26" i="5"/>
  <c r="AS26" i="5"/>
  <c r="AT30" i="5"/>
  <c r="AS30" i="5"/>
  <c r="AT34" i="5"/>
  <c r="AS34" i="5"/>
  <c r="AS38" i="5"/>
  <c r="AT38" i="5"/>
  <c r="AS42" i="5"/>
  <c r="AT42" i="5"/>
  <c r="AS46" i="5"/>
  <c r="AT46" i="5"/>
  <c r="AT50" i="5"/>
  <c r="AS50" i="5"/>
  <c r="AT54" i="5"/>
  <c r="AS54" i="5"/>
  <c r="AT58" i="5"/>
  <c r="AS58" i="5"/>
  <c r="AT62" i="5"/>
  <c r="AS62" i="5"/>
  <c r="AS66" i="5"/>
  <c r="AT66" i="5"/>
  <c r="AS70" i="5"/>
  <c r="AT70" i="5"/>
  <c r="AS3" i="5"/>
  <c r="AT3" i="5" s="1"/>
  <c r="AT7" i="5"/>
  <c r="AS7" i="5"/>
  <c r="AS11" i="5"/>
  <c r="AT11" i="5"/>
  <c r="AS15" i="5"/>
  <c r="AT15" i="5"/>
  <c r="AS19" i="5"/>
  <c r="AT19" i="5"/>
  <c r="AT23" i="5"/>
  <c r="AS23" i="5"/>
  <c r="AT27" i="5"/>
  <c r="AS27" i="5"/>
  <c r="AS31" i="5"/>
  <c r="AT31" i="5"/>
  <c r="AS35" i="5"/>
  <c r="AT35" i="5"/>
  <c r="AT39" i="5"/>
  <c r="AS39" i="5"/>
  <c r="AT43" i="5"/>
  <c r="AS43" i="5"/>
  <c r="AS47" i="5"/>
  <c r="AT47" i="5"/>
  <c r="AS51" i="5"/>
  <c r="AT51" i="5"/>
  <c r="AS55" i="5"/>
  <c r="AT55" i="5"/>
  <c r="AS59" i="5"/>
  <c r="AT59" i="5"/>
  <c r="AT63" i="5"/>
  <c r="AS63" i="5"/>
  <c r="AT67" i="5"/>
  <c r="AS67" i="5"/>
  <c r="AS71" i="5"/>
  <c r="AT71" i="5"/>
  <c r="DL71" i="5"/>
  <c r="DL69" i="5"/>
  <c r="DL67" i="5"/>
  <c r="DL65" i="5"/>
  <c r="DL63" i="5"/>
  <c r="DL61" i="5"/>
  <c r="DL59" i="5"/>
  <c r="DL57" i="5"/>
  <c r="DL55" i="5"/>
  <c r="DL53" i="5"/>
  <c r="DL51" i="5"/>
  <c r="DL49" i="5"/>
  <c r="DL47" i="5"/>
  <c r="DL45" i="5"/>
  <c r="DL43" i="5"/>
  <c r="DL41" i="5"/>
  <c r="DL39" i="5"/>
  <c r="DL37" i="5"/>
  <c r="DL35" i="5"/>
  <c r="DL33" i="5"/>
  <c r="DL31" i="5"/>
  <c r="DL29" i="5"/>
  <c r="DL27" i="5"/>
  <c r="DL25" i="5"/>
  <c r="DL23" i="5"/>
  <c r="DL21" i="5"/>
  <c r="DL19" i="5"/>
  <c r="DL17" i="5"/>
  <c r="DL15" i="5"/>
  <c r="DL13" i="5"/>
  <c r="DL11" i="5"/>
  <c r="DL9" i="5"/>
  <c r="DL7" i="5"/>
  <c r="DL5" i="5"/>
  <c r="DL3" i="5"/>
  <c r="DL72" i="5"/>
  <c r="DL70" i="5"/>
  <c r="DL68" i="5"/>
  <c r="DL66" i="5"/>
  <c r="DL64" i="5"/>
  <c r="DL62" i="5"/>
  <c r="DL60" i="5"/>
  <c r="DL58" i="5"/>
  <c r="DL56" i="5"/>
  <c r="DL54" i="5"/>
  <c r="DL52" i="5"/>
  <c r="DL50" i="5"/>
  <c r="DL48" i="5"/>
  <c r="DL46" i="5"/>
  <c r="DL44" i="5"/>
  <c r="DL42" i="5"/>
  <c r="DL40" i="5"/>
  <c r="DL38" i="5"/>
  <c r="DL36" i="5"/>
  <c r="DL34" i="5"/>
  <c r="DL32" i="5"/>
  <c r="DL30" i="5"/>
  <c r="DL28" i="5"/>
  <c r="DL26" i="5"/>
  <c r="DL24" i="5"/>
  <c r="DL22" i="5"/>
  <c r="DL20" i="5"/>
  <c r="DL18" i="5"/>
  <c r="DL16" i="5"/>
  <c r="DL14" i="5"/>
  <c r="DL12" i="5"/>
  <c r="DL10" i="5"/>
  <c r="DL8" i="5"/>
  <c r="DL6" i="5"/>
  <c r="DL4" i="5"/>
  <c r="BY4" i="5"/>
  <c r="BX4" i="5"/>
  <c r="BY8" i="5"/>
  <c r="BX8" i="5"/>
  <c r="BY12" i="5"/>
  <c r="BX12" i="5"/>
  <c r="BY16" i="5"/>
  <c r="BX16" i="5"/>
  <c r="BX20" i="5"/>
  <c r="BY20" i="5"/>
  <c r="FR20" i="5" s="1"/>
  <c r="BX24" i="5"/>
  <c r="BY24" i="5"/>
  <c r="FR24" i="5" s="1"/>
  <c r="BX28" i="5"/>
  <c r="BY28" i="5"/>
  <c r="FR28" i="5" s="1"/>
  <c r="BY32" i="5"/>
  <c r="FR32" i="5" s="1"/>
  <c r="BX32" i="5"/>
  <c r="BX36" i="5"/>
  <c r="BY36" i="5"/>
  <c r="FR36" i="5" s="1"/>
  <c r="BX40" i="5"/>
  <c r="BY40" i="5"/>
  <c r="FR40" i="5" s="1"/>
  <c r="BX44" i="5"/>
  <c r="BY44" i="5"/>
  <c r="FR44" i="5" s="1"/>
  <c r="BY48" i="5"/>
  <c r="FR48" i="5" s="1"/>
  <c r="BX48" i="5"/>
  <c r="BY52" i="5"/>
  <c r="FR52" i="5" s="1"/>
  <c r="BX52" i="5"/>
  <c r="BY56" i="5"/>
  <c r="FR56" i="5" s="1"/>
  <c r="BX56" i="5"/>
  <c r="BY60" i="5"/>
  <c r="FR60" i="5" s="1"/>
  <c r="BX60" i="5"/>
  <c r="BX64" i="5"/>
  <c r="BY64" i="5"/>
  <c r="FR64" i="5" s="1"/>
  <c r="BX68" i="5"/>
  <c r="BY68" i="5"/>
  <c r="FR68" i="5" s="1"/>
  <c r="BY72" i="5"/>
  <c r="FR72" i="5" s="1"/>
  <c r="BX72" i="5"/>
  <c r="BY5" i="5"/>
  <c r="BX5" i="5"/>
  <c r="BY9" i="5"/>
  <c r="BX9" i="5"/>
  <c r="BX13" i="5"/>
  <c r="BY13" i="5"/>
  <c r="BX17" i="5"/>
  <c r="BY17" i="5"/>
  <c r="BY21" i="5"/>
  <c r="FR21" i="5" s="1"/>
  <c r="BX21" i="5"/>
  <c r="BX25" i="5"/>
  <c r="BY25" i="5"/>
  <c r="FR25" i="5" s="1"/>
  <c r="BX29" i="5"/>
  <c r="BY29" i="5"/>
  <c r="FR29" i="5" s="1"/>
  <c r="BY33" i="5"/>
  <c r="FR33" i="5" s="1"/>
  <c r="BX33" i="5"/>
  <c r="BY37" i="5"/>
  <c r="FR37" i="5" s="1"/>
  <c r="BX37" i="5"/>
  <c r="BY41" i="5"/>
  <c r="FR41" i="5" s="1"/>
  <c r="BX41" i="5"/>
  <c r="BY45" i="5"/>
  <c r="FR45" i="5" s="1"/>
  <c r="BX45" i="5"/>
  <c r="BX49" i="5"/>
  <c r="BY49" i="5"/>
  <c r="FR49" i="5" s="1"/>
  <c r="BX53" i="5"/>
  <c r="BY53" i="5"/>
  <c r="FR53" i="5" s="1"/>
  <c r="BX57" i="5"/>
  <c r="BY57" i="5"/>
  <c r="FR57" i="5" s="1"/>
  <c r="BX61" i="5"/>
  <c r="BY61" i="5"/>
  <c r="FR61" i="5" s="1"/>
  <c r="BY65" i="5"/>
  <c r="FR65" i="5" s="1"/>
  <c r="BX65" i="5"/>
  <c r="BY69" i="5"/>
  <c r="FR69" i="5" s="1"/>
  <c r="BX69" i="5"/>
  <c r="CW72" i="5"/>
  <c r="CW70" i="5"/>
  <c r="CW68" i="5"/>
  <c r="CW66" i="5"/>
  <c r="CW64" i="5"/>
  <c r="CW62" i="5"/>
  <c r="CW60" i="5"/>
  <c r="CW58" i="5"/>
  <c r="CW56" i="5"/>
  <c r="CW54" i="5"/>
  <c r="CW52" i="5"/>
  <c r="CW50" i="5"/>
  <c r="CW48" i="5"/>
  <c r="CW46" i="5"/>
  <c r="CW44" i="5"/>
  <c r="CW42" i="5"/>
  <c r="CW40" i="5"/>
  <c r="CW38" i="5"/>
  <c r="CW36" i="5"/>
  <c r="CW34" i="5"/>
  <c r="CW32" i="5"/>
  <c r="CW30" i="5"/>
  <c r="CW28" i="5"/>
  <c r="CW26" i="5"/>
  <c r="CW24" i="5"/>
  <c r="CW22" i="5"/>
  <c r="CW20" i="5"/>
  <c r="CW18" i="5"/>
  <c r="CW16" i="5"/>
  <c r="CW14" i="5"/>
  <c r="CW12" i="5"/>
  <c r="CW10" i="5"/>
  <c r="CW8" i="5"/>
  <c r="CW6" i="5"/>
  <c r="CW4" i="5"/>
  <c r="CW71" i="5"/>
  <c r="CW69" i="5"/>
  <c r="CW67" i="5"/>
  <c r="CW65" i="5"/>
  <c r="CW63" i="5"/>
  <c r="CW61" i="5"/>
  <c r="CW59" i="5"/>
  <c r="CW57" i="5"/>
  <c r="CW55" i="5"/>
  <c r="CW53" i="5"/>
  <c r="CW51" i="5"/>
  <c r="CW49" i="5"/>
  <c r="CW47" i="5"/>
  <c r="CW45" i="5"/>
  <c r="CW43" i="5"/>
  <c r="CW41" i="5"/>
  <c r="CW39" i="5"/>
  <c r="CW37" i="5"/>
  <c r="CW35" i="5"/>
  <c r="CW33" i="5"/>
  <c r="CW31" i="5"/>
  <c r="CW29" i="5"/>
  <c r="CW27" i="5"/>
  <c r="CW25" i="5"/>
  <c r="CW23" i="5"/>
  <c r="CW21" i="5"/>
  <c r="CW19" i="5"/>
  <c r="CW17" i="5"/>
  <c r="CW15" i="5"/>
  <c r="CW13" i="5"/>
  <c r="CW11" i="5"/>
  <c r="CW9" i="5"/>
  <c r="CW7" i="5"/>
  <c r="CW5" i="5"/>
  <c r="CW3" i="5"/>
  <c r="DQ72" i="5"/>
  <c r="DQ70" i="5"/>
  <c r="DQ68" i="5"/>
  <c r="DQ66" i="5"/>
  <c r="DQ64" i="5"/>
  <c r="DQ62" i="5"/>
  <c r="DQ60" i="5"/>
  <c r="DQ58" i="5"/>
  <c r="DQ56" i="5"/>
  <c r="DQ54" i="5"/>
  <c r="DQ52" i="5"/>
  <c r="DQ50" i="5"/>
  <c r="DQ48" i="5"/>
  <c r="DQ46" i="5"/>
  <c r="DQ44" i="5"/>
  <c r="DQ42" i="5"/>
  <c r="DQ40" i="5"/>
  <c r="DQ38" i="5"/>
  <c r="DQ36" i="5"/>
  <c r="DQ34" i="5"/>
  <c r="DQ32" i="5"/>
  <c r="DQ30" i="5"/>
  <c r="DQ28" i="5"/>
  <c r="DQ26" i="5"/>
  <c r="DQ24" i="5"/>
  <c r="DQ22" i="5"/>
  <c r="DQ20" i="5"/>
  <c r="DQ18" i="5"/>
  <c r="DQ16" i="5"/>
  <c r="DQ14" i="5"/>
  <c r="DQ12" i="5"/>
  <c r="DQ10" i="5"/>
  <c r="DQ8" i="5"/>
  <c r="DQ6" i="5"/>
  <c r="DQ4" i="5"/>
  <c r="DQ71" i="5"/>
  <c r="DQ69" i="5"/>
  <c r="DQ67" i="5"/>
  <c r="DQ65" i="5"/>
  <c r="DQ63" i="5"/>
  <c r="DQ61" i="5"/>
  <c r="DQ59" i="5"/>
  <c r="DQ57" i="5"/>
  <c r="DQ55" i="5"/>
  <c r="DQ53" i="5"/>
  <c r="DQ51" i="5"/>
  <c r="DQ49" i="5"/>
  <c r="DQ47" i="5"/>
  <c r="DQ45" i="5"/>
  <c r="DQ43" i="5"/>
  <c r="DQ41" i="5"/>
  <c r="DQ39" i="5"/>
  <c r="DQ37" i="5"/>
  <c r="DQ35" i="5"/>
  <c r="DQ33" i="5"/>
  <c r="DQ31" i="5"/>
  <c r="DQ29" i="5"/>
  <c r="DQ27" i="5"/>
  <c r="DQ25" i="5"/>
  <c r="DQ23" i="5"/>
  <c r="DQ21" i="5"/>
  <c r="DQ19" i="5"/>
  <c r="DQ17" i="5"/>
  <c r="DQ15" i="5"/>
  <c r="DQ13" i="5"/>
  <c r="DQ11" i="5"/>
  <c r="DQ9" i="5"/>
  <c r="DQ7" i="5"/>
  <c r="DQ5" i="5"/>
  <c r="DQ3" i="5"/>
  <c r="CI4" i="5"/>
  <c r="CH4" i="5"/>
  <c r="CI8" i="5"/>
  <c r="CH8" i="5"/>
  <c r="CI12" i="5"/>
  <c r="CH12" i="5"/>
  <c r="CI16" i="5"/>
  <c r="CH16" i="5"/>
  <c r="CH20" i="5"/>
  <c r="CI20" i="5"/>
  <c r="FV20" i="5" s="1"/>
  <c r="CH24" i="5"/>
  <c r="CI24" i="5"/>
  <c r="FV24" i="5" s="1"/>
  <c r="CH28" i="5"/>
  <c r="CI28" i="5"/>
  <c r="FV28" i="5" s="1"/>
  <c r="CI32" i="5"/>
  <c r="FV32" i="5" s="1"/>
  <c r="CH32" i="5"/>
  <c r="CH36" i="5"/>
  <c r="CI36" i="5"/>
  <c r="FV36" i="5" s="1"/>
  <c r="CH40" i="5"/>
  <c r="CI40" i="5"/>
  <c r="FV40" i="5" s="1"/>
  <c r="CH44" i="5"/>
  <c r="CI44" i="5"/>
  <c r="FV44" i="5" s="1"/>
  <c r="CI48" i="5"/>
  <c r="FV48" i="5" s="1"/>
  <c r="CH48" i="5"/>
  <c r="CI52" i="5"/>
  <c r="FV52" i="5" s="1"/>
  <c r="CH52" i="5"/>
  <c r="CI56" i="5"/>
  <c r="FV56" i="5" s="1"/>
  <c r="CH56" i="5"/>
  <c r="CI60" i="5"/>
  <c r="FV60" i="5" s="1"/>
  <c r="CH60" i="5"/>
  <c r="CH64" i="5"/>
  <c r="CI64" i="5"/>
  <c r="FV64" i="5" s="1"/>
  <c r="CH68" i="5"/>
  <c r="CI68" i="5"/>
  <c r="FV68" i="5" s="1"/>
  <c r="CI72" i="5"/>
  <c r="FV72" i="5" s="1"/>
  <c r="CH72" i="5"/>
  <c r="CI5" i="5"/>
  <c r="CH5" i="5"/>
  <c r="CI9" i="5"/>
  <c r="CH9" i="5"/>
  <c r="CH13" i="5"/>
  <c r="CI13" i="5"/>
  <c r="CH17" i="5"/>
  <c r="CI17" i="5"/>
  <c r="CI21" i="5"/>
  <c r="FV21" i="5" s="1"/>
  <c r="CH21" i="5"/>
  <c r="CH25" i="5"/>
  <c r="CI25" i="5"/>
  <c r="FV25" i="5" s="1"/>
  <c r="CH29" i="5"/>
  <c r="CI29" i="5"/>
  <c r="FV29" i="5" s="1"/>
  <c r="CI33" i="5"/>
  <c r="FV33" i="5" s="1"/>
  <c r="CH33" i="5"/>
  <c r="CI37" i="5"/>
  <c r="FV37" i="5" s="1"/>
  <c r="CH37" i="5"/>
  <c r="CI41" i="5"/>
  <c r="FV41" i="5" s="1"/>
  <c r="CH41" i="5"/>
  <c r="CI45" i="5"/>
  <c r="FV45" i="5" s="1"/>
  <c r="CH45" i="5"/>
  <c r="CH49" i="5"/>
  <c r="CI49" i="5"/>
  <c r="FV49" i="5" s="1"/>
  <c r="CH53" i="5"/>
  <c r="CI53" i="5"/>
  <c r="FV53" i="5" s="1"/>
  <c r="CH57" i="5"/>
  <c r="CI57" i="5"/>
  <c r="FV57" i="5" s="1"/>
  <c r="CH61" i="5"/>
  <c r="CI61" i="5"/>
  <c r="FV61" i="5" s="1"/>
  <c r="CI65" i="5"/>
  <c r="FV65" i="5" s="1"/>
  <c r="CH65" i="5"/>
  <c r="CI69" i="5"/>
  <c r="FV69" i="5" s="1"/>
  <c r="CH69" i="5"/>
  <c r="AT4" i="5"/>
  <c r="AS4" i="5"/>
  <c r="AT8" i="5"/>
  <c r="AS8" i="5"/>
  <c r="AT12" i="5"/>
  <c r="AS12" i="5"/>
  <c r="AT16" i="5"/>
  <c r="AS16" i="5"/>
  <c r="AS20" i="5"/>
  <c r="AT20" i="5"/>
  <c r="AS24" i="5"/>
  <c r="AT24" i="5"/>
  <c r="AS28" i="5"/>
  <c r="AT28" i="5"/>
  <c r="AT32" i="5"/>
  <c r="AS32" i="5"/>
  <c r="AS36" i="5"/>
  <c r="AT36" i="5"/>
  <c r="AS40" i="5"/>
  <c r="AT40" i="5"/>
  <c r="AS44" i="5"/>
  <c r="AT44" i="5"/>
  <c r="AT48" i="5"/>
  <c r="AS48" i="5"/>
  <c r="AT52" i="5"/>
  <c r="AS52" i="5"/>
  <c r="AT56" i="5"/>
  <c r="AS56" i="5"/>
  <c r="AT60" i="5"/>
  <c r="AS60" i="5"/>
  <c r="AS64" i="5"/>
  <c r="AT64" i="5"/>
  <c r="AS68" i="5"/>
  <c r="AT68" i="5"/>
  <c r="AT72" i="5"/>
  <c r="AS72" i="5"/>
  <c r="AT5" i="5"/>
  <c r="AS5" i="5"/>
  <c r="AT9" i="5"/>
  <c r="AS9" i="5"/>
  <c r="AS13" i="5"/>
  <c r="AT13" i="5"/>
  <c r="AS17" i="5"/>
  <c r="AT17" i="5"/>
  <c r="AT21" i="5"/>
  <c r="AS21" i="5"/>
  <c r="AS25" i="5"/>
  <c r="AT25" i="5"/>
  <c r="AS29" i="5"/>
  <c r="AT29" i="5"/>
  <c r="AT33" i="5"/>
  <c r="AS33" i="5"/>
  <c r="AT37" i="5"/>
  <c r="AS37" i="5"/>
  <c r="AT41" i="5"/>
  <c r="AS41" i="5"/>
  <c r="AT45" i="5"/>
  <c r="AS45" i="5"/>
  <c r="AS49" i="5"/>
  <c r="AT49" i="5"/>
  <c r="AS53" i="5"/>
  <c r="AT53" i="5"/>
  <c r="AS57" i="5"/>
  <c r="AT57" i="5"/>
  <c r="AS61" i="5"/>
  <c r="AT61" i="5"/>
  <c r="AT65" i="5"/>
  <c r="AS65" i="5"/>
  <c r="AT69" i="5"/>
  <c r="AS69" i="5"/>
  <c r="DB71" i="5"/>
  <c r="DB69" i="5"/>
  <c r="DB67" i="5"/>
  <c r="DB65" i="5"/>
  <c r="DB63" i="5"/>
  <c r="DB61" i="5"/>
  <c r="DB59" i="5"/>
  <c r="DB57" i="5"/>
  <c r="DB55" i="5"/>
  <c r="DB53" i="5"/>
  <c r="DB51" i="5"/>
  <c r="DB49" i="5"/>
  <c r="DB47" i="5"/>
  <c r="DB45" i="5"/>
  <c r="DB43" i="5"/>
  <c r="DB41" i="5"/>
  <c r="DB39" i="5"/>
  <c r="DB37" i="5"/>
  <c r="DB35" i="5"/>
  <c r="DB33" i="5"/>
  <c r="DB31" i="5"/>
  <c r="DB29" i="5"/>
  <c r="DB27" i="5"/>
  <c r="DB25" i="5"/>
  <c r="DB23" i="5"/>
  <c r="DB21" i="5"/>
  <c r="DB19" i="5"/>
  <c r="DB17" i="5"/>
  <c r="DB15" i="5"/>
  <c r="DB13" i="5"/>
  <c r="DB11" i="5"/>
  <c r="DB9" i="5"/>
  <c r="DB7" i="5"/>
  <c r="DB5" i="5"/>
  <c r="DB3" i="5"/>
  <c r="DB72" i="5"/>
  <c r="DB70" i="5"/>
  <c r="DB68" i="5"/>
  <c r="DB66" i="5"/>
  <c r="DB64" i="5"/>
  <c r="DB62" i="5"/>
  <c r="DB60" i="5"/>
  <c r="DB58" i="5"/>
  <c r="DB56" i="5"/>
  <c r="DB54" i="5"/>
  <c r="DB52" i="5"/>
  <c r="DB50" i="5"/>
  <c r="DB48" i="5"/>
  <c r="DB46" i="5"/>
  <c r="DB44" i="5"/>
  <c r="DB42" i="5"/>
  <c r="DB40" i="5"/>
  <c r="DB38" i="5"/>
  <c r="DB36" i="5"/>
  <c r="DB34" i="5"/>
  <c r="DB32" i="5"/>
  <c r="DB30" i="5"/>
  <c r="DB28" i="5"/>
  <c r="DB26" i="5"/>
  <c r="DB24" i="5"/>
  <c r="DB22" i="5"/>
  <c r="DB20" i="5"/>
  <c r="DB18" i="5"/>
  <c r="DB16" i="5"/>
  <c r="DB14" i="5"/>
  <c r="DB12" i="5"/>
  <c r="DB10" i="5"/>
  <c r="DB8" i="5"/>
  <c r="DB6" i="5"/>
  <c r="DB4" i="5"/>
  <c r="DV71" i="5"/>
  <c r="DV69" i="5"/>
  <c r="DV67" i="5"/>
  <c r="DV65" i="5"/>
  <c r="DV63" i="5"/>
  <c r="DV61" i="5"/>
  <c r="DV59" i="5"/>
  <c r="DV57" i="5"/>
  <c r="DV55" i="5"/>
  <c r="DV53" i="5"/>
  <c r="DV51" i="5"/>
  <c r="DV49" i="5"/>
  <c r="DV47" i="5"/>
  <c r="DV45" i="5"/>
  <c r="DV43" i="5"/>
  <c r="DV41" i="5"/>
  <c r="DV39" i="5"/>
  <c r="DV37" i="5"/>
  <c r="DV35" i="5"/>
  <c r="DV33" i="5"/>
  <c r="DV31" i="5"/>
  <c r="DV29" i="5"/>
  <c r="DV27" i="5"/>
  <c r="DV25" i="5"/>
  <c r="DV23" i="5"/>
  <c r="DV21" i="5"/>
  <c r="DV19" i="5"/>
  <c r="DV17" i="5"/>
  <c r="DV15" i="5"/>
  <c r="DV13" i="5"/>
  <c r="DV11" i="5"/>
  <c r="DV9" i="5"/>
  <c r="DV7" i="5"/>
  <c r="DV5" i="5"/>
  <c r="DV3" i="5"/>
  <c r="DV72" i="5"/>
  <c r="DV70" i="5"/>
  <c r="DV68" i="5"/>
  <c r="DV66" i="5"/>
  <c r="DV64" i="5"/>
  <c r="DV62" i="5"/>
  <c r="DV60" i="5"/>
  <c r="DV58" i="5"/>
  <c r="DV56" i="5"/>
  <c r="DV54" i="5"/>
  <c r="DV52" i="5"/>
  <c r="DV50" i="5"/>
  <c r="DV48" i="5"/>
  <c r="DV46" i="5"/>
  <c r="DV44" i="5"/>
  <c r="DV42" i="5"/>
  <c r="DV40" i="5"/>
  <c r="DV38" i="5"/>
  <c r="DV36" i="5"/>
  <c r="DV34" i="5"/>
  <c r="DV32" i="5"/>
  <c r="DV30" i="5"/>
  <c r="DV28" i="5"/>
  <c r="DV26" i="5"/>
  <c r="DV24" i="5"/>
  <c r="DV22" i="5"/>
  <c r="DV20" i="5"/>
  <c r="DV18" i="5"/>
  <c r="DV16" i="5"/>
  <c r="DV14" i="5"/>
  <c r="DV12" i="5"/>
  <c r="DV10" i="5"/>
  <c r="DV8" i="5"/>
  <c r="DV6" i="5"/>
  <c r="DV4" i="5"/>
  <c r="BY6" i="5"/>
  <c r="BX6" i="5"/>
  <c r="BX10" i="5"/>
  <c r="BY10" i="5"/>
  <c r="BX14" i="5"/>
  <c r="BY14" i="5"/>
  <c r="BX18" i="5"/>
  <c r="BY18" i="5"/>
  <c r="BX22" i="5"/>
  <c r="BY22" i="5"/>
  <c r="FR22" i="5" s="1"/>
  <c r="BY26" i="5"/>
  <c r="FR26" i="5" s="1"/>
  <c r="BX26" i="5"/>
  <c r="BY30" i="5"/>
  <c r="FR30" i="5" s="1"/>
  <c r="BX30" i="5"/>
  <c r="BY34" i="5"/>
  <c r="FR34" i="5" s="1"/>
  <c r="BX34" i="5"/>
  <c r="BX38" i="5"/>
  <c r="BY38" i="5"/>
  <c r="FR38" i="5" s="1"/>
  <c r="BX42" i="5"/>
  <c r="BY42" i="5"/>
  <c r="FR42" i="5" s="1"/>
  <c r="BY46" i="5"/>
  <c r="FR46" i="5" s="1"/>
  <c r="BX46" i="5"/>
  <c r="BY50" i="5"/>
  <c r="FR50" i="5" s="1"/>
  <c r="BX50" i="5"/>
  <c r="BY54" i="5"/>
  <c r="FR54" i="5" s="1"/>
  <c r="BX54" i="5"/>
  <c r="BY58" i="5"/>
  <c r="FR58" i="5" s="1"/>
  <c r="BX58" i="5"/>
  <c r="BX62" i="5"/>
  <c r="BY62" i="5"/>
  <c r="FR62" i="5" s="1"/>
  <c r="BX66" i="5"/>
  <c r="BY66" i="5"/>
  <c r="FR66" i="5" s="1"/>
  <c r="BY70" i="5"/>
  <c r="FR70" i="5" s="1"/>
  <c r="BX70" i="5"/>
  <c r="BX3" i="5"/>
  <c r="BY3" i="5" s="1"/>
  <c r="GC32" i="5" s="1"/>
  <c r="BY7" i="5"/>
  <c r="BX7" i="5"/>
  <c r="BX11" i="5"/>
  <c r="BY11" i="5"/>
  <c r="BX15" i="5"/>
  <c r="BY15" i="5"/>
  <c r="BX19" i="5"/>
  <c r="BY19" i="5"/>
  <c r="BY23" i="5"/>
  <c r="FR23" i="5" s="1"/>
  <c r="BX23" i="5"/>
  <c r="BY27" i="5"/>
  <c r="FR27" i="5" s="1"/>
  <c r="BX27" i="5"/>
  <c r="BX31" i="5"/>
  <c r="BY31" i="5"/>
  <c r="FR31" i="5" s="1"/>
  <c r="BX35" i="5"/>
  <c r="BY35" i="5"/>
  <c r="FR35" i="5" s="1"/>
  <c r="BY39" i="5"/>
  <c r="FR39" i="5" s="1"/>
  <c r="BX39" i="5"/>
  <c r="BY43" i="5"/>
  <c r="FR43" i="5" s="1"/>
  <c r="BX43" i="5"/>
  <c r="BX47" i="5"/>
  <c r="BY47" i="5"/>
  <c r="FR47" i="5" s="1"/>
  <c r="BX51" i="5"/>
  <c r="BY51" i="5"/>
  <c r="FR51" i="5" s="1"/>
  <c r="BX55" i="5"/>
  <c r="BY55" i="5"/>
  <c r="FR55" i="5" s="1"/>
  <c r="BX59" i="5"/>
  <c r="BY59" i="5"/>
  <c r="FR59" i="5" s="1"/>
  <c r="BY63" i="5"/>
  <c r="FR63" i="5" s="1"/>
  <c r="BX63" i="5"/>
  <c r="BY67" i="5"/>
  <c r="FR67" i="5" s="1"/>
  <c r="BX67" i="5"/>
  <c r="BX71" i="5"/>
  <c r="BY71" i="5"/>
  <c r="FR71" i="5" s="1"/>
  <c r="DS14" i="4"/>
  <c r="DS29" i="4"/>
  <c r="DL69" i="4"/>
  <c r="DL65" i="4"/>
  <c r="DL61" i="4"/>
  <c r="DL57" i="4"/>
  <c r="DL53" i="4"/>
  <c r="DL49" i="4"/>
  <c r="DL45" i="4"/>
  <c r="DL41" i="4"/>
  <c r="DL37" i="4"/>
  <c r="DL33" i="4"/>
  <c r="DL29" i="4"/>
  <c r="DL25" i="4"/>
  <c r="DL21" i="4"/>
  <c r="DL17" i="4"/>
  <c r="DL13" i="4"/>
  <c r="DL9" i="4"/>
  <c r="DL5" i="4"/>
  <c r="DL72" i="4"/>
  <c r="DL68" i="4"/>
  <c r="DL64" i="4"/>
  <c r="DL60" i="4"/>
  <c r="DL56" i="4"/>
  <c r="DL52" i="4"/>
  <c r="DL48" i="4"/>
  <c r="DL44" i="4"/>
  <c r="DL40" i="4"/>
  <c r="DL36" i="4"/>
  <c r="DL32" i="4"/>
  <c r="DL28" i="4"/>
  <c r="DL24" i="4"/>
  <c r="DL20" i="4"/>
  <c r="DL16" i="4"/>
  <c r="DL12" i="4"/>
  <c r="DL8" i="4"/>
  <c r="DL4" i="4"/>
  <c r="DL71" i="4"/>
  <c r="DL67" i="4"/>
  <c r="DL63" i="4"/>
  <c r="DL59" i="4"/>
  <c r="DL55" i="4"/>
  <c r="DL51" i="4"/>
  <c r="DL47" i="4"/>
  <c r="DL43" i="4"/>
  <c r="DL39" i="4"/>
  <c r="DL35" i="4"/>
  <c r="DL31" i="4"/>
  <c r="DL27" i="4"/>
  <c r="DL23" i="4"/>
  <c r="DL19" i="4"/>
  <c r="DL15" i="4"/>
  <c r="DL11" i="4"/>
  <c r="DL7" i="4"/>
  <c r="DL3" i="4"/>
  <c r="DM3" i="4" s="1"/>
  <c r="DN3" i="4" s="1"/>
  <c r="DL70" i="4"/>
  <c r="DL66" i="4"/>
  <c r="DL62" i="4"/>
  <c r="DL58" i="4"/>
  <c r="DL54" i="4"/>
  <c r="DL50" i="4"/>
  <c r="DL46" i="4"/>
  <c r="DL42" i="4"/>
  <c r="DL38" i="4"/>
  <c r="DL34" i="4"/>
  <c r="DL30" i="4"/>
  <c r="DL26" i="4"/>
  <c r="DL22" i="4"/>
  <c r="DL18" i="4"/>
  <c r="DL14" i="4"/>
  <c r="DL10" i="4"/>
  <c r="DL6" i="4"/>
  <c r="DS27" i="4"/>
  <c r="DR62" i="4"/>
  <c r="DR68" i="4"/>
  <c r="DS68" i="4"/>
  <c r="DB71" i="4"/>
  <c r="DB67" i="4"/>
  <c r="DB63" i="4"/>
  <c r="DB59" i="4"/>
  <c r="DB55" i="4"/>
  <c r="DB51" i="4"/>
  <c r="DB47" i="4"/>
  <c r="DB43" i="4"/>
  <c r="DB39" i="4"/>
  <c r="DB35" i="4"/>
  <c r="DB31" i="4"/>
  <c r="DB27" i="4"/>
  <c r="DB23" i="4"/>
  <c r="DB19" i="4"/>
  <c r="DB15" i="4"/>
  <c r="DB11" i="4"/>
  <c r="DB7" i="4"/>
  <c r="DB3" i="4"/>
  <c r="DC3" i="4" s="1"/>
  <c r="DD3" i="4" s="1"/>
  <c r="DB70" i="4"/>
  <c r="DB66" i="4"/>
  <c r="DB62" i="4"/>
  <c r="DB58" i="4"/>
  <c r="DB54" i="4"/>
  <c r="DB50" i="4"/>
  <c r="DB46" i="4"/>
  <c r="DB42" i="4"/>
  <c r="DB38" i="4"/>
  <c r="DB34" i="4"/>
  <c r="DB30" i="4"/>
  <c r="DB26" i="4"/>
  <c r="DB22" i="4"/>
  <c r="DB18" i="4"/>
  <c r="DB14" i="4"/>
  <c r="DB10" i="4"/>
  <c r="DB6" i="4"/>
  <c r="DB69" i="4"/>
  <c r="DB65" i="4"/>
  <c r="DB61" i="4"/>
  <c r="DB57" i="4"/>
  <c r="DB53" i="4"/>
  <c r="DB49" i="4"/>
  <c r="DB45" i="4"/>
  <c r="DB41" i="4"/>
  <c r="DB37" i="4"/>
  <c r="DB33" i="4"/>
  <c r="DB29" i="4"/>
  <c r="DB25" i="4"/>
  <c r="DB21" i="4"/>
  <c r="DB17" i="4"/>
  <c r="DB13" i="4"/>
  <c r="DB9" i="4"/>
  <c r="DB5" i="4"/>
  <c r="DB72" i="4"/>
  <c r="DB68" i="4"/>
  <c r="DB64" i="4"/>
  <c r="DB60" i="4"/>
  <c r="DB56" i="4"/>
  <c r="DB52" i="4"/>
  <c r="DB48" i="4"/>
  <c r="DB44" i="4"/>
  <c r="DB40" i="4"/>
  <c r="DB36" i="4"/>
  <c r="DB32" i="4"/>
  <c r="DB28" i="4"/>
  <c r="DB24" i="4"/>
  <c r="DB20" i="4"/>
  <c r="DB16" i="4"/>
  <c r="DB12" i="4"/>
  <c r="DB8" i="4"/>
  <c r="DB4" i="4"/>
  <c r="DV69" i="4"/>
  <c r="DV65" i="4"/>
  <c r="DV61" i="4"/>
  <c r="DV57" i="4"/>
  <c r="DV53" i="4"/>
  <c r="DV49" i="4"/>
  <c r="DV45" i="4"/>
  <c r="DV41" i="4"/>
  <c r="DV37" i="4"/>
  <c r="DV33" i="4"/>
  <c r="DV29" i="4"/>
  <c r="DV25" i="4"/>
  <c r="DV21" i="4"/>
  <c r="DV17" i="4"/>
  <c r="DV71" i="4"/>
  <c r="DV67" i="4"/>
  <c r="DV63" i="4"/>
  <c r="DV59" i="4"/>
  <c r="DV55" i="4"/>
  <c r="DV51" i="4"/>
  <c r="DV47" i="4"/>
  <c r="DV43" i="4"/>
  <c r="DV39" i="4"/>
  <c r="DV35" i="4"/>
  <c r="DV31" i="4"/>
  <c r="DV27" i="4"/>
  <c r="DV23" i="4"/>
  <c r="DV19" i="4"/>
  <c r="DV15" i="4"/>
  <c r="DV11" i="4"/>
  <c r="DV7" i="4"/>
  <c r="DV3" i="4"/>
  <c r="DW3" i="4" s="1"/>
  <c r="DX3" i="4" s="1"/>
  <c r="DV66" i="4"/>
  <c r="DV58" i="4"/>
  <c r="DV50" i="4"/>
  <c r="DV42" i="4"/>
  <c r="DV34" i="4"/>
  <c r="DV26" i="4"/>
  <c r="DV18" i="4"/>
  <c r="DV10" i="4"/>
  <c r="DV72" i="4"/>
  <c r="DV64" i="4"/>
  <c r="DV56" i="4"/>
  <c r="DV48" i="4"/>
  <c r="DV40" i="4"/>
  <c r="DV32" i="4"/>
  <c r="DV24" i="4"/>
  <c r="DV16" i="4"/>
  <c r="DV8" i="4"/>
  <c r="DV9" i="4"/>
  <c r="DV70" i="4"/>
  <c r="DV54" i="4"/>
  <c r="DV38" i="4"/>
  <c r="DV22" i="4"/>
  <c r="DV6" i="4"/>
  <c r="DV60" i="4"/>
  <c r="DV44" i="4"/>
  <c r="DV28" i="4"/>
  <c r="DV12" i="4"/>
  <c r="DV13" i="4"/>
  <c r="DV5" i="4"/>
  <c r="DV62" i="4"/>
  <c r="DV46" i="4"/>
  <c r="DV30" i="4"/>
  <c r="DV14" i="4"/>
  <c r="DV68" i="4"/>
  <c r="DV52" i="4"/>
  <c r="DV36" i="4"/>
  <c r="DV20" i="4"/>
  <c r="DV4" i="4"/>
  <c r="CC11" i="4"/>
  <c r="CC27" i="4"/>
  <c r="CD27" i="4"/>
  <c r="FT27" i="4" s="1"/>
  <c r="CD35" i="4"/>
  <c r="FT35" i="4" s="1"/>
  <c r="CD43" i="4"/>
  <c r="FT43" i="4" s="1"/>
  <c r="CC51" i="4"/>
  <c r="CC59" i="4"/>
  <c r="CD59" i="4"/>
  <c r="FT59" i="4" s="1"/>
  <c r="CD67" i="4"/>
  <c r="FT67" i="4" s="1"/>
  <c r="CC6" i="4"/>
  <c r="CD22" i="4"/>
  <c r="FT22" i="4" s="1"/>
  <c r="CC22" i="4"/>
  <c r="CC30" i="4"/>
  <c r="CC38" i="4"/>
  <c r="CC54" i="4"/>
  <c r="CD54" i="4"/>
  <c r="FT54" i="4" s="1"/>
  <c r="CC62" i="4"/>
  <c r="CC70" i="4"/>
  <c r="CC17" i="4"/>
  <c r="CD17" i="4"/>
  <c r="CC25" i="4"/>
  <c r="CD33" i="4"/>
  <c r="FT33" i="4" s="1"/>
  <c r="CD41" i="4"/>
  <c r="FT41" i="4" s="1"/>
  <c r="CC49" i="4"/>
  <c r="CD49" i="4"/>
  <c r="FT49" i="4" s="1"/>
  <c r="CC57" i="4"/>
  <c r="CC65" i="4"/>
  <c r="CC12" i="4"/>
  <c r="CD12" i="4"/>
  <c r="CC20" i="4"/>
  <c r="CD28" i="4"/>
  <c r="FT28" i="4" s="1"/>
  <c r="CD44" i="4"/>
  <c r="FT44" i="4" s="1"/>
  <c r="CC44" i="4"/>
  <c r="CC52" i="4"/>
  <c r="CD60" i="4"/>
  <c r="FT60" i="4" s="1"/>
  <c r="CC68" i="4"/>
  <c r="CD68" i="4"/>
  <c r="FT68" i="4" s="1"/>
  <c r="CD15" i="4"/>
  <c r="CC15" i="4"/>
  <c r="CC23" i="4"/>
  <c r="CD23" i="4"/>
  <c r="FT23" i="4" s="1"/>
  <c r="CD31" i="4"/>
  <c r="FT31" i="4" s="1"/>
  <c r="CC31" i="4"/>
  <c r="CD39" i="4"/>
  <c r="FT39" i="4" s="1"/>
  <c r="CC39" i="4"/>
  <c r="CD47" i="4"/>
  <c r="FT47" i="4" s="1"/>
  <c r="CC47" i="4"/>
  <c r="CC55" i="4"/>
  <c r="CD55" i="4"/>
  <c r="FT55" i="4" s="1"/>
  <c r="CC63" i="4"/>
  <c r="CD63" i="4"/>
  <c r="FT63" i="4" s="1"/>
  <c r="CC71" i="4"/>
  <c r="CD71" i="4"/>
  <c r="FT71" i="4" s="1"/>
  <c r="CC10" i="4"/>
  <c r="CD10" i="4"/>
  <c r="CD26" i="4"/>
  <c r="FT26" i="4" s="1"/>
  <c r="CC26" i="4"/>
  <c r="CD34" i="4"/>
  <c r="FT34" i="4" s="1"/>
  <c r="CC34" i="4"/>
  <c r="CD42" i="4"/>
  <c r="FT42" i="4" s="1"/>
  <c r="CC50" i="4"/>
  <c r="CD50" i="4"/>
  <c r="FT50" i="4" s="1"/>
  <c r="CD58" i="4"/>
  <c r="FT58" i="4" s="1"/>
  <c r="CC58" i="4"/>
  <c r="CD5" i="4"/>
  <c r="CC5" i="4"/>
  <c r="CC13" i="4"/>
  <c r="CD13" i="4"/>
  <c r="CD21" i="4"/>
  <c r="FT21" i="4" s="1"/>
  <c r="CC21" i="4"/>
  <c r="CC29" i="4"/>
  <c r="CD29" i="4"/>
  <c r="FT29" i="4" s="1"/>
  <c r="CC37" i="4"/>
  <c r="CD37" i="4"/>
  <c r="FT37" i="4" s="1"/>
  <c r="CC45" i="4"/>
  <c r="CD45" i="4"/>
  <c r="FT45" i="4" s="1"/>
  <c r="CC53" i="4"/>
  <c r="CD53" i="4"/>
  <c r="FT53" i="4" s="1"/>
  <c r="CD61" i="4"/>
  <c r="FT61" i="4" s="1"/>
  <c r="CC61" i="4"/>
  <c r="CD69" i="4"/>
  <c r="FT69" i="4" s="1"/>
  <c r="CC69" i="4"/>
  <c r="CC16" i="4"/>
  <c r="CD16" i="4"/>
  <c r="CC24" i="4"/>
  <c r="CD24" i="4"/>
  <c r="FT24" i="4" s="1"/>
  <c r="CD32" i="4"/>
  <c r="FT32" i="4" s="1"/>
  <c r="CD40" i="4"/>
  <c r="FT40" i="4" s="1"/>
  <c r="CC40" i="4"/>
  <c r="CD48" i="4"/>
  <c r="FT48" i="4" s="1"/>
  <c r="CC48" i="4"/>
  <c r="CC64" i="4"/>
  <c r="CD64" i="4"/>
  <c r="FT64" i="4" s="1"/>
  <c r="CC72" i="4"/>
  <c r="CD72" i="4"/>
  <c r="FT72" i="4" s="1"/>
  <c r="GB30" i="4"/>
  <c r="GO12" i="5" l="1"/>
  <c r="FK8" i="4"/>
  <c r="HI10" i="5"/>
  <c r="GW10" i="5" s="1"/>
  <c r="Q8" i="3"/>
  <c r="R8" i="3" s="1"/>
  <c r="A29" i="8" s="1"/>
  <c r="B29" i="8" s="1"/>
  <c r="B28" i="8" s="1"/>
  <c r="C14" i="8" s="1"/>
  <c r="GM31" i="5"/>
  <c r="GZ30" i="5" s="1"/>
  <c r="AN41" i="4"/>
  <c r="FZ6" i="5"/>
  <c r="GH5" i="5" s="1"/>
  <c r="DS24" i="4"/>
  <c r="DR15" i="4"/>
  <c r="AJ53" i="5"/>
  <c r="AI60" i="5"/>
  <c r="AI32" i="5"/>
  <c r="BH43" i="5"/>
  <c r="AD66" i="5"/>
  <c r="AD71" i="5"/>
  <c r="AE7" i="5"/>
  <c r="AO22" i="5"/>
  <c r="AN27" i="5"/>
  <c r="CD50" i="5"/>
  <c r="FT50" i="5" s="1"/>
  <c r="CC18" i="5"/>
  <c r="CC55" i="5"/>
  <c r="CD23" i="5"/>
  <c r="FT23" i="5" s="1"/>
  <c r="BD53" i="5"/>
  <c r="BC72" i="5"/>
  <c r="BC8" i="5"/>
  <c r="AJ31" i="5"/>
  <c r="AJ70" i="5"/>
  <c r="BI68" i="5"/>
  <c r="BH8" i="5"/>
  <c r="BH9" i="5"/>
  <c r="AE32" i="5"/>
  <c r="AE21" i="5"/>
  <c r="CM16" i="5"/>
  <c r="CC4" i="5"/>
  <c r="CD53" i="5"/>
  <c r="FT53" i="5" s="1"/>
  <c r="CD29" i="5"/>
  <c r="FT29" i="5" s="1"/>
  <c r="BC43" i="5"/>
  <c r="CN41" i="4"/>
  <c r="FX41" i="4" s="1"/>
  <c r="CM26" i="4"/>
  <c r="AO26" i="4"/>
  <c r="AO69" i="4"/>
  <c r="CN14" i="4"/>
  <c r="CN48" i="4"/>
  <c r="FX48" i="4" s="1"/>
  <c r="CM42" i="4"/>
  <c r="CD56" i="4"/>
  <c r="FT56" i="4" s="1"/>
  <c r="CD8" i="4"/>
  <c r="CC66" i="4"/>
  <c r="CD18" i="4"/>
  <c r="CD7" i="4"/>
  <c r="CC36" i="4"/>
  <c r="CD46" i="4"/>
  <c r="FT46" i="4" s="1"/>
  <c r="DR28" i="4"/>
  <c r="BH6" i="5"/>
  <c r="AD18" i="5"/>
  <c r="AE23" i="5"/>
  <c r="CM70" i="5"/>
  <c r="AO70" i="5"/>
  <c r="AN6" i="5"/>
  <c r="AO11" i="5"/>
  <c r="BC21" i="5"/>
  <c r="BC56" i="5"/>
  <c r="AJ59" i="5"/>
  <c r="AJ38" i="5"/>
  <c r="BI36" i="5"/>
  <c r="BH45" i="5"/>
  <c r="AD64" i="5"/>
  <c r="AD53" i="5"/>
  <c r="AE5" i="5"/>
  <c r="CM48" i="5"/>
  <c r="CN57" i="5"/>
  <c r="FX57" i="5" s="1"/>
  <c r="CM21" i="5"/>
  <c r="AN45" i="5"/>
  <c r="CD36" i="5"/>
  <c r="FT36" i="5" s="1"/>
  <c r="BC27" i="5"/>
  <c r="AN6" i="4"/>
  <c r="AN11" i="4"/>
  <c r="AO20" i="4"/>
  <c r="AO21" i="4"/>
  <c r="CN63" i="4"/>
  <c r="FX63" i="4" s="1"/>
  <c r="AO48" i="4"/>
  <c r="AN57" i="4"/>
  <c r="CN71" i="4"/>
  <c r="FX71" i="4" s="1"/>
  <c r="GM12" i="5"/>
  <c r="CC9" i="4"/>
  <c r="CC19" i="4"/>
  <c r="CC4" i="4"/>
  <c r="CD14" i="4"/>
  <c r="AE34" i="5"/>
  <c r="AE39" i="5"/>
  <c r="CC66" i="5"/>
  <c r="CD34" i="5"/>
  <c r="FT34" i="5" s="1"/>
  <c r="CC71" i="5"/>
  <c r="CD39" i="5"/>
  <c r="FT39" i="5" s="1"/>
  <c r="CD7" i="5"/>
  <c r="FT7" i="5" s="1"/>
  <c r="GE6" i="5" s="1"/>
  <c r="AE16" i="5"/>
  <c r="AE37" i="5"/>
  <c r="CM17" i="4"/>
  <c r="CM39" i="4"/>
  <c r="CM7" i="4"/>
  <c r="CN13" i="4"/>
  <c r="CM40" i="4"/>
  <c r="GL26" i="5"/>
  <c r="GY25" i="5" s="1"/>
  <c r="AI45" i="5"/>
  <c r="AJ13" i="5"/>
  <c r="AI52" i="5"/>
  <c r="AJ20" i="5"/>
  <c r="CM38" i="5"/>
  <c r="CN6" i="5"/>
  <c r="FX6" i="5" s="1"/>
  <c r="GG5" i="5" s="1"/>
  <c r="CN43" i="5"/>
  <c r="FX43" i="5" s="1"/>
  <c r="CM11" i="5"/>
  <c r="AO58" i="5"/>
  <c r="AO26" i="5"/>
  <c r="AO63" i="5"/>
  <c r="AN31" i="5"/>
  <c r="BD13" i="5"/>
  <c r="BC52" i="5"/>
  <c r="BD20" i="5"/>
  <c r="AJ55" i="5"/>
  <c r="AI23" i="5"/>
  <c r="AN33" i="5"/>
  <c r="CD44" i="5"/>
  <c r="FT44" i="5" s="1"/>
  <c r="CC8" i="5"/>
  <c r="CN28" i="4"/>
  <c r="FX28" i="4" s="1"/>
  <c r="CN32" i="4"/>
  <c r="FX32" i="4" s="1"/>
  <c r="CM8" i="4"/>
  <c r="DS45" i="4"/>
  <c r="AI58" i="5"/>
  <c r="AI26" i="5"/>
  <c r="BH60" i="5"/>
  <c r="BI28" i="5"/>
  <c r="BH65" i="5"/>
  <c r="BH33" i="5"/>
  <c r="CM56" i="5"/>
  <c r="CN36" i="5"/>
  <c r="FX36" i="5" s="1"/>
  <c r="CM41" i="5"/>
  <c r="AN60" i="5"/>
  <c r="CC72" i="5"/>
  <c r="BD6" i="4"/>
  <c r="CN52" i="4"/>
  <c r="FX52" i="4" s="1"/>
  <c r="AD62" i="5"/>
  <c r="AE46" i="5"/>
  <c r="AD30" i="5"/>
  <c r="AE14" i="5"/>
  <c r="AD67" i="5"/>
  <c r="AE51" i="5"/>
  <c r="AE35" i="5"/>
  <c r="AE19" i="5"/>
  <c r="FN19" i="5" s="1"/>
  <c r="GB18" i="5" s="1"/>
  <c r="AN42" i="5"/>
  <c r="AN10" i="5"/>
  <c r="AN47" i="5"/>
  <c r="AN15" i="5"/>
  <c r="BC45" i="5"/>
  <c r="BD68" i="5"/>
  <c r="BD36" i="5"/>
  <c r="BC4" i="5"/>
  <c r="AE44" i="5"/>
  <c r="AD12" i="5"/>
  <c r="AE49" i="5"/>
  <c r="AE17" i="5"/>
  <c r="CN24" i="5"/>
  <c r="FX24" i="5" s="1"/>
  <c r="CN61" i="5"/>
  <c r="FX61" i="5" s="1"/>
  <c r="AO28" i="5"/>
  <c r="BD47" i="4"/>
  <c r="GO37" i="5"/>
  <c r="FT3" i="4"/>
  <c r="GE2" i="4" s="1"/>
  <c r="DS33" i="4"/>
  <c r="DR26" i="4"/>
  <c r="DS56" i="4"/>
  <c r="DR66" i="4"/>
  <c r="DR47" i="4"/>
  <c r="FX9" i="4"/>
  <c r="GG8" i="4" s="1"/>
  <c r="AO72" i="4"/>
  <c r="CN3" i="5"/>
  <c r="GC35" i="5" s="1"/>
  <c r="FK8" i="5" s="1"/>
  <c r="CN68" i="5"/>
  <c r="FX68" i="5" s="1"/>
  <c r="CM4" i="5"/>
  <c r="CM45" i="5"/>
  <c r="CN29" i="5"/>
  <c r="FX29" i="5" s="1"/>
  <c r="CM9" i="5"/>
  <c r="AO44" i="5"/>
  <c r="AN12" i="5"/>
  <c r="AO49" i="5"/>
  <c r="AO17" i="5"/>
  <c r="CC60" i="5"/>
  <c r="CD40" i="5"/>
  <c r="FT40" i="5" s="1"/>
  <c r="CC12" i="5"/>
  <c r="CC65" i="5"/>
  <c r="CC45" i="5"/>
  <c r="CD17" i="5"/>
  <c r="BD63" i="5"/>
  <c r="BC47" i="5"/>
  <c r="BC31" i="5"/>
  <c r="BC15" i="5"/>
  <c r="CN36" i="4"/>
  <c r="FX36" i="4" s="1"/>
  <c r="CM25" i="4"/>
  <c r="CM58" i="4"/>
  <c r="CN49" i="4"/>
  <c r="FX49" i="4" s="1"/>
  <c r="CN16" i="4"/>
  <c r="CM46" i="4"/>
  <c r="CM34" i="4"/>
  <c r="CM67" i="4"/>
  <c r="AO51" i="4"/>
  <c r="FZ7" i="5"/>
  <c r="GH6" i="5" s="1"/>
  <c r="DR49" i="4"/>
  <c r="DR67" i="4"/>
  <c r="DS25" i="4"/>
  <c r="DS42" i="4"/>
  <c r="DS18" i="4"/>
  <c r="DS64" i="4"/>
  <c r="DR57" i="4"/>
  <c r="DR20" i="4"/>
  <c r="DS37" i="4"/>
  <c r="DR5" i="4"/>
  <c r="DS61" i="4"/>
  <c r="DS63" i="4"/>
  <c r="DR39" i="4"/>
  <c r="DS7" i="4"/>
  <c r="CM54" i="5"/>
  <c r="CN46" i="5"/>
  <c r="FX46" i="5" s="1"/>
  <c r="CN22" i="5"/>
  <c r="FX22" i="5" s="1"/>
  <c r="CM14" i="5"/>
  <c r="CN59" i="5"/>
  <c r="FX59" i="5" s="1"/>
  <c r="CM51" i="5"/>
  <c r="CM27" i="5"/>
  <c r="CM19" i="5"/>
  <c r="CD62" i="5"/>
  <c r="FT62" i="5" s="1"/>
  <c r="CC38" i="5"/>
  <c r="CC30" i="5"/>
  <c r="CD6" i="5"/>
  <c r="FT6" i="5" s="1"/>
  <c r="GE5" i="5" s="1"/>
  <c r="CC67" i="5"/>
  <c r="CD43" i="5"/>
  <c r="FT43" i="5" s="1"/>
  <c r="CD35" i="5"/>
  <c r="FT35" i="5" s="1"/>
  <c r="CN68" i="4"/>
  <c r="FX68" i="4" s="1"/>
  <c r="AO45" i="4"/>
  <c r="CM38" i="4"/>
  <c r="CN23" i="4"/>
  <c r="FX23" i="4" s="1"/>
  <c r="AN55" i="4"/>
  <c r="AO31" i="4"/>
  <c r="AO9" i="4"/>
  <c r="CM5" i="4"/>
  <c r="CM47" i="4"/>
  <c r="GV5" i="4"/>
  <c r="HJ30" i="5"/>
  <c r="GX30" i="5" s="1"/>
  <c r="JA5" i="5"/>
  <c r="GS10" i="5"/>
  <c r="HG25" i="5"/>
  <c r="GU25" i="5" s="1"/>
  <c r="GP37" i="5"/>
  <c r="GQ17" i="5"/>
  <c r="FT17" i="5"/>
  <c r="GE16" i="5" s="1"/>
  <c r="FT13" i="5"/>
  <c r="GE12" i="5" s="1"/>
  <c r="HE25" i="5"/>
  <c r="GS25" i="5" s="1"/>
  <c r="GN26" i="5"/>
  <c r="HA25" i="5" s="1"/>
  <c r="GN36" i="5"/>
  <c r="HA35" i="5" s="1"/>
  <c r="HH35" i="5"/>
  <c r="IL35" i="5" s="1"/>
  <c r="GP16" i="5"/>
  <c r="HC15" i="5" s="1"/>
  <c r="GO17" i="5"/>
  <c r="GO22" i="5"/>
  <c r="FP9" i="5"/>
  <c r="GC8" i="5" s="1"/>
  <c r="FP5" i="5"/>
  <c r="GC4" i="5" s="1"/>
  <c r="FP16" i="5"/>
  <c r="GC15" i="5" s="1"/>
  <c r="FP12" i="5"/>
  <c r="GC11" i="5" s="1"/>
  <c r="FP8" i="5"/>
  <c r="GC7" i="5" s="1"/>
  <c r="FP4" i="5"/>
  <c r="GC3" i="5" s="1"/>
  <c r="GM32" i="5"/>
  <c r="GL27" i="5"/>
  <c r="GN27" i="5"/>
  <c r="GO26" i="5"/>
  <c r="HB25" i="5" s="1"/>
  <c r="GP27" i="5"/>
  <c r="GO36" i="5"/>
  <c r="HB35" i="5" s="1"/>
  <c r="GQ36" i="5"/>
  <c r="HD35" i="5" s="1"/>
  <c r="GL37" i="5"/>
  <c r="IL10" i="5"/>
  <c r="HF10" i="5"/>
  <c r="GT10" i="5" s="1"/>
  <c r="HF15" i="5"/>
  <c r="IJ15" i="5" s="1"/>
  <c r="HE15" i="5"/>
  <c r="II15" i="5" s="1"/>
  <c r="GN17" i="5"/>
  <c r="HG15" i="5"/>
  <c r="IK15" i="5" s="1"/>
  <c r="GM16" i="5"/>
  <c r="GZ15" i="5" s="1"/>
  <c r="HF25" i="5"/>
  <c r="GT25" i="5" s="1"/>
  <c r="GM27" i="5"/>
  <c r="GQ26" i="5"/>
  <c r="HD25" i="5" s="1"/>
  <c r="GM26" i="5"/>
  <c r="GZ25" i="5" s="1"/>
  <c r="HI25" i="5"/>
  <c r="IM25" i="5" s="1"/>
  <c r="GO27" i="5"/>
  <c r="GM37" i="5"/>
  <c r="GP36" i="5"/>
  <c r="HC35" i="5" s="1"/>
  <c r="HF35" i="5"/>
  <c r="IJ35" i="5" s="1"/>
  <c r="HG35" i="5"/>
  <c r="IK35" i="5" s="1"/>
  <c r="GL36" i="5"/>
  <c r="GY35" i="5" s="1"/>
  <c r="HE35" i="5"/>
  <c r="GS35" i="5" s="1"/>
  <c r="GN37" i="5"/>
  <c r="GL17" i="5"/>
  <c r="GP17" i="5"/>
  <c r="HI15" i="5"/>
  <c r="GW15" i="5" s="1"/>
  <c r="HJ15" i="5"/>
  <c r="GX15" i="5" s="1"/>
  <c r="GL16" i="5"/>
  <c r="GY15" i="5" s="1"/>
  <c r="GO16" i="5"/>
  <c r="HB15" i="5" s="1"/>
  <c r="GN16" i="5"/>
  <c r="HA15" i="5" s="1"/>
  <c r="HH15" i="5"/>
  <c r="GV15" i="5" s="1"/>
  <c r="BD18" i="4"/>
  <c r="BD4" i="4"/>
  <c r="BD25" i="4"/>
  <c r="FN11" i="5"/>
  <c r="GB10" i="5" s="1"/>
  <c r="BC72" i="4"/>
  <c r="BD72" i="4"/>
  <c r="GT10" i="4"/>
  <c r="IJ10" i="4"/>
  <c r="AO14" i="4"/>
  <c r="AN14" i="4"/>
  <c r="AN19" i="4"/>
  <c r="AO19" i="4"/>
  <c r="AN12" i="4"/>
  <c r="AO12" i="4"/>
  <c r="AN13" i="4"/>
  <c r="AO13" i="4"/>
  <c r="GN22" i="5"/>
  <c r="HH20" i="5"/>
  <c r="IL20" i="5" s="1"/>
  <c r="HG20" i="5"/>
  <c r="GU20" i="5" s="1"/>
  <c r="IH25" i="5"/>
  <c r="HJ25" i="5"/>
  <c r="IN25" i="5" s="1"/>
  <c r="IH10" i="5"/>
  <c r="HJ10" i="5"/>
  <c r="GX10" i="5" s="1"/>
  <c r="GQ12" i="5"/>
  <c r="IG35" i="5"/>
  <c r="HI35" i="5"/>
  <c r="GW35" i="5" s="1"/>
  <c r="IH35" i="5"/>
  <c r="GQ37" i="5"/>
  <c r="HJ35" i="5"/>
  <c r="GX35" i="5" s="1"/>
  <c r="GQ32" i="5"/>
  <c r="GO31" i="5"/>
  <c r="HB30" i="5" s="1"/>
  <c r="GN31" i="5"/>
  <c r="HA30" i="5" s="1"/>
  <c r="GQ31" i="5"/>
  <c r="HD30" i="5" s="1"/>
  <c r="GP32" i="5"/>
  <c r="HF30" i="5"/>
  <c r="GT30" i="5" s="1"/>
  <c r="GL31" i="5"/>
  <c r="GY30" i="5" s="1"/>
  <c r="GL32" i="5"/>
  <c r="DR10" i="4"/>
  <c r="DR48" i="4"/>
  <c r="DS12" i="4"/>
  <c r="DR58" i="4"/>
  <c r="DR38" i="4"/>
  <c r="FT19" i="5"/>
  <c r="GE18" i="5" s="1"/>
  <c r="FN7" i="5"/>
  <c r="GB6" i="5" s="1"/>
  <c r="CC11" i="5"/>
  <c r="AE68" i="5"/>
  <c r="AE60" i="5"/>
  <c r="AE36" i="5"/>
  <c r="AD28" i="5"/>
  <c r="AD4" i="5"/>
  <c r="AE65" i="5"/>
  <c r="AD41" i="5"/>
  <c r="AE33" i="5"/>
  <c r="AD9" i="5"/>
  <c r="BC65" i="4"/>
  <c r="BD68" i="4"/>
  <c r="BC68" i="4"/>
  <c r="BC11" i="4"/>
  <c r="BD11" i="4"/>
  <c r="CM57" i="4"/>
  <c r="CM31" i="4"/>
  <c r="AN46" i="4"/>
  <c r="AN44" i="4"/>
  <c r="CM60" i="4"/>
  <c r="CN70" i="4"/>
  <c r="FX70" i="4" s="1"/>
  <c r="CN43" i="4"/>
  <c r="FX43" i="4" s="1"/>
  <c r="CM66" i="4"/>
  <c r="AO66" i="4"/>
  <c r="AN42" i="4"/>
  <c r="AO10" i="4"/>
  <c r="AO63" i="4"/>
  <c r="AO15" i="4"/>
  <c r="AN56" i="4"/>
  <c r="AO32" i="4"/>
  <c r="AO16" i="4"/>
  <c r="AN49" i="4"/>
  <c r="AN17" i="4"/>
  <c r="AO5" i="4"/>
  <c r="CM69" i="4"/>
  <c r="CN19" i="4"/>
  <c r="FX19" i="4" s="1"/>
  <c r="GG18" i="4" s="1"/>
  <c r="CM45" i="4"/>
  <c r="CM29" i="4"/>
  <c r="BC33" i="4"/>
  <c r="BD33" i="4"/>
  <c r="CM62" i="4"/>
  <c r="GP22" i="5"/>
  <c r="GQ27" i="5"/>
  <c r="HI30" i="5"/>
  <c r="IM30" i="5" s="1"/>
  <c r="HE30" i="5"/>
  <c r="II30" i="5" s="1"/>
  <c r="HH30" i="5"/>
  <c r="GV30" i="5" s="1"/>
  <c r="GO32" i="5"/>
  <c r="GQ22" i="5"/>
  <c r="FX5" i="4"/>
  <c r="GG4" i="4" s="1"/>
  <c r="FX3" i="4"/>
  <c r="GG2" i="4" s="1"/>
  <c r="FX16" i="4"/>
  <c r="GG15" i="4" s="1"/>
  <c r="BD40" i="4"/>
  <c r="BD54" i="4"/>
  <c r="IK10" i="4"/>
  <c r="GN32" i="5"/>
  <c r="HG30" i="5"/>
  <c r="GU30" i="5" s="1"/>
  <c r="HJ20" i="5"/>
  <c r="IN20" i="5" s="1"/>
  <c r="IL5" i="5"/>
  <c r="GT5" i="5"/>
  <c r="IJ5" i="5"/>
  <c r="GS6" i="5" s="1"/>
  <c r="JD5" i="5" s="1"/>
  <c r="EC13" i="4"/>
  <c r="BC29" i="4"/>
  <c r="BD36" i="4"/>
  <c r="BD43" i="4"/>
  <c r="BD50" i="4"/>
  <c r="BC24" i="4"/>
  <c r="BC7" i="4"/>
  <c r="FN15" i="5"/>
  <c r="GB14" i="5" s="1"/>
  <c r="EC47" i="4"/>
  <c r="FX8" i="4"/>
  <c r="GG7" i="4" s="1"/>
  <c r="FN3" i="4"/>
  <c r="GB2" i="4" s="1"/>
  <c r="DR32" i="4"/>
  <c r="DS16" i="4"/>
  <c r="DR17" i="4"/>
  <c r="DS35" i="4"/>
  <c r="DS19" i="4"/>
  <c r="DR59" i="4"/>
  <c r="DS13" i="4"/>
  <c r="DS50" i="4"/>
  <c r="DR46" i="4"/>
  <c r="DS22" i="4"/>
  <c r="DR6" i="4"/>
  <c r="DR23" i="4"/>
  <c r="BC8" i="4"/>
  <c r="FX13" i="4"/>
  <c r="GG12" i="4" s="1"/>
  <c r="AO62" i="4"/>
  <c r="AO30" i="4"/>
  <c r="AN67" i="4"/>
  <c r="AN35" i="4"/>
  <c r="AO60" i="4"/>
  <c r="AN28" i="4"/>
  <c r="AN61" i="4"/>
  <c r="AO29" i="4"/>
  <c r="CM65" i="4"/>
  <c r="AO58" i="4"/>
  <c r="AN18" i="4"/>
  <c r="AO39" i="4"/>
  <c r="AO64" i="4"/>
  <c r="AO8" i="4"/>
  <c r="FR8" i="4" s="1"/>
  <c r="GD7" i="4" s="1"/>
  <c r="AN25" i="4"/>
  <c r="FR17" i="4"/>
  <c r="GD16" i="4" s="1"/>
  <c r="CM64" i="4"/>
  <c r="IR5" i="5"/>
  <c r="IY5" i="5"/>
  <c r="IN5" i="5"/>
  <c r="GX5" i="5"/>
  <c r="FT9" i="5"/>
  <c r="GE8" i="5" s="1"/>
  <c r="FT5" i="5"/>
  <c r="GE4" i="5" s="1"/>
  <c r="FT16" i="5"/>
  <c r="GE15" i="5" s="1"/>
  <c r="FT12" i="5"/>
  <c r="GE11" i="5" s="1"/>
  <c r="FT8" i="5"/>
  <c r="GE7" i="5" s="1"/>
  <c r="FT4" i="5"/>
  <c r="GE3" i="5" s="1"/>
  <c r="FP17" i="5"/>
  <c r="GC16" i="5" s="1"/>
  <c r="FP13" i="5"/>
  <c r="GC12" i="5" s="1"/>
  <c r="FZ18" i="5"/>
  <c r="GH17" i="5" s="1"/>
  <c r="FZ14" i="5"/>
  <c r="GH13" i="5" s="1"/>
  <c r="FZ10" i="5"/>
  <c r="GH9" i="5" s="1"/>
  <c r="FZ19" i="5"/>
  <c r="GH18" i="5" s="1"/>
  <c r="FZ15" i="5"/>
  <c r="GH14" i="5" s="1"/>
  <c r="FZ11" i="5"/>
  <c r="GH10" i="5" s="1"/>
  <c r="AE72" i="5"/>
  <c r="AE56" i="5"/>
  <c r="AD40" i="5"/>
  <c r="AD24" i="5"/>
  <c r="AE8" i="5"/>
  <c r="AD61" i="5"/>
  <c r="AE45" i="5"/>
  <c r="AD29" i="5"/>
  <c r="AD13" i="5"/>
  <c r="GC30" i="5"/>
  <c r="FN3" i="5"/>
  <c r="GB2" i="5" s="1"/>
  <c r="BC49" i="4"/>
  <c r="IM15" i="4"/>
  <c r="HH25" i="5"/>
  <c r="GV25" i="5" s="1"/>
  <c r="IE10" i="5"/>
  <c r="GN12" i="5"/>
  <c r="HG10" i="5"/>
  <c r="GU5" i="5"/>
  <c r="IK5" i="5"/>
  <c r="GP21" i="5"/>
  <c r="HC20" i="5" s="1"/>
  <c r="GQ21" i="5"/>
  <c r="HD20" i="5" s="1"/>
  <c r="GL22" i="5"/>
  <c r="GN21" i="5"/>
  <c r="HA20" i="5" s="1"/>
  <c r="HF20" i="5"/>
  <c r="GL21" i="5"/>
  <c r="GY20" i="5" s="1"/>
  <c r="GM21" i="5"/>
  <c r="GZ20" i="5" s="1"/>
  <c r="GO21" i="5"/>
  <c r="HB20" i="5" s="1"/>
  <c r="GM22" i="5"/>
  <c r="HE20" i="5"/>
  <c r="JB5" i="5"/>
  <c r="IU5" i="5"/>
  <c r="FT11" i="5"/>
  <c r="GE10" i="5" s="1"/>
  <c r="CM58" i="5"/>
  <c r="CN42" i="5"/>
  <c r="FX42" i="5" s="1"/>
  <c r="CM26" i="5"/>
  <c r="CN10" i="5"/>
  <c r="FX10" i="5" s="1"/>
  <c r="GG9" i="5" s="1"/>
  <c r="CM63" i="5"/>
  <c r="CN47" i="5"/>
  <c r="FX47" i="5" s="1"/>
  <c r="CN31" i="5"/>
  <c r="FX31" i="5" s="1"/>
  <c r="CN15" i="5"/>
  <c r="FX15" i="5" s="1"/>
  <c r="GG14" i="5" s="1"/>
  <c r="CD58" i="5"/>
  <c r="FT58" i="5" s="1"/>
  <c r="CC42" i="5"/>
  <c r="CD26" i="5"/>
  <c r="FT26" i="5" s="1"/>
  <c r="CC10" i="5"/>
  <c r="CD63" i="5"/>
  <c r="FT63" i="5" s="1"/>
  <c r="CC47" i="5"/>
  <c r="CC31" i="5"/>
  <c r="CC15" i="5"/>
  <c r="FT15" i="5"/>
  <c r="GE14" i="5" s="1"/>
  <c r="BD61" i="4"/>
  <c r="FT18" i="5"/>
  <c r="GE17" i="5" s="1"/>
  <c r="FT14" i="5"/>
  <c r="GE13" i="5" s="1"/>
  <c r="FT10" i="5"/>
  <c r="GE9" i="5" s="1"/>
  <c r="FN6" i="5"/>
  <c r="GB5" i="5" s="1"/>
  <c r="FX17" i="5"/>
  <c r="GG16" i="5" s="1"/>
  <c r="FX13" i="5"/>
  <c r="GG12" i="5" s="1"/>
  <c r="FR18" i="4"/>
  <c r="GD17" i="4" s="1"/>
  <c r="IJ15" i="4"/>
  <c r="IM10" i="4"/>
  <c r="FZ3" i="5"/>
  <c r="FN18" i="5"/>
  <c r="GB17" i="5" s="1"/>
  <c r="FN14" i="5"/>
  <c r="GB13" i="5" s="1"/>
  <c r="FN10" i="5"/>
  <c r="GB9" i="5" s="1"/>
  <c r="FX9" i="5"/>
  <c r="GG8" i="5" s="1"/>
  <c r="FX5" i="5"/>
  <c r="GG4" i="5" s="1"/>
  <c r="FX16" i="5"/>
  <c r="GG15" i="5" s="1"/>
  <c r="FX12" i="5"/>
  <c r="GG11" i="5" s="1"/>
  <c r="FX8" i="5"/>
  <c r="GG7" i="5" s="1"/>
  <c r="FX4" i="5"/>
  <c r="GG3" i="5" s="1"/>
  <c r="FX11" i="4"/>
  <c r="GG10" i="4" s="1"/>
  <c r="FX18" i="4"/>
  <c r="GG17" i="4" s="1"/>
  <c r="FX6" i="4"/>
  <c r="GG5" i="4" s="1"/>
  <c r="FR12" i="4"/>
  <c r="GD11" i="4" s="1"/>
  <c r="FR13" i="4"/>
  <c r="GD12" i="4" s="1"/>
  <c r="FR16" i="4"/>
  <c r="GD15" i="4" s="1"/>
  <c r="HH20" i="4"/>
  <c r="GV20" i="4" s="1"/>
  <c r="GO22" i="4"/>
  <c r="II10" i="4"/>
  <c r="CN15" i="4"/>
  <c r="FX15" i="4" s="1"/>
  <c r="GG14" i="4" s="1"/>
  <c r="CM15" i="4"/>
  <c r="CM72" i="4"/>
  <c r="CN72" i="4"/>
  <c r="FX72" i="4" s="1"/>
  <c r="EC37" i="4"/>
  <c r="BC9" i="4"/>
  <c r="BD56" i="4"/>
  <c r="BC63" i="4"/>
  <c r="EC34" i="4"/>
  <c r="BC53" i="4"/>
  <c r="BC5" i="4"/>
  <c r="BC60" i="4"/>
  <c r="BD12" i="4"/>
  <c r="FX12" i="4" s="1"/>
  <c r="GG11" i="4" s="1"/>
  <c r="BC67" i="4"/>
  <c r="BC19" i="4"/>
  <c r="BC58" i="4"/>
  <c r="BC42" i="4"/>
  <c r="BC62" i="4"/>
  <c r="FP7" i="5"/>
  <c r="GC6" i="5" s="1"/>
  <c r="FV18" i="5"/>
  <c r="GF17" i="5" s="1"/>
  <c r="FV14" i="5"/>
  <c r="GF13" i="5" s="1"/>
  <c r="FV10" i="5"/>
  <c r="GF9" i="5" s="1"/>
  <c r="FV19" i="5"/>
  <c r="GF18" i="5" s="1"/>
  <c r="FV15" i="5"/>
  <c r="GF14" i="5" s="1"/>
  <c r="FV11" i="5"/>
  <c r="GF10" i="5" s="1"/>
  <c r="FR18" i="5"/>
  <c r="GD17" i="5" s="1"/>
  <c r="FR14" i="5"/>
  <c r="GD13" i="5" s="1"/>
  <c r="FR10" i="5"/>
  <c r="GD9" i="5" s="1"/>
  <c r="FR19" i="5"/>
  <c r="GD18" i="5" s="1"/>
  <c r="FR15" i="5"/>
  <c r="GD14" i="5" s="1"/>
  <c r="FR11" i="5"/>
  <c r="GD10" i="5" s="1"/>
  <c r="FP18" i="5"/>
  <c r="GC17" i="5" s="1"/>
  <c r="FP14" i="5"/>
  <c r="GC13" i="5" s="1"/>
  <c r="FP10" i="5"/>
  <c r="GC9" i="5" s="1"/>
  <c r="FV17" i="5"/>
  <c r="GF16" i="5" s="1"/>
  <c r="FV13" i="5"/>
  <c r="GF12" i="5" s="1"/>
  <c r="FZ17" i="5"/>
  <c r="GH16" i="5" s="1"/>
  <c r="FZ13" i="5"/>
  <c r="GH12" i="5" s="1"/>
  <c r="FN16" i="5"/>
  <c r="GB15" i="5" s="1"/>
  <c r="FN12" i="5"/>
  <c r="GB11" i="5" s="1"/>
  <c r="FN8" i="5"/>
  <c r="GB7" i="5" s="1"/>
  <c r="FN4" i="5"/>
  <c r="GB3" i="5" s="1"/>
  <c r="FN9" i="5"/>
  <c r="GB8" i="5" s="1"/>
  <c r="FN5" i="5"/>
  <c r="GB4" i="5" s="1"/>
  <c r="FR16" i="5"/>
  <c r="GD15" i="5" s="1"/>
  <c r="FR12" i="5"/>
  <c r="GD11" i="5" s="1"/>
  <c r="FR8" i="5"/>
  <c r="GD7" i="5" s="1"/>
  <c r="FR4" i="5"/>
  <c r="GD3" i="5" s="1"/>
  <c r="FR9" i="5"/>
  <c r="GD8" i="5" s="1"/>
  <c r="FR5" i="5"/>
  <c r="GD4" i="5" s="1"/>
  <c r="FX19" i="5"/>
  <c r="GG18" i="5" s="1"/>
  <c r="FX11" i="5"/>
  <c r="GG10" i="5" s="1"/>
  <c r="FX18" i="5"/>
  <c r="GG17" i="5" s="1"/>
  <c r="FX14" i="5"/>
  <c r="GG13" i="5" s="1"/>
  <c r="II35" i="5"/>
  <c r="FV6" i="5"/>
  <c r="GF5" i="5" s="1"/>
  <c r="FV7" i="5"/>
  <c r="GF6" i="5" s="1"/>
  <c r="FV3" i="5"/>
  <c r="FR6" i="5"/>
  <c r="GD5" i="5" s="1"/>
  <c r="FR7" i="5"/>
  <c r="GD6" i="5" s="1"/>
  <c r="FP19" i="5"/>
  <c r="GC18" i="5" s="1"/>
  <c r="FP15" i="5"/>
  <c r="GC14" i="5" s="1"/>
  <c r="FP11" i="5"/>
  <c r="GC10" i="5" s="1"/>
  <c r="FP6" i="5"/>
  <c r="GC5" i="5" s="1"/>
  <c r="FV16" i="5"/>
  <c r="GF15" i="5" s="1"/>
  <c r="FV12" i="5"/>
  <c r="GF11" i="5" s="1"/>
  <c r="FV8" i="5"/>
  <c r="GF7" i="5" s="1"/>
  <c r="FV4" i="5"/>
  <c r="GF3" i="5" s="1"/>
  <c r="FV9" i="5"/>
  <c r="GF8" i="5" s="1"/>
  <c r="FV5" i="5"/>
  <c r="GF4" i="5" s="1"/>
  <c r="FZ16" i="5"/>
  <c r="GH15" i="5" s="1"/>
  <c r="FZ12" i="5"/>
  <c r="GH11" i="5" s="1"/>
  <c r="FZ8" i="5"/>
  <c r="GH7" i="5" s="1"/>
  <c r="FZ4" i="5"/>
  <c r="GH3" i="5" s="1"/>
  <c r="FZ9" i="5"/>
  <c r="GH8" i="5" s="1"/>
  <c r="FZ5" i="5"/>
  <c r="GH4" i="5" s="1"/>
  <c r="FN17" i="5"/>
  <c r="GB16" i="5" s="1"/>
  <c r="FN13" i="5"/>
  <c r="GB12" i="5" s="1"/>
  <c r="FR17" i="5"/>
  <c r="GD16" i="5" s="1"/>
  <c r="FR13" i="5"/>
  <c r="GD12" i="5" s="1"/>
  <c r="FX7" i="5"/>
  <c r="GG6" i="5" s="1"/>
  <c r="IM20" i="5"/>
  <c r="GW20" i="5"/>
  <c r="DR52" i="4"/>
  <c r="DR41" i="4"/>
  <c r="DS9" i="4"/>
  <c r="DR69" i="4"/>
  <c r="DS34" i="4"/>
  <c r="DR55" i="4"/>
  <c r="DS72" i="4"/>
  <c r="DR36" i="4"/>
  <c r="DR4" i="4"/>
  <c r="DR31" i="4"/>
  <c r="EC53" i="4"/>
  <c r="BC37" i="4"/>
  <c r="BC21" i="4"/>
  <c r="BD44" i="4"/>
  <c r="BC28" i="4"/>
  <c r="BD51" i="4"/>
  <c r="BD35" i="4"/>
  <c r="BD26" i="4"/>
  <c r="BD10" i="4"/>
  <c r="FX10" i="4" s="1"/>
  <c r="GG9" i="4" s="1"/>
  <c r="BC41" i="4"/>
  <c r="BC48" i="4"/>
  <c r="BC16" i="4"/>
  <c r="BD55" i="4"/>
  <c r="BC23" i="4"/>
  <c r="BD70" i="4"/>
  <c r="BD30" i="4"/>
  <c r="FK3" i="4"/>
  <c r="FH5" i="4" s="1"/>
  <c r="NK5" i="4" s="1"/>
  <c r="DR60" i="4"/>
  <c r="DS65" i="4"/>
  <c r="DS40" i="4"/>
  <c r="DS8" i="4"/>
  <c r="DR51" i="4"/>
  <c r="DS70" i="4"/>
  <c r="DR54" i="4"/>
  <c r="DS53" i="4"/>
  <c r="DR71" i="4"/>
  <c r="DS43" i="4"/>
  <c r="DR11" i="4"/>
  <c r="DR44" i="4"/>
  <c r="DR21" i="4"/>
  <c r="DR30" i="4"/>
  <c r="FV3" i="4"/>
  <c r="GF2" i="4" s="1"/>
  <c r="FP3" i="4"/>
  <c r="GC2" i="4" s="1"/>
  <c r="FX4" i="4"/>
  <c r="GG3" i="4" s="1"/>
  <c r="FX7" i="4"/>
  <c r="GG6" i="4" s="1"/>
  <c r="FX17" i="4"/>
  <c r="GG16" i="4" s="1"/>
  <c r="FR14" i="4"/>
  <c r="GD13" i="4" s="1"/>
  <c r="FR10" i="4"/>
  <c r="GD9" i="4" s="1"/>
  <c r="FR7" i="4"/>
  <c r="GD6" i="4" s="1"/>
  <c r="BY55" i="4"/>
  <c r="FR55" i="4" s="1"/>
  <c r="BX55" i="4"/>
  <c r="BX39" i="4"/>
  <c r="BY39" i="4"/>
  <c r="FR39" i="4" s="1"/>
  <c r="BY62" i="4"/>
  <c r="FR62" i="4" s="1"/>
  <c r="BX62" i="4"/>
  <c r="BX46" i="4"/>
  <c r="BY46" i="4"/>
  <c r="FR46" i="4" s="1"/>
  <c r="BY30" i="4"/>
  <c r="FR30" i="4" s="1"/>
  <c r="BX30" i="4"/>
  <c r="BX69" i="4"/>
  <c r="BY69" i="4"/>
  <c r="FR69" i="4" s="1"/>
  <c r="BY5" i="4"/>
  <c r="BX5" i="4"/>
  <c r="BY44" i="4"/>
  <c r="FR44" i="4" s="1"/>
  <c r="BX44" i="4"/>
  <c r="BX33" i="4"/>
  <c r="BY33" i="4"/>
  <c r="FR33" i="4" s="1"/>
  <c r="BY40" i="4"/>
  <c r="FR40" i="4" s="1"/>
  <c r="BX40" i="4"/>
  <c r="BX67" i="4"/>
  <c r="BY67" i="4"/>
  <c r="FR67" i="4" s="1"/>
  <c r="BY51" i="4"/>
  <c r="FR51" i="4" s="1"/>
  <c r="BX51" i="4"/>
  <c r="BX19" i="4"/>
  <c r="BY19" i="4"/>
  <c r="FR19" i="4" s="1"/>
  <c r="GD18" i="4" s="1"/>
  <c r="GC32" i="4"/>
  <c r="FK5" i="4" s="1"/>
  <c r="FH15" i="4" s="1"/>
  <c r="NK7" i="4" s="1"/>
  <c r="FR3" i="4"/>
  <c r="GD2" i="4" s="1"/>
  <c r="BY58" i="4"/>
  <c r="FR58" i="4" s="1"/>
  <c r="BX58" i="4"/>
  <c r="BY26" i="4"/>
  <c r="FR26" i="4" s="1"/>
  <c r="BX26" i="4"/>
  <c r="BY45" i="4"/>
  <c r="FR45" i="4" s="1"/>
  <c r="BX45" i="4"/>
  <c r="BY52" i="4"/>
  <c r="FR52" i="4" s="1"/>
  <c r="BX52" i="4"/>
  <c r="BY20" i="4"/>
  <c r="FR20" i="4" s="1"/>
  <c r="BX20" i="4"/>
  <c r="BY49" i="4"/>
  <c r="FR49" i="4" s="1"/>
  <c r="BX49" i="4"/>
  <c r="BX56" i="4"/>
  <c r="BY56" i="4"/>
  <c r="FR56" i="4" s="1"/>
  <c r="BY9" i="4"/>
  <c r="FR9" i="4" s="1"/>
  <c r="GD8" i="4" s="1"/>
  <c r="BX9" i="4"/>
  <c r="BY25" i="4"/>
  <c r="FR25" i="4" s="1"/>
  <c r="BX25" i="4"/>
  <c r="BY71" i="4"/>
  <c r="FR71" i="4" s="1"/>
  <c r="BX71" i="4"/>
  <c r="FR5" i="4"/>
  <c r="GD4" i="4" s="1"/>
  <c r="BY63" i="4"/>
  <c r="FR63" i="4" s="1"/>
  <c r="BX63" i="4"/>
  <c r="BX47" i="4"/>
  <c r="BY47" i="4"/>
  <c r="FR47" i="4" s="1"/>
  <c r="BY31" i="4"/>
  <c r="FR31" i="4" s="1"/>
  <c r="BX31" i="4"/>
  <c r="BY15" i="4"/>
  <c r="FR15" i="4" s="1"/>
  <c r="GD14" i="4" s="1"/>
  <c r="BX15" i="4"/>
  <c r="BY70" i="4"/>
  <c r="FR70" i="4" s="1"/>
  <c r="BX70" i="4"/>
  <c r="BX54" i="4"/>
  <c r="BY54" i="4"/>
  <c r="FR54" i="4" s="1"/>
  <c r="BY22" i="4"/>
  <c r="FR22" i="4" s="1"/>
  <c r="BX22" i="4"/>
  <c r="BX6" i="4"/>
  <c r="BY6" i="4"/>
  <c r="FR6" i="4" s="1"/>
  <c r="GD5" i="4" s="1"/>
  <c r="BY53" i="4"/>
  <c r="FR53" i="4" s="1"/>
  <c r="BX53" i="4"/>
  <c r="BY21" i="4"/>
  <c r="FR21" i="4" s="1"/>
  <c r="BX21" i="4"/>
  <c r="BX60" i="4"/>
  <c r="BY60" i="4"/>
  <c r="FR60" i="4" s="1"/>
  <c r="BX28" i="4"/>
  <c r="BY28" i="4"/>
  <c r="FR28" i="4" s="1"/>
  <c r="BX65" i="4"/>
  <c r="BY65" i="4"/>
  <c r="FR65" i="4" s="1"/>
  <c r="BX72" i="4"/>
  <c r="BY72" i="4"/>
  <c r="FR72" i="4" s="1"/>
  <c r="BY59" i="4"/>
  <c r="FR59" i="4" s="1"/>
  <c r="BX59" i="4"/>
  <c r="BX43" i="4"/>
  <c r="BY43" i="4"/>
  <c r="FR43" i="4" s="1"/>
  <c r="BY11" i="4"/>
  <c r="FR11" i="4" s="1"/>
  <c r="GD10" i="4" s="1"/>
  <c r="BX11" i="4"/>
  <c r="BX66" i="4"/>
  <c r="BY66" i="4"/>
  <c r="FR66" i="4" s="1"/>
  <c r="BY50" i="4"/>
  <c r="FR50" i="4" s="1"/>
  <c r="BX50" i="4"/>
  <c r="BX34" i="4"/>
  <c r="BY34" i="4"/>
  <c r="FR34" i="4" s="1"/>
  <c r="BX61" i="4"/>
  <c r="BY61" i="4"/>
  <c r="FR61" i="4" s="1"/>
  <c r="BX68" i="4"/>
  <c r="BY68" i="4"/>
  <c r="FR68" i="4" s="1"/>
  <c r="BY36" i="4"/>
  <c r="FR36" i="4" s="1"/>
  <c r="BX36" i="4"/>
  <c r="BX4" i="4"/>
  <c r="BY4" i="4"/>
  <c r="FR4" i="4" s="1"/>
  <c r="GD3" i="4" s="1"/>
  <c r="BY48" i="4"/>
  <c r="FR48" i="4" s="1"/>
  <c r="BX48" i="4"/>
  <c r="BX64" i="4"/>
  <c r="BY64" i="4"/>
  <c r="FR64" i="4" s="1"/>
  <c r="BX57" i="4"/>
  <c r="BY57" i="4"/>
  <c r="FR57" i="4" s="1"/>
  <c r="FZ3" i="4"/>
  <c r="GH2" i="4" s="1"/>
  <c r="IH15" i="4"/>
  <c r="GQ17" i="4"/>
  <c r="HJ15" i="4"/>
  <c r="GO37" i="4"/>
  <c r="GQ36" i="4"/>
  <c r="HD35" i="4" s="1"/>
  <c r="GM36" i="4"/>
  <c r="GZ35" i="4" s="1"/>
  <c r="HH35" i="4"/>
  <c r="GP37" i="4"/>
  <c r="GL37" i="4"/>
  <c r="GN36" i="4"/>
  <c r="HA35" i="4" s="1"/>
  <c r="HI35" i="4"/>
  <c r="HE35" i="4"/>
  <c r="GM37" i="4"/>
  <c r="HJ35" i="4"/>
  <c r="GN37" i="4"/>
  <c r="GL36" i="4"/>
  <c r="GY35" i="4" s="1"/>
  <c r="GQ37" i="4"/>
  <c r="GO36" i="4"/>
  <c r="HB35" i="4" s="1"/>
  <c r="HF35" i="4"/>
  <c r="GP36" i="4"/>
  <c r="HC35" i="4" s="1"/>
  <c r="HG35" i="4"/>
  <c r="GU6" i="4"/>
  <c r="JF5" i="4" s="1"/>
  <c r="GV6" i="4"/>
  <c r="JG5" i="4" s="1"/>
  <c r="GS6" i="4"/>
  <c r="JD5" i="4" s="1"/>
  <c r="GT6" i="4"/>
  <c r="JE5" i="4" s="1"/>
  <c r="GW6" i="4"/>
  <c r="JH5" i="4" s="1"/>
  <c r="GG29" i="4" s="1"/>
  <c r="GU20" i="4"/>
  <c r="IK20" i="4"/>
  <c r="II20" i="4"/>
  <c r="GS20" i="4"/>
  <c r="HJ20" i="4"/>
  <c r="GQ22" i="4"/>
  <c r="IF15" i="4"/>
  <c r="HH15" i="4"/>
  <c r="GO17" i="4"/>
  <c r="GQ27" i="4"/>
  <c r="GM27" i="4"/>
  <c r="GN26" i="4"/>
  <c r="HA25" i="4" s="1"/>
  <c r="HI25" i="4"/>
  <c r="HE25" i="4"/>
  <c r="GN27" i="4"/>
  <c r="GQ26" i="4"/>
  <c r="HD25" i="4" s="1"/>
  <c r="GM26" i="4"/>
  <c r="GZ25" i="4" s="1"/>
  <c r="GO27" i="4"/>
  <c r="GL26" i="4"/>
  <c r="GY25" i="4" s="1"/>
  <c r="GP27" i="4"/>
  <c r="GO26" i="4"/>
  <c r="HB25" i="4" s="1"/>
  <c r="GP26" i="4"/>
  <c r="HC25" i="4" s="1"/>
  <c r="HG25" i="4"/>
  <c r="GL27" i="4"/>
  <c r="HF25" i="4"/>
  <c r="HJ25" i="4"/>
  <c r="HH25" i="4"/>
  <c r="GQ32" i="4"/>
  <c r="GV30" i="4"/>
  <c r="IL30" i="4"/>
  <c r="GP32" i="4"/>
  <c r="HJ30" i="4"/>
  <c r="HI30" i="4"/>
  <c r="IK15" i="4"/>
  <c r="GU15" i="4"/>
  <c r="IH10" i="4"/>
  <c r="GQ12" i="4"/>
  <c r="HJ10" i="4"/>
  <c r="IM20" i="4"/>
  <c r="GW20" i="4"/>
  <c r="GT20" i="4"/>
  <c r="IJ20" i="4"/>
  <c r="BS23" i="4"/>
  <c r="BT23" i="4"/>
  <c r="FP23" i="4" s="1"/>
  <c r="IF10" i="4"/>
  <c r="GO12" i="4"/>
  <c r="HH10" i="4"/>
  <c r="IJ30" i="4"/>
  <c r="GT30" i="4"/>
  <c r="IK30" i="4"/>
  <c r="GU30" i="4"/>
  <c r="GS30" i="4"/>
  <c r="II30" i="4"/>
  <c r="GS15" i="4"/>
  <c r="II15" i="4"/>
  <c r="GB31" i="4"/>
  <c r="FK4" i="4" s="1"/>
  <c r="FH10" i="4" s="1"/>
  <c r="NK6" i="4" s="1"/>
  <c r="EB61" i="4"/>
  <c r="EC38" i="4"/>
  <c r="BS13" i="4"/>
  <c r="BT13" i="4"/>
  <c r="EC46" i="4"/>
  <c r="EB58" i="4"/>
  <c r="EC39" i="4"/>
  <c r="EC62" i="4"/>
  <c r="EB63" i="4"/>
  <c r="EB5" i="4"/>
  <c r="EB10" i="4"/>
  <c r="EC29" i="4"/>
  <c r="EB70" i="4"/>
  <c r="EB6" i="4"/>
  <c r="BC64" i="4"/>
  <c r="BD39" i="4"/>
  <c r="BD38" i="4"/>
  <c r="CI26" i="4"/>
  <c r="FV26" i="4" s="1"/>
  <c r="CH26" i="4"/>
  <c r="BS8" i="4"/>
  <c r="BT8" i="4"/>
  <c r="BS18" i="4"/>
  <c r="BT18" i="4"/>
  <c r="FP18" i="4" s="1"/>
  <c r="GC17" i="4" s="1"/>
  <c r="BS40" i="4"/>
  <c r="BT40" i="4"/>
  <c r="FP40" i="4" s="1"/>
  <c r="BT50" i="4"/>
  <c r="FP50" i="4" s="1"/>
  <c r="BS50" i="4"/>
  <c r="CH16" i="4"/>
  <c r="CI16" i="4"/>
  <c r="BT45" i="4"/>
  <c r="FP45" i="4" s="1"/>
  <c r="BS45" i="4"/>
  <c r="BT55" i="4"/>
  <c r="FP55" i="4" s="1"/>
  <c r="BS55" i="4"/>
  <c r="AD23" i="4"/>
  <c r="AE23" i="4"/>
  <c r="AD39" i="4"/>
  <c r="AE39" i="4"/>
  <c r="AD47" i="4"/>
  <c r="AE47" i="4"/>
  <c r="AD55" i="4"/>
  <c r="AE55" i="4"/>
  <c r="AE63" i="4"/>
  <c r="AD63" i="4"/>
  <c r="AE71" i="4"/>
  <c r="AD71" i="4"/>
  <c r="AD10" i="4"/>
  <c r="AE10" i="4"/>
  <c r="AD18" i="4"/>
  <c r="AE18" i="4"/>
  <c r="AD42" i="4"/>
  <c r="AE42" i="4"/>
  <c r="AD50" i="4"/>
  <c r="AE50" i="4"/>
  <c r="AE58" i="4"/>
  <c r="AD58" i="4"/>
  <c r="AD66" i="4"/>
  <c r="AE66" i="4"/>
  <c r="AD37" i="4"/>
  <c r="AE37" i="4"/>
  <c r="AD45" i="4"/>
  <c r="AE45" i="4"/>
  <c r="AD53" i="4"/>
  <c r="AE53" i="4"/>
  <c r="AE61" i="4"/>
  <c r="AD61" i="4"/>
  <c r="AE69" i="4"/>
  <c r="AD69" i="4"/>
  <c r="AE40" i="4"/>
  <c r="AD40" i="4"/>
  <c r="AE48" i="4"/>
  <c r="AD48" i="4"/>
  <c r="AD56" i="4"/>
  <c r="AE56" i="4"/>
  <c r="AD64" i="4"/>
  <c r="AE64" i="4"/>
  <c r="AD72" i="4"/>
  <c r="AE72" i="4"/>
  <c r="CI23" i="4"/>
  <c r="FV23" i="4" s="1"/>
  <c r="CH23" i="4"/>
  <c r="BT24" i="4"/>
  <c r="FP24" i="4" s="1"/>
  <c r="BS24" i="4"/>
  <c r="BT29" i="4"/>
  <c r="FP29" i="4" s="1"/>
  <c r="BS29" i="4"/>
  <c r="BS34" i="4"/>
  <c r="BT34" i="4"/>
  <c r="FP34" i="4" s="1"/>
  <c r="BS39" i="4"/>
  <c r="BT39" i="4"/>
  <c r="FP39" i="4" s="1"/>
  <c r="EC22" i="4"/>
  <c r="EC66" i="4"/>
  <c r="EB7" i="4"/>
  <c r="BC45" i="4"/>
  <c r="BC13" i="4"/>
  <c r="BD52" i="4"/>
  <c r="BD20" i="4"/>
  <c r="BC59" i="4"/>
  <c r="BC27" i="4"/>
  <c r="BC66" i="4"/>
  <c r="BC34" i="4"/>
  <c r="BD57" i="4"/>
  <c r="BC17" i="4"/>
  <c r="BC32" i="4"/>
  <c r="BC71" i="4"/>
  <c r="BD31" i="4"/>
  <c r="BD46" i="4"/>
  <c r="BD14" i="4"/>
  <c r="AD27" i="4"/>
  <c r="AE27" i="4"/>
  <c r="AE35" i="4"/>
  <c r="AD35" i="4"/>
  <c r="AD43" i="4"/>
  <c r="AE43" i="4"/>
  <c r="AD51" i="4"/>
  <c r="AE51" i="4"/>
  <c r="AE59" i="4"/>
  <c r="AD59" i="4"/>
  <c r="AE67" i="4"/>
  <c r="AD67" i="4"/>
  <c r="AD14" i="4"/>
  <c r="AE14" i="4"/>
  <c r="AD38" i="4"/>
  <c r="AE38" i="4"/>
  <c r="AD46" i="4"/>
  <c r="AE46" i="4"/>
  <c r="AD54" i="4"/>
  <c r="AE54" i="4"/>
  <c r="AE62" i="4"/>
  <c r="AD62" i="4"/>
  <c r="AE70" i="4"/>
  <c r="AD70" i="4"/>
  <c r="AE33" i="4"/>
  <c r="AD33" i="4"/>
  <c r="AD41" i="4"/>
  <c r="AE41" i="4"/>
  <c r="AD49" i="4"/>
  <c r="AE49" i="4"/>
  <c r="AE57" i="4"/>
  <c r="AD57" i="4"/>
  <c r="AE65" i="4"/>
  <c r="AD65" i="4"/>
  <c r="AE4" i="4"/>
  <c r="AD4" i="4"/>
  <c r="AD28" i="4"/>
  <c r="AE28" i="4"/>
  <c r="AE36" i="4"/>
  <c r="AD36" i="4"/>
  <c r="AE44" i="4"/>
  <c r="AD44" i="4"/>
  <c r="AE52" i="4"/>
  <c r="AD52" i="4"/>
  <c r="AD60" i="4"/>
  <c r="AE60" i="4"/>
  <c r="AD68" i="4"/>
  <c r="AE68" i="4"/>
  <c r="CI9" i="4"/>
  <c r="CH9" i="4"/>
  <c r="BT56" i="4"/>
  <c r="FP56" i="4" s="1"/>
  <c r="BS56" i="4"/>
  <c r="BS61" i="4"/>
  <c r="BT61" i="4"/>
  <c r="FP61" i="4" s="1"/>
  <c r="BS66" i="4"/>
  <c r="BT66" i="4"/>
  <c r="FP66" i="4" s="1"/>
  <c r="BT71" i="4"/>
  <c r="FP71" i="4" s="1"/>
  <c r="BS71" i="4"/>
  <c r="BT7" i="4"/>
  <c r="FP7" i="4" s="1"/>
  <c r="GC6" i="4" s="1"/>
  <c r="BS7" i="4"/>
  <c r="EC14" i="4"/>
  <c r="EC31" i="4"/>
  <c r="EB26" i="4"/>
  <c r="EB55" i="4"/>
  <c r="EC15" i="4"/>
  <c r="EB50" i="4"/>
  <c r="CI48" i="4"/>
  <c r="FV48" i="4" s="1"/>
  <c r="CH48" i="4"/>
  <c r="CH62" i="4"/>
  <c r="CI62" i="4"/>
  <c r="FV62" i="4" s="1"/>
  <c r="BT48" i="4"/>
  <c r="FP48" i="4" s="1"/>
  <c r="BS48" i="4"/>
  <c r="BS16" i="4"/>
  <c r="BT16" i="4"/>
  <c r="BT53" i="4"/>
  <c r="FP53" i="4" s="1"/>
  <c r="BS53" i="4"/>
  <c r="BT21" i="4"/>
  <c r="FP21" i="4" s="1"/>
  <c r="BS21" i="4"/>
  <c r="BS58" i="4"/>
  <c r="BT58" i="4"/>
  <c r="FP58" i="4" s="1"/>
  <c r="BT26" i="4"/>
  <c r="FP26" i="4" s="1"/>
  <c r="BS26" i="4"/>
  <c r="BS63" i="4"/>
  <c r="BT63" i="4"/>
  <c r="FP63" i="4" s="1"/>
  <c r="BT31" i="4"/>
  <c r="FP31" i="4" s="1"/>
  <c r="BS31" i="4"/>
  <c r="CH41" i="4"/>
  <c r="CI41" i="4"/>
  <c r="FV41" i="4" s="1"/>
  <c r="CH55" i="4"/>
  <c r="CI55" i="4"/>
  <c r="FV55" i="4" s="1"/>
  <c r="BT64" i="4"/>
  <c r="FP64" i="4" s="1"/>
  <c r="BS64" i="4"/>
  <c r="BT32" i="4"/>
  <c r="FP32" i="4" s="1"/>
  <c r="BS32" i="4"/>
  <c r="BS69" i="4"/>
  <c r="BT69" i="4"/>
  <c r="FP69" i="4" s="1"/>
  <c r="BT37" i="4"/>
  <c r="FP37" i="4" s="1"/>
  <c r="BS37" i="4"/>
  <c r="BT5" i="4"/>
  <c r="FP5" i="4" s="1"/>
  <c r="GC4" i="4" s="1"/>
  <c r="BS5" i="4"/>
  <c r="BS42" i="4"/>
  <c r="BT42" i="4"/>
  <c r="FP42" i="4" s="1"/>
  <c r="BT10" i="4"/>
  <c r="FP10" i="4" s="1"/>
  <c r="GC9" i="4" s="1"/>
  <c r="BS10" i="4"/>
  <c r="BS47" i="4"/>
  <c r="BT47" i="4"/>
  <c r="FP47" i="4" s="1"/>
  <c r="BT15" i="4"/>
  <c r="BS15" i="4"/>
  <c r="CI57" i="4"/>
  <c r="FV57" i="4" s="1"/>
  <c r="CH57" i="4"/>
  <c r="CH64" i="4"/>
  <c r="CI64" i="4"/>
  <c r="FV64" i="4" s="1"/>
  <c r="CI71" i="4"/>
  <c r="FV71" i="4" s="1"/>
  <c r="CH71" i="4"/>
  <c r="CI7" i="4"/>
  <c r="CH7" i="4"/>
  <c r="CI10" i="4"/>
  <c r="CH10" i="4"/>
  <c r="CI25" i="4"/>
  <c r="FV25" i="4" s="1"/>
  <c r="CH25" i="4"/>
  <c r="CH32" i="4"/>
  <c r="CI32" i="4"/>
  <c r="FV32" i="4" s="1"/>
  <c r="CH39" i="4"/>
  <c r="CI39" i="4"/>
  <c r="FV39" i="4" s="1"/>
  <c r="CI42" i="4"/>
  <c r="FV42" i="4" s="1"/>
  <c r="CH42" i="4"/>
  <c r="CI49" i="4"/>
  <c r="FV49" i="4" s="1"/>
  <c r="CH49" i="4"/>
  <c r="CI17" i="4"/>
  <c r="CH17" i="4"/>
  <c r="CI56" i="4"/>
  <c r="FV56" i="4" s="1"/>
  <c r="CH56" i="4"/>
  <c r="CI24" i="4"/>
  <c r="FV24" i="4" s="1"/>
  <c r="CH24" i="4"/>
  <c r="CH63" i="4"/>
  <c r="CI63" i="4"/>
  <c r="FV63" i="4" s="1"/>
  <c r="CI31" i="4"/>
  <c r="FV31" i="4" s="1"/>
  <c r="CH31" i="4"/>
  <c r="CI70" i="4"/>
  <c r="FV70" i="4" s="1"/>
  <c r="CH70" i="4"/>
  <c r="CI34" i="4"/>
  <c r="FV34" i="4" s="1"/>
  <c r="CH34" i="4"/>
  <c r="CH46" i="4"/>
  <c r="CI46" i="4"/>
  <c r="FV46" i="4" s="1"/>
  <c r="EC30" i="4"/>
  <c r="EB69" i="4"/>
  <c r="EB42" i="4"/>
  <c r="EC23" i="4"/>
  <c r="EC54" i="4"/>
  <c r="EC21" i="4"/>
  <c r="CH65" i="4"/>
  <c r="CI65" i="4"/>
  <c r="FV65" i="4" s="1"/>
  <c r="CH33" i="4"/>
  <c r="CI33" i="4"/>
  <c r="FV33" i="4" s="1"/>
  <c r="CI72" i="4"/>
  <c r="FV72" i="4" s="1"/>
  <c r="CH72" i="4"/>
  <c r="CH40" i="4"/>
  <c r="CI40" i="4"/>
  <c r="FV40" i="4" s="1"/>
  <c r="CI8" i="4"/>
  <c r="CH8" i="4"/>
  <c r="CI47" i="4"/>
  <c r="FV47" i="4" s="1"/>
  <c r="CH47" i="4"/>
  <c r="CI15" i="4"/>
  <c r="CH15" i="4"/>
  <c r="CH54" i="4"/>
  <c r="CI54" i="4"/>
  <c r="FV54" i="4" s="1"/>
  <c r="CH18" i="4"/>
  <c r="CI18" i="4"/>
  <c r="EC18" i="4"/>
  <c r="CH61" i="4"/>
  <c r="CI61" i="4"/>
  <c r="FV61" i="4" s="1"/>
  <c r="CI45" i="4"/>
  <c r="FV45" i="4" s="1"/>
  <c r="CH45" i="4"/>
  <c r="CI29" i="4"/>
  <c r="FV29" i="4" s="1"/>
  <c r="CH29" i="4"/>
  <c r="CI13" i="4"/>
  <c r="CH13" i="4"/>
  <c r="CI68" i="4"/>
  <c r="FV68" i="4" s="1"/>
  <c r="CH68" i="4"/>
  <c r="CH52" i="4"/>
  <c r="CI52" i="4"/>
  <c r="FV52" i="4" s="1"/>
  <c r="CH36" i="4"/>
  <c r="CI36" i="4"/>
  <c r="FV36" i="4" s="1"/>
  <c r="CH20" i="4"/>
  <c r="CI20" i="4"/>
  <c r="FV20" i="4" s="1"/>
  <c r="CH4" i="4"/>
  <c r="CI4" i="4"/>
  <c r="CI59" i="4"/>
  <c r="FV59" i="4" s="1"/>
  <c r="CH59" i="4"/>
  <c r="CH43" i="4"/>
  <c r="CI43" i="4"/>
  <c r="FV43" i="4" s="1"/>
  <c r="CI27" i="4"/>
  <c r="FV27" i="4" s="1"/>
  <c r="CH27" i="4"/>
  <c r="CH11" i="4"/>
  <c r="CI11" i="4"/>
  <c r="CI66" i="4"/>
  <c r="FV66" i="4" s="1"/>
  <c r="CH66" i="4"/>
  <c r="CH50" i="4"/>
  <c r="CI50" i="4"/>
  <c r="FV50" i="4" s="1"/>
  <c r="CI30" i="4"/>
  <c r="FV30" i="4" s="1"/>
  <c r="CH30" i="4"/>
  <c r="CH14" i="4"/>
  <c r="CI14" i="4"/>
  <c r="BT60" i="4"/>
  <c r="FP60" i="4" s="1"/>
  <c r="BS60" i="4"/>
  <c r="BS44" i="4"/>
  <c r="BT44" i="4"/>
  <c r="FP44" i="4" s="1"/>
  <c r="BS28" i="4"/>
  <c r="BT28" i="4"/>
  <c r="FP28" i="4" s="1"/>
  <c r="BT12" i="4"/>
  <c r="BS12" i="4"/>
  <c r="BS65" i="4"/>
  <c r="BT65" i="4"/>
  <c r="FP65" i="4" s="1"/>
  <c r="BT49" i="4"/>
  <c r="FP49" i="4" s="1"/>
  <c r="BS49" i="4"/>
  <c r="BS33" i="4"/>
  <c r="BT33" i="4"/>
  <c r="FP33" i="4" s="1"/>
  <c r="BT17" i="4"/>
  <c r="BS17" i="4"/>
  <c r="BT70" i="4"/>
  <c r="FP70" i="4" s="1"/>
  <c r="BS70" i="4"/>
  <c r="BS54" i="4"/>
  <c r="BT54" i="4"/>
  <c r="FP54" i="4" s="1"/>
  <c r="BS38" i="4"/>
  <c r="BT38" i="4"/>
  <c r="FP38" i="4" s="1"/>
  <c r="BT22" i="4"/>
  <c r="FP22" i="4" s="1"/>
  <c r="BS22" i="4"/>
  <c r="BT6" i="4"/>
  <c r="BS6" i="4"/>
  <c r="BS59" i="4"/>
  <c r="BT59" i="4"/>
  <c r="FP59" i="4" s="1"/>
  <c r="BT43" i="4"/>
  <c r="FP43" i="4" s="1"/>
  <c r="BS43" i="4"/>
  <c r="BS27" i="4"/>
  <c r="BT27" i="4"/>
  <c r="FP27" i="4" s="1"/>
  <c r="BT11" i="4"/>
  <c r="BS11" i="4"/>
  <c r="CI53" i="4"/>
  <c r="FV53" i="4" s="1"/>
  <c r="CH53" i="4"/>
  <c r="CI37" i="4"/>
  <c r="FV37" i="4" s="1"/>
  <c r="CH37" i="4"/>
  <c r="CH21" i="4"/>
  <c r="CI21" i="4"/>
  <c r="FV21" i="4" s="1"/>
  <c r="CH5" i="4"/>
  <c r="CI5" i="4"/>
  <c r="CI60" i="4"/>
  <c r="FV60" i="4" s="1"/>
  <c r="CH60" i="4"/>
  <c r="CH44" i="4"/>
  <c r="CI44" i="4"/>
  <c r="FV44" i="4" s="1"/>
  <c r="CH28" i="4"/>
  <c r="CI28" i="4"/>
  <c r="FV28" i="4" s="1"/>
  <c r="CI12" i="4"/>
  <c r="CH12" i="4"/>
  <c r="CI67" i="4"/>
  <c r="FV67" i="4" s="1"/>
  <c r="CH67" i="4"/>
  <c r="CH51" i="4"/>
  <c r="CI51" i="4"/>
  <c r="FV51" i="4" s="1"/>
  <c r="CI35" i="4"/>
  <c r="FV35" i="4" s="1"/>
  <c r="CH35" i="4"/>
  <c r="CH19" i="4"/>
  <c r="CI19" i="4"/>
  <c r="CI58" i="4"/>
  <c r="FV58" i="4" s="1"/>
  <c r="CH58" i="4"/>
  <c r="CH38" i="4"/>
  <c r="CI38" i="4"/>
  <c r="FV38" i="4" s="1"/>
  <c r="CI22" i="4"/>
  <c r="FV22" i="4" s="1"/>
  <c r="CH22" i="4"/>
  <c r="CI6" i="4"/>
  <c r="CH6" i="4"/>
  <c r="BS52" i="4"/>
  <c r="BT52" i="4"/>
  <c r="FP52" i="4" s="1"/>
  <c r="BS36" i="4"/>
  <c r="BT36" i="4"/>
  <c r="FP36" i="4" s="1"/>
  <c r="BS20" i="4"/>
  <c r="BT20" i="4"/>
  <c r="FP20" i="4" s="1"/>
  <c r="BS4" i="4"/>
  <c r="BT4" i="4"/>
  <c r="FP4" i="4" s="1"/>
  <c r="GC3" i="4" s="1"/>
  <c r="BS57" i="4"/>
  <c r="BT57" i="4"/>
  <c r="FP57" i="4" s="1"/>
  <c r="BT41" i="4"/>
  <c r="FP41" i="4" s="1"/>
  <c r="BS41" i="4"/>
  <c r="BS25" i="4"/>
  <c r="BT25" i="4"/>
  <c r="FP25" i="4" s="1"/>
  <c r="BS9" i="4"/>
  <c r="BT9" i="4"/>
  <c r="FP9" i="4" s="1"/>
  <c r="GC8" i="4" s="1"/>
  <c r="BS62" i="4"/>
  <c r="BT62" i="4"/>
  <c r="FP62" i="4" s="1"/>
  <c r="BS46" i="4"/>
  <c r="BT46" i="4"/>
  <c r="FP46" i="4" s="1"/>
  <c r="BT30" i="4"/>
  <c r="FP30" i="4" s="1"/>
  <c r="BS30" i="4"/>
  <c r="BS14" i="4"/>
  <c r="BT14" i="4"/>
  <c r="FP14" i="4" s="1"/>
  <c r="GC13" i="4" s="1"/>
  <c r="BS67" i="4"/>
  <c r="BT67" i="4"/>
  <c r="FP67" i="4" s="1"/>
  <c r="BT51" i="4"/>
  <c r="FP51" i="4" s="1"/>
  <c r="BS51" i="4"/>
  <c r="BS35" i="4"/>
  <c r="BT35" i="4"/>
  <c r="FP35" i="4" s="1"/>
  <c r="BT19" i="4"/>
  <c r="BS19" i="4"/>
  <c r="EC71" i="4"/>
  <c r="EB45" i="4"/>
  <c r="BI9" i="4"/>
  <c r="BH9" i="4"/>
  <c r="BH17" i="4"/>
  <c r="BI17" i="4"/>
  <c r="BI25" i="4"/>
  <c r="BH25" i="4"/>
  <c r="BI33" i="4"/>
  <c r="BH33" i="4"/>
  <c r="BH41" i="4"/>
  <c r="BI41" i="4"/>
  <c r="BH49" i="4"/>
  <c r="BI49" i="4"/>
  <c r="BI57" i="4"/>
  <c r="BH57" i="4"/>
  <c r="BI65" i="4"/>
  <c r="BH65" i="4"/>
  <c r="BI4" i="4"/>
  <c r="BH4" i="4"/>
  <c r="BH12" i="4"/>
  <c r="BI12" i="4"/>
  <c r="BI20" i="4"/>
  <c r="BH20" i="4"/>
  <c r="BI28" i="4"/>
  <c r="BH28" i="4"/>
  <c r="BI36" i="4"/>
  <c r="BH36" i="4"/>
  <c r="BI44" i="4"/>
  <c r="BH44" i="4"/>
  <c r="BI52" i="4"/>
  <c r="BH52" i="4"/>
  <c r="BH60" i="4"/>
  <c r="BI60" i="4"/>
  <c r="BH68" i="4"/>
  <c r="BI68" i="4"/>
  <c r="BH11" i="4"/>
  <c r="BI11" i="4"/>
  <c r="BH19" i="4"/>
  <c r="BI19" i="4"/>
  <c r="BI27" i="4"/>
  <c r="BH27" i="4"/>
  <c r="BI35" i="4"/>
  <c r="BH35" i="4"/>
  <c r="BH43" i="4"/>
  <c r="BI43" i="4"/>
  <c r="BH51" i="4"/>
  <c r="BI51" i="4"/>
  <c r="BI59" i="4"/>
  <c r="BH59" i="4"/>
  <c r="BI67" i="4"/>
  <c r="BH67" i="4"/>
  <c r="BH6" i="4"/>
  <c r="BI6" i="4"/>
  <c r="BI14" i="4"/>
  <c r="BH14" i="4"/>
  <c r="BH22" i="4"/>
  <c r="BI22" i="4"/>
  <c r="BH30" i="4"/>
  <c r="BI30" i="4"/>
  <c r="BI38" i="4"/>
  <c r="BH38" i="4"/>
  <c r="BI46" i="4"/>
  <c r="BH46" i="4"/>
  <c r="BI54" i="4"/>
  <c r="BH54" i="4"/>
  <c r="BI62" i="4"/>
  <c r="BH62" i="4"/>
  <c r="BH70" i="4"/>
  <c r="BI70" i="4"/>
  <c r="BI5" i="4"/>
  <c r="BH5" i="4"/>
  <c r="BH13" i="4"/>
  <c r="BI13" i="4"/>
  <c r="BI21" i="4"/>
  <c r="BH21" i="4"/>
  <c r="BH29" i="4"/>
  <c r="BI29" i="4"/>
  <c r="BH37" i="4"/>
  <c r="BI37" i="4"/>
  <c r="BH45" i="4"/>
  <c r="BI45" i="4"/>
  <c r="BH53" i="4"/>
  <c r="BI53" i="4"/>
  <c r="BI61" i="4"/>
  <c r="BH61" i="4"/>
  <c r="BI69" i="4"/>
  <c r="BH69" i="4"/>
  <c r="BH8" i="4"/>
  <c r="BI8" i="4"/>
  <c r="BH16" i="4"/>
  <c r="BI16" i="4"/>
  <c r="BH24" i="4"/>
  <c r="BI24" i="4"/>
  <c r="BH32" i="4"/>
  <c r="BI32" i="4"/>
  <c r="BI40" i="4"/>
  <c r="BH40" i="4"/>
  <c r="BI48" i="4"/>
  <c r="BH48" i="4"/>
  <c r="BH56" i="4"/>
  <c r="BI56" i="4"/>
  <c r="BH64" i="4"/>
  <c r="BI64" i="4"/>
  <c r="BH72" i="4"/>
  <c r="BI72" i="4"/>
  <c r="BI7" i="4"/>
  <c r="BH7" i="4"/>
  <c r="BH15" i="4"/>
  <c r="BI15" i="4"/>
  <c r="BI23" i="4"/>
  <c r="BH23" i="4"/>
  <c r="BH31" i="4"/>
  <c r="BI31" i="4"/>
  <c r="BH39" i="4"/>
  <c r="BI39" i="4"/>
  <c r="BH47" i="4"/>
  <c r="BI47" i="4"/>
  <c r="BH55" i="4"/>
  <c r="BI55" i="4"/>
  <c r="BI63" i="4"/>
  <c r="BH63" i="4"/>
  <c r="BI71" i="4"/>
  <c r="BH71" i="4"/>
  <c r="BI10" i="4"/>
  <c r="BH10" i="4"/>
  <c r="BI18" i="4"/>
  <c r="BH18" i="4"/>
  <c r="BH26" i="4"/>
  <c r="BI26" i="4"/>
  <c r="BH34" i="4"/>
  <c r="BI34" i="4"/>
  <c r="BI42" i="4"/>
  <c r="BH42" i="4"/>
  <c r="BI50" i="4"/>
  <c r="BH50" i="4"/>
  <c r="BH58" i="4"/>
  <c r="BI58" i="4"/>
  <c r="BH66" i="4"/>
  <c r="BI66" i="4"/>
  <c r="DI11" i="4"/>
  <c r="DH11" i="4"/>
  <c r="DH23" i="4"/>
  <c r="DI23" i="4"/>
  <c r="DI31" i="4"/>
  <c r="DH31" i="4"/>
  <c r="DI39" i="4"/>
  <c r="DH39" i="4"/>
  <c r="DI47" i="4"/>
  <c r="DH47" i="4"/>
  <c r="DH55" i="4"/>
  <c r="DI55" i="4"/>
  <c r="DH63" i="4"/>
  <c r="DI63" i="4"/>
  <c r="DH71" i="4"/>
  <c r="DI71" i="4"/>
  <c r="DH10" i="4"/>
  <c r="DI10" i="4"/>
  <c r="DH18" i="4"/>
  <c r="DI18" i="4"/>
  <c r="DI30" i="4"/>
  <c r="DH30" i="4"/>
  <c r="DH38" i="4"/>
  <c r="DI38" i="4"/>
  <c r="DH46" i="4"/>
  <c r="DI46" i="4"/>
  <c r="DH54" i="4"/>
  <c r="DI54" i="4"/>
  <c r="DI62" i="4"/>
  <c r="DH62" i="4"/>
  <c r="DI70" i="4"/>
  <c r="DH70" i="4"/>
  <c r="DI26" i="4"/>
  <c r="DH26" i="4"/>
  <c r="DH9" i="4"/>
  <c r="DI9" i="4"/>
  <c r="DI17" i="4"/>
  <c r="DH17" i="4"/>
  <c r="DH25" i="4"/>
  <c r="DI25" i="4"/>
  <c r="DH33" i="4"/>
  <c r="DI33" i="4"/>
  <c r="DI41" i="4"/>
  <c r="DH41" i="4"/>
  <c r="DI49" i="4"/>
  <c r="DH49" i="4"/>
  <c r="DH57" i="4"/>
  <c r="DI57" i="4"/>
  <c r="DH65" i="4"/>
  <c r="DI65" i="4"/>
  <c r="DH4" i="4"/>
  <c r="DI4" i="4"/>
  <c r="DI12" i="4"/>
  <c r="DH12" i="4"/>
  <c r="DH20" i="4"/>
  <c r="DI20" i="4"/>
  <c r="DH28" i="4"/>
  <c r="DI28" i="4"/>
  <c r="DH36" i="4"/>
  <c r="DI36" i="4"/>
  <c r="DH44" i="4"/>
  <c r="DI44" i="4"/>
  <c r="DH52" i="4"/>
  <c r="DI52" i="4"/>
  <c r="DI60" i="4"/>
  <c r="DH60" i="4"/>
  <c r="DI68" i="4"/>
  <c r="DH68" i="4"/>
  <c r="DH7" i="4"/>
  <c r="DI7" i="4"/>
  <c r="DI19" i="4"/>
  <c r="DH19" i="4"/>
  <c r="DH27" i="4"/>
  <c r="DI27" i="4"/>
  <c r="DH35" i="4"/>
  <c r="DI35" i="4"/>
  <c r="DI43" i="4"/>
  <c r="DH43" i="4"/>
  <c r="DI51" i="4"/>
  <c r="DH51" i="4"/>
  <c r="DH59" i="4"/>
  <c r="DI59" i="4"/>
  <c r="DH67" i="4"/>
  <c r="DI67" i="4"/>
  <c r="DI6" i="4"/>
  <c r="DH6" i="4"/>
  <c r="DH14" i="4"/>
  <c r="DI14" i="4"/>
  <c r="DI22" i="4"/>
  <c r="DH22" i="4"/>
  <c r="DI34" i="4"/>
  <c r="DH34" i="4"/>
  <c r="DH42" i="4"/>
  <c r="DI42" i="4"/>
  <c r="DH50" i="4"/>
  <c r="DI50" i="4"/>
  <c r="DI58" i="4"/>
  <c r="DH58" i="4"/>
  <c r="DI66" i="4"/>
  <c r="DH66" i="4"/>
  <c r="DI15" i="4"/>
  <c r="DH15" i="4"/>
  <c r="DH5" i="4"/>
  <c r="DI5" i="4"/>
  <c r="DI13" i="4"/>
  <c r="DH13" i="4"/>
  <c r="DH21" i="4"/>
  <c r="DI21" i="4"/>
  <c r="DI29" i="4"/>
  <c r="DH29" i="4"/>
  <c r="DI37" i="4"/>
  <c r="DH37" i="4"/>
  <c r="DI45" i="4"/>
  <c r="DH45" i="4"/>
  <c r="DI53" i="4"/>
  <c r="DH53" i="4"/>
  <c r="DH61" i="4"/>
  <c r="DI61" i="4"/>
  <c r="DH69" i="4"/>
  <c r="DI69" i="4"/>
  <c r="DI8" i="4"/>
  <c r="DH8" i="4"/>
  <c r="DI16" i="4"/>
  <c r="DH16" i="4"/>
  <c r="DI24" i="4"/>
  <c r="DH24" i="4"/>
  <c r="DI32" i="4"/>
  <c r="DH32" i="4"/>
  <c r="DH40" i="4"/>
  <c r="DI40" i="4"/>
  <c r="DH48" i="4"/>
  <c r="DI48" i="4"/>
  <c r="DI56" i="4"/>
  <c r="DH56" i="4"/>
  <c r="DI64" i="4"/>
  <c r="DH64" i="4"/>
  <c r="DI72" i="4"/>
  <c r="DH72" i="4"/>
  <c r="EB68" i="4"/>
  <c r="EC68" i="4"/>
  <c r="EC52" i="4"/>
  <c r="EB52" i="4"/>
  <c r="EC36" i="4"/>
  <c r="EB36" i="4"/>
  <c r="EC20" i="4"/>
  <c r="EB20" i="4"/>
  <c r="EC4" i="4"/>
  <c r="EB4" i="4"/>
  <c r="EB43" i="4"/>
  <c r="EC43" i="4"/>
  <c r="EB11" i="4"/>
  <c r="EC11" i="4"/>
  <c r="EB49" i="4"/>
  <c r="EC49" i="4"/>
  <c r="EB17" i="4"/>
  <c r="EC17" i="4"/>
  <c r="EC56" i="4"/>
  <c r="EB56" i="4"/>
  <c r="EB40" i="4"/>
  <c r="EC40" i="4"/>
  <c r="EC24" i="4"/>
  <c r="EB24" i="4"/>
  <c r="EC8" i="4"/>
  <c r="EB8" i="4"/>
  <c r="EC51" i="4"/>
  <c r="EB51" i="4"/>
  <c r="EC19" i="4"/>
  <c r="EB19" i="4"/>
  <c r="EC57" i="4"/>
  <c r="EB57" i="4"/>
  <c r="EC25" i="4"/>
  <c r="EB25" i="4"/>
  <c r="CX7" i="4"/>
  <c r="CY7" i="4"/>
  <c r="CY19" i="4"/>
  <c r="CX19" i="4"/>
  <c r="CX27" i="4"/>
  <c r="CY27" i="4"/>
  <c r="CX35" i="4"/>
  <c r="CY35" i="4"/>
  <c r="CY43" i="4"/>
  <c r="CX43" i="4"/>
  <c r="CY51" i="4"/>
  <c r="CX51" i="4"/>
  <c r="CX59" i="4"/>
  <c r="CY59" i="4"/>
  <c r="CX67" i="4"/>
  <c r="CY67" i="4"/>
  <c r="CY6" i="4"/>
  <c r="CX6" i="4"/>
  <c r="CX14" i="4"/>
  <c r="CY14" i="4"/>
  <c r="CY22" i="4"/>
  <c r="CX22" i="4"/>
  <c r="CY30" i="4"/>
  <c r="CX30" i="4"/>
  <c r="CX38" i="4"/>
  <c r="CY38" i="4"/>
  <c r="CX46" i="4"/>
  <c r="CY46" i="4"/>
  <c r="CX54" i="4"/>
  <c r="CY54" i="4"/>
  <c r="CX62" i="4"/>
  <c r="CY62" i="4"/>
  <c r="CX70" i="4"/>
  <c r="CY70" i="4"/>
  <c r="CY9" i="4"/>
  <c r="CX9" i="4"/>
  <c r="CX17" i="4"/>
  <c r="CY17" i="4"/>
  <c r="CY25" i="4"/>
  <c r="CX25" i="4"/>
  <c r="CY33" i="4"/>
  <c r="CX33" i="4"/>
  <c r="CX41" i="4"/>
  <c r="CY41" i="4"/>
  <c r="CX49" i="4"/>
  <c r="CY49" i="4"/>
  <c r="CY57" i="4"/>
  <c r="CX57" i="4"/>
  <c r="CY65" i="4"/>
  <c r="CX65" i="4"/>
  <c r="CY4" i="4"/>
  <c r="CX4" i="4"/>
  <c r="CX12" i="4"/>
  <c r="CY12" i="4"/>
  <c r="CY20" i="4"/>
  <c r="CX20" i="4"/>
  <c r="CY28" i="4"/>
  <c r="CX28" i="4"/>
  <c r="CY36" i="4"/>
  <c r="CX36" i="4"/>
  <c r="CY44" i="4"/>
  <c r="CX44" i="4"/>
  <c r="CY52" i="4"/>
  <c r="CX52" i="4"/>
  <c r="CX60" i="4"/>
  <c r="CY60" i="4"/>
  <c r="CX68" i="4"/>
  <c r="CY68" i="4"/>
  <c r="EC60" i="4"/>
  <c r="EB60" i="4"/>
  <c r="EB44" i="4"/>
  <c r="EC44" i="4"/>
  <c r="EB28" i="4"/>
  <c r="EC28" i="4"/>
  <c r="EC12" i="4"/>
  <c r="EB12" i="4"/>
  <c r="EB59" i="4"/>
  <c r="EC59" i="4"/>
  <c r="EB27" i="4"/>
  <c r="EC27" i="4"/>
  <c r="EB65" i="4"/>
  <c r="EC65" i="4"/>
  <c r="EB33" i="4"/>
  <c r="EC33" i="4"/>
  <c r="EC64" i="4"/>
  <c r="EB64" i="4"/>
  <c r="EB48" i="4"/>
  <c r="EC48" i="4"/>
  <c r="EC32" i="4"/>
  <c r="EB32" i="4"/>
  <c r="EC16" i="4"/>
  <c r="EB16" i="4"/>
  <c r="EB67" i="4"/>
  <c r="EC67" i="4"/>
  <c r="EB35" i="4"/>
  <c r="EC35" i="4"/>
  <c r="EB41" i="4"/>
  <c r="EC41" i="4"/>
  <c r="EC9" i="4"/>
  <c r="EB9" i="4"/>
  <c r="CY15" i="4"/>
  <c r="CX15" i="4"/>
  <c r="CY11" i="4"/>
  <c r="CX11" i="4"/>
  <c r="CX23" i="4"/>
  <c r="CY23" i="4"/>
  <c r="CY31" i="4"/>
  <c r="CX31" i="4"/>
  <c r="CY39" i="4"/>
  <c r="CX39" i="4"/>
  <c r="CY47" i="4"/>
  <c r="CX47" i="4"/>
  <c r="CX55" i="4"/>
  <c r="CY55" i="4"/>
  <c r="CX63" i="4"/>
  <c r="CY63" i="4"/>
  <c r="CX71" i="4"/>
  <c r="CY71" i="4"/>
  <c r="CX10" i="4"/>
  <c r="CY10" i="4"/>
  <c r="CX18" i="4"/>
  <c r="CY18" i="4"/>
  <c r="CY26" i="4"/>
  <c r="CX26" i="4"/>
  <c r="CY34" i="4"/>
  <c r="CX34" i="4"/>
  <c r="CX42" i="4"/>
  <c r="CY42" i="4"/>
  <c r="CX50" i="4"/>
  <c r="CY50" i="4"/>
  <c r="CY58" i="4"/>
  <c r="CX58" i="4"/>
  <c r="CX66" i="4"/>
  <c r="CY66" i="4"/>
  <c r="CY5" i="4"/>
  <c r="CX5" i="4"/>
  <c r="CX13" i="4"/>
  <c r="CY13" i="4"/>
  <c r="CY21" i="4"/>
  <c r="CX21" i="4"/>
  <c r="CX29" i="4"/>
  <c r="CY29" i="4"/>
  <c r="CX37" i="4"/>
  <c r="CY37" i="4"/>
  <c r="CX45" i="4"/>
  <c r="CY45" i="4"/>
  <c r="CX53" i="4"/>
  <c r="CY53" i="4"/>
  <c r="CY61" i="4"/>
  <c r="CX61" i="4"/>
  <c r="CY69" i="4"/>
  <c r="CX69" i="4"/>
  <c r="CX8" i="4"/>
  <c r="CY8" i="4"/>
  <c r="CX16" i="4"/>
  <c r="CY16" i="4"/>
  <c r="CX24" i="4"/>
  <c r="CY24" i="4"/>
  <c r="CX32" i="4"/>
  <c r="CY32" i="4"/>
  <c r="CY40" i="4"/>
  <c r="CX40" i="4"/>
  <c r="CY48" i="4"/>
  <c r="CX48" i="4"/>
  <c r="CX56" i="4"/>
  <c r="CY56" i="4"/>
  <c r="CX64" i="4"/>
  <c r="CY64" i="4"/>
  <c r="CX72" i="4"/>
  <c r="CY72" i="4"/>
  <c r="AJ6" i="4"/>
  <c r="FP6" i="4" s="1"/>
  <c r="GC5" i="4" s="1"/>
  <c r="AI6" i="4"/>
  <c r="AI22" i="4"/>
  <c r="AJ22" i="4"/>
  <c r="AJ54" i="4"/>
  <c r="AI54" i="4"/>
  <c r="AI70" i="4"/>
  <c r="AJ70" i="4"/>
  <c r="AI15" i="4"/>
  <c r="AJ15" i="4"/>
  <c r="AI31" i="4"/>
  <c r="AJ31" i="4"/>
  <c r="AJ47" i="4"/>
  <c r="AI47" i="4"/>
  <c r="AI63" i="4"/>
  <c r="AJ63" i="4"/>
  <c r="AI26" i="4"/>
  <c r="AJ26" i="4"/>
  <c r="AI58" i="4"/>
  <c r="AJ58" i="4"/>
  <c r="AI19" i="4"/>
  <c r="AJ19" i="4"/>
  <c r="AJ51" i="4"/>
  <c r="AI51" i="4"/>
  <c r="AI67" i="4"/>
  <c r="AJ67" i="4"/>
  <c r="AJ8" i="4"/>
  <c r="AI8" i="4"/>
  <c r="AJ16" i="4"/>
  <c r="AI16" i="4"/>
  <c r="AI24" i="4"/>
  <c r="AJ24" i="4"/>
  <c r="AJ32" i="4"/>
  <c r="AI32" i="4"/>
  <c r="AI48" i="4"/>
  <c r="AJ48" i="4"/>
  <c r="AJ56" i="4"/>
  <c r="AI56" i="4"/>
  <c r="AJ64" i="4"/>
  <c r="AI64" i="4"/>
  <c r="AJ72" i="4"/>
  <c r="AI72" i="4"/>
  <c r="AJ17" i="4"/>
  <c r="FP17" i="4" s="1"/>
  <c r="GC16" i="4" s="1"/>
  <c r="AI17" i="4"/>
  <c r="AI41" i="4"/>
  <c r="AJ41" i="4"/>
  <c r="AI49" i="4"/>
  <c r="AJ49" i="4"/>
  <c r="AJ57" i="4"/>
  <c r="AI57" i="4"/>
  <c r="AJ65" i="4"/>
  <c r="AI65" i="4"/>
  <c r="BN17" i="4"/>
  <c r="BO17" i="4"/>
  <c r="FN17" i="4" s="1"/>
  <c r="GB16" i="4" s="1"/>
  <c r="BO33" i="4"/>
  <c r="FN33" i="4" s="1"/>
  <c r="BN33" i="4"/>
  <c r="BN49" i="4"/>
  <c r="BO49" i="4"/>
  <c r="FN49" i="4" s="1"/>
  <c r="BO65" i="4"/>
  <c r="FN65" i="4" s="1"/>
  <c r="BN65" i="4"/>
  <c r="BN29" i="4"/>
  <c r="BO29" i="4"/>
  <c r="FN29" i="4" s="1"/>
  <c r="BN45" i="4"/>
  <c r="BO45" i="4"/>
  <c r="FN45" i="4" s="1"/>
  <c r="BO61" i="4"/>
  <c r="FN61" i="4" s="1"/>
  <c r="BN61" i="4"/>
  <c r="BN6" i="4"/>
  <c r="BO6" i="4"/>
  <c r="FN6" i="4" s="1"/>
  <c r="GB5" i="4" s="1"/>
  <c r="BO14" i="4"/>
  <c r="BN14" i="4"/>
  <c r="BN22" i="4"/>
  <c r="BO22" i="4"/>
  <c r="FN22" i="4" s="1"/>
  <c r="BN30" i="4"/>
  <c r="BO30" i="4"/>
  <c r="FN30" i="4" s="1"/>
  <c r="BO38" i="4"/>
  <c r="FN38" i="4" s="1"/>
  <c r="BN38" i="4"/>
  <c r="BO46" i="4"/>
  <c r="FN46" i="4" s="1"/>
  <c r="BN46" i="4"/>
  <c r="BO54" i="4"/>
  <c r="FN54" i="4" s="1"/>
  <c r="BN54" i="4"/>
  <c r="BO62" i="4"/>
  <c r="FN62" i="4" s="1"/>
  <c r="BN62" i="4"/>
  <c r="BN70" i="4"/>
  <c r="BO70" i="4"/>
  <c r="FN70" i="4" s="1"/>
  <c r="BN7" i="4"/>
  <c r="BO7" i="4"/>
  <c r="FN7" i="4" s="1"/>
  <c r="GB6" i="4" s="1"/>
  <c r="BO15" i="4"/>
  <c r="FN15" i="4" s="1"/>
  <c r="GB14" i="4" s="1"/>
  <c r="BN15" i="4"/>
  <c r="BO31" i="4"/>
  <c r="FN31" i="4" s="1"/>
  <c r="BN31" i="4"/>
  <c r="BO47" i="4"/>
  <c r="FN47" i="4" s="1"/>
  <c r="BN47" i="4"/>
  <c r="BN63" i="4"/>
  <c r="BO63" i="4"/>
  <c r="FN63" i="4" s="1"/>
  <c r="BO4" i="4"/>
  <c r="BN4" i="4"/>
  <c r="BN12" i="4"/>
  <c r="BO12" i="4"/>
  <c r="FN12" i="4" s="1"/>
  <c r="GB11" i="4" s="1"/>
  <c r="BO20" i="4"/>
  <c r="FN20" i="4" s="1"/>
  <c r="BN20" i="4"/>
  <c r="BO28" i="4"/>
  <c r="FN28" i="4" s="1"/>
  <c r="BN28" i="4"/>
  <c r="BO36" i="4"/>
  <c r="FN36" i="4" s="1"/>
  <c r="BN36" i="4"/>
  <c r="BO44" i="4"/>
  <c r="FN44" i="4" s="1"/>
  <c r="BN44" i="4"/>
  <c r="BO52" i="4"/>
  <c r="FN52" i="4" s="1"/>
  <c r="BN52" i="4"/>
  <c r="BN60" i="4"/>
  <c r="BO60" i="4"/>
  <c r="FN60" i="4" s="1"/>
  <c r="BN68" i="4"/>
  <c r="BO68" i="4"/>
  <c r="FN68" i="4" s="1"/>
  <c r="BO5" i="4"/>
  <c r="FN5" i="4" s="1"/>
  <c r="GB4" i="4" s="1"/>
  <c r="BN5" i="4"/>
  <c r="BN13" i="4"/>
  <c r="BO13" i="4"/>
  <c r="FN13" i="4" s="1"/>
  <c r="GB12" i="4" s="1"/>
  <c r="BN27" i="4"/>
  <c r="BO27" i="4"/>
  <c r="FN27" i="4" s="1"/>
  <c r="BO43" i="4"/>
  <c r="FN43" i="4" s="1"/>
  <c r="BN43" i="4"/>
  <c r="BN59" i="4"/>
  <c r="BO59" i="4"/>
  <c r="FN59" i="4" s="1"/>
  <c r="AI30" i="4"/>
  <c r="AJ30" i="4"/>
  <c r="AJ46" i="4"/>
  <c r="AI46" i="4"/>
  <c r="AI62" i="4"/>
  <c r="AJ62" i="4"/>
  <c r="AJ39" i="4"/>
  <c r="AI39" i="4"/>
  <c r="AJ55" i="4"/>
  <c r="AI55" i="4"/>
  <c r="AI71" i="4"/>
  <c r="AJ71" i="4"/>
  <c r="AI34" i="4"/>
  <c r="AJ34" i="4"/>
  <c r="AJ50" i="4"/>
  <c r="AI50" i="4"/>
  <c r="AI66" i="4"/>
  <c r="AJ66" i="4"/>
  <c r="AI11" i="4"/>
  <c r="AJ11" i="4"/>
  <c r="AJ43" i="4"/>
  <c r="AI43" i="4"/>
  <c r="AI59" i="4"/>
  <c r="AJ59" i="4"/>
  <c r="AJ12" i="4"/>
  <c r="FP12" i="4" s="1"/>
  <c r="GC11" i="4" s="1"/>
  <c r="AI12" i="4"/>
  <c r="AI44" i="4"/>
  <c r="AJ44" i="4"/>
  <c r="AI52" i="4"/>
  <c r="AJ52" i="4"/>
  <c r="AJ60" i="4"/>
  <c r="AI60" i="4"/>
  <c r="AJ68" i="4"/>
  <c r="AI68" i="4"/>
  <c r="AJ13" i="4"/>
  <c r="AI13" i="4"/>
  <c r="AJ29" i="4"/>
  <c r="AI29" i="4"/>
  <c r="AI37" i="4"/>
  <c r="AJ37" i="4"/>
  <c r="AI45" i="4"/>
  <c r="AJ45" i="4"/>
  <c r="AI53" i="4"/>
  <c r="AJ53" i="4"/>
  <c r="AJ61" i="4"/>
  <c r="AI61" i="4"/>
  <c r="AJ69" i="4"/>
  <c r="AI69" i="4"/>
  <c r="BN25" i="4"/>
  <c r="BO25" i="4"/>
  <c r="FN25" i="4" s="1"/>
  <c r="BO41" i="4"/>
  <c r="FN41" i="4" s="1"/>
  <c r="BN41" i="4"/>
  <c r="BN57" i="4"/>
  <c r="BO57" i="4"/>
  <c r="FN57" i="4" s="1"/>
  <c r="BO21" i="4"/>
  <c r="FN21" i="4" s="1"/>
  <c r="BN21" i="4"/>
  <c r="BN37" i="4"/>
  <c r="BO37" i="4"/>
  <c r="FN37" i="4" s="1"/>
  <c r="BN53" i="4"/>
  <c r="BO53" i="4"/>
  <c r="FN53" i="4" s="1"/>
  <c r="BO69" i="4"/>
  <c r="FN69" i="4" s="1"/>
  <c r="BN69" i="4"/>
  <c r="BO10" i="4"/>
  <c r="BN10" i="4"/>
  <c r="BO18" i="4"/>
  <c r="BN18" i="4"/>
  <c r="BN26" i="4"/>
  <c r="BO26" i="4"/>
  <c r="FN26" i="4" s="1"/>
  <c r="BN34" i="4"/>
  <c r="BO34" i="4"/>
  <c r="FN34" i="4" s="1"/>
  <c r="BO42" i="4"/>
  <c r="FN42" i="4" s="1"/>
  <c r="BN42" i="4"/>
  <c r="BO50" i="4"/>
  <c r="FN50" i="4" s="1"/>
  <c r="BN50" i="4"/>
  <c r="BN58" i="4"/>
  <c r="BO58" i="4"/>
  <c r="FN58" i="4" s="1"/>
  <c r="BN66" i="4"/>
  <c r="BO66" i="4"/>
  <c r="FN66" i="4" s="1"/>
  <c r="BO11" i="4"/>
  <c r="FN11" i="4" s="1"/>
  <c r="GB10" i="4" s="1"/>
  <c r="BN11" i="4"/>
  <c r="BN23" i="4"/>
  <c r="BO23" i="4"/>
  <c r="FN23" i="4" s="1"/>
  <c r="BO39" i="4"/>
  <c r="FN39" i="4" s="1"/>
  <c r="BN39" i="4"/>
  <c r="BN55" i="4"/>
  <c r="BO55" i="4"/>
  <c r="FN55" i="4" s="1"/>
  <c r="BN71" i="4"/>
  <c r="BO71" i="4"/>
  <c r="FN71" i="4" s="1"/>
  <c r="BN8" i="4"/>
  <c r="BO8" i="4"/>
  <c r="FN8" i="4" s="1"/>
  <c r="GB7" i="4" s="1"/>
  <c r="BN16" i="4"/>
  <c r="BO16" i="4"/>
  <c r="FN16" i="4" s="1"/>
  <c r="GB15" i="4" s="1"/>
  <c r="BN24" i="4"/>
  <c r="BO24" i="4"/>
  <c r="FN24" i="4" s="1"/>
  <c r="BN32" i="4"/>
  <c r="BO32" i="4"/>
  <c r="FN32" i="4" s="1"/>
  <c r="BO40" i="4"/>
  <c r="FN40" i="4" s="1"/>
  <c r="BN40" i="4"/>
  <c r="BO48" i="4"/>
  <c r="FN48" i="4" s="1"/>
  <c r="BN48" i="4"/>
  <c r="BN56" i="4"/>
  <c r="BO56" i="4"/>
  <c r="FN56" i="4" s="1"/>
  <c r="BN64" i="4"/>
  <c r="BO64" i="4"/>
  <c r="FN64" i="4" s="1"/>
  <c r="BN72" i="4"/>
  <c r="BO72" i="4"/>
  <c r="FN72" i="4" s="1"/>
  <c r="BO9" i="4"/>
  <c r="FN9" i="4" s="1"/>
  <c r="GB8" i="4" s="1"/>
  <c r="BN9" i="4"/>
  <c r="BO19" i="4"/>
  <c r="FN19" i="4" s="1"/>
  <c r="GB18" i="4" s="1"/>
  <c r="BN19" i="4"/>
  <c r="BN35" i="4"/>
  <c r="BO35" i="4"/>
  <c r="FN35" i="4" s="1"/>
  <c r="BO51" i="4"/>
  <c r="FN51" i="4" s="1"/>
  <c r="BN51" i="4"/>
  <c r="BN67" i="4"/>
  <c r="BO67" i="4"/>
  <c r="FN67" i="4" s="1"/>
  <c r="AS6" i="4"/>
  <c r="AT6" i="4"/>
  <c r="FT6" i="4" s="1"/>
  <c r="GE5" i="4" s="1"/>
  <c r="AS14" i="4"/>
  <c r="AT14" i="4"/>
  <c r="AT22" i="4"/>
  <c r="AS22" i="4"/>
  <c r="AS30" i="4"/>
  <c r="AT30" i="4"/>
  <c r="AT38" i="4"/>
  <c r="AS38" i="4"/>
  <c r="AT46" i="4"/>
  <c r="AS46" i="4"/>
  <c r="AS58" i="4"/>
  <c r="AT58" i="4"/>
  <c r="AS66" i="4"/>
  <c r="AT66" i="4"/>
  <c r="AT11" i="4"/>
  <c r="FT11" i="4" s="1"/>
  <c r="GE10" i="4" s="1"/>
  <c r="AS11" i="4"/>
  <c r="AT19" i="4"/>
  <c r="FT19" i="4" s="1"/>
  <c r="GE18" i="4" s="1"/>
  <c r="AS19" i="4"/>
  <c r="AS27" i="4"/>
  <c r="AT27" i="4"/>
  <c r="AS35" i="4"/>
  <c r="AT35" i="4"/>
  <c r="AS43" i="4"/>
  <c r="AT43" i="4"/>
  <c r="AS51" i="4"/>
  <c r="AT51" i="4"/>
  <c r="AT59" i="4"/>
  <c r="AS59" i="4"/>
  <c r="AT67" i="4"/>
  <c r="AS67" i="4"/>
  <c r="AS4" i="4"/>
  <c r="AT4" i="4"/>
  <c r="FT4" i="4" s="1"/>
  <c r="GE3" i="4" s="1"/>
  <c r="AT12" i="4"/>
  <c r="FT12" i="4" s="1"/>
  <c r="GE11" i="4" s="1"/>
  <c r="AS12" i="4"/>
  <c r="AS20" i="4"/>
  <c r="AT20" i="4"/>
  <c r="AS28" i="4"/>
  <c r="AT28" i="4"/>
  <c r="AS36" i="4"/>
  <c r="AT36" i="4"/>
  <c r="AS44" i="4"/>
  <c r="AT44" i="4"/>
  <c r="AS52" i="4"/>
  <c r="AT52" i="4"/>
  <c r="AT60" i="4"/>
  <c r="AS60" i="4"/>
  <c r="AT68" i="4"/>
  <c r="AS68" i="4"/>
  <c r="AS5" i="4"/>
  <c r="AT5" i="4"/>
  <c r="FT5" i="4" s="1"/>
  <c r="GE4" i="4" s="1"/>
  <c r="AT13" i="4"/>
  <c r="FT13" i="4" s="1"/>
  <c r="GE12" i="4" s="1"/>
  <c r="AS13" i="4"/>
  <c r="AS21" i="4"/>
  <c r="AT21" i="4"/>
  <c r="AT29" i="4"/>
  <c r="AS29" i="4"/>
  <c r="AT37" i="4"/>
  <c r="AS37" i="4"/>
  <c r="AT45" i="4"/>
  <c r="AS45" i="4"/>
  <c r="AT53" i="4"/>
  <c r="AS53" i="4"/>
  <c r="AS61" i="4"/>
  <c r="AT61" i="4"/>
  <c r="AS69" i="4"/>
  <c r="AT69" i="4"/>
  <c r="AT10" i="4"/>
  <c r="FT10" i="4" s="1"/>
  <c r="GE9" i="4" s="1"/>
  <c r="AS10" i="4"/>
  <c r="AT18" i="4"/>
  <c r="AS18" i="4"/>
  <c r="AT26" i="4"/>
  <c r="AS26" i="4"/>
  <c r="AT34" i="4"/>
  <c r="AS34" i="4"/>
  <c r="AS42" i="4"/>
  <c r="AT42" i="4"/>
  <c r="AS54" i="4"/>
  <c r="AT54" i="4"/>
  <c r="AT62" i="4"/>
  <c r="AS62" i="4"/>
  <c r="AT70" i="4"/>
  <c r="AS70" i="4"/>
  <c r="AT7" i="4"/>
  <c r="AS7" i="4"/>
  <c r="AS15" i="4"/>
  <c r="AT15" i="4"/>
  <c r="FT15" i="4" s="1"/>
  <c r="GE14" i="4" s="1"/>
  <c r="AT23" i="4"/>
  <c r="AS23" i="4"/>
  <c r="AS31" i="4"/>
  <c r="AT31" i="4"/>
  <c r="AS39" i="4"/>
  <c r="AT39" i="4"/>
  <c r="AT47" i="4"/>
  <c r="AS47" i="4"/>
  <c r="AS55" i="4"/>
  <c r="AT55" i="4"/>
  <c r="AT63" i="4"/>
  <c r="AS63" i="4"/>
  <c r="AT71" i="4"/>
  <c r="AS71" i="4"/>
  <c r="AT8" i="4"/>
  <c r="AS8" i="4"/>
  <c r="AT16" i="4"/>
  <c r="FT16" i="4" s="1"/>
  <c r="GE15" i="4" s="1"/>
  <c r="AS16" i="4"/>
  <c r="AT24" i="4"/>
  <c r="AS24" i="4"/>
  <c r="AT32" i="4"/>
  <c r="AS32" i="4"/>
  <c r="AS40" i="4"/>
  <c r="AT40" i="4"/>
  <c r="AS48" i="4"/>
  <c r="AT48" i="4"/>
  <c r="AT56" i="4"/>
  <c r="AS56" i="4"/>
  <c r="AT64" i="4"/>
  <c r="AS64" i="4"/>
  <c r="AT72" i="4"/>
  <c r="AS72" i="4"/>
  <c r="AS9" i="4"/>
  <c r="AT9" i="4"/>
  <c r="FT9" i="4" s="1"/>
  <c r="GE8" i="4" s="1"/>
  <c r="AT17" i="4"/>
  <c r="FT17" i="4" s="1"/>
  <c r="GE16" i="4" s="1"/>
  <c r="AS17" i="4"/>
  <c r="AS25" i="4"/>
  <c r="AT25" i="4"/>
  <c r="AS33" i="4"/>
  <c r="AT33" i="4"/>
  <c r="AT41" i="4"/>
  <c r="AS41" i="4"/>
  <c r="AT49" i="4"/>
  <c r="AS49" i="4"/>
  <c r="AS57" i="4"/>
  <c r="AT57" i="4"/>
  <c r="AS65" i="4"/>
  <c r="AT65" i="4"/>
  <c r="AS50" i="4"/>
  <c r="AT50" i="4"/>
  <c r="AX5" i="4"/>
  <c r="AY5" i="4"/>
  <c r="FV5" i="4" s="1"/>
  <c r="GF4" i="4" s="1"/>
  <c r="AY17" i="4"/>
  <c r="AX17" i="4"/>
  <c r="AX33" i="4"/>
  <c r="AY33" i="4"/>
  <c r="AY45" i="4"/>
  <c r="AX45" i="4"/>
  <c r="AX61" i="4"/>
  <c r="AY61" i="4"/>
  <c r="AX4" i="4"/>
  <c r="AY4" i="4"/>
  <c r="FV4" i="4" s="1"/>
  <c r="GF3" i="4" s="1"/>
  <c r="AY12" i="4"/>
  <c r="FV12" i="4" s="1"/>
  <c r="GF11" i="4" s="1"/>
  <c r="AX12" i="4"/>
  <c r="AX28" i="4"/>
  <c r="AY28" i="4"/>
  <c r="AX52" i="4"/>
  <c r="AY52" i="4"/>
  <c r="AY11" i="4"/>
  <c r="AX11" i="4"/>
  <c r="AY19" i="4"/>
  <c r="AX19" i="4"/>
  <c r="AX27" i="4"/>
  <c r="AY27" i="4"/>
  <c r="AX35" i="4"/>
  <c r="AY35" i="4"/>
  <c r="AY43" i="4"/>
  <c r="AX43" i="4"/>
  <c r="AY51" i="4"/>
  <c r="AX51" i="4"/>
  <c r="AX59" i="4"/>
  <c r="AY59" i="4"/>
  <c r="AX67" i="4"/>
  <c r="AY67" i="4"/>
  <c r="AY6" i="4"/>
  <c r="AX6" i="4"/>
  <c r="AY16" i="4"/>
  <c r="AX16" i="4"/>
  <c r="AY32" i="4"/>
  <c r="AX32" i="4"/>
  <c r="AX48" i="4"/>
  <c r="AY48" i="4"/>
  <c r="AY64" i="4"/>
  <c r="AX64" i="4"/>
  <c r="AX9" i="4"/>
  <c r="AY9" i="4"/>
  <c r="FV9" i="4" s="1"/>
  <c r="GF8" i="4" s="1"/>
  <c r="AY29" i="4"/>
  <c r="AX29" i="4"/>
  <c r="AY49" i="4"/>
  <c r="AX49" i="4"/>
  <c r="AX69" i="4"/>
  <c r="AY69" i="4"/>
  <c r="AY60" i="4"/>
  <c r="AX60" i="4"/>
  <c r="AX18" i="4"/>
  <c r="AY18" i="4"/>
  <c r="AY26" i="4"/>
  <c r="AX26" i="4"/>
  <c r="AY34" i="4"/>
  <c r="AX34" i="4"/>
  <c r="AX42" i="4"/>
  <c r="AY42" i="4"/>
  <c r="AX50" i="4"/>
  <c r="AY50" i="4"/>
  <c r="AY58" i="4"/>
  <c r="AX58" i="4"/>
  <c r="AY66" i="4"/>
  <c r="AX66" i="4"/>
  <c r="CS4" i="4"/>
  <c r="CR4" i="4"/>
  <c r="CR12" i="4"/>
  <c r="CS12" i="4"/>
  <c r="CS20" i="4"/>
  <c r="FZ20" i="4" s="1"/>
  <c r="CR20" i="4"/>
  <c r="CS28" i="4"/>
  <c r="FZ28" i="4" s="1"/>
  <c r="CR28" i="4"/>
  <c r="CS36" i="4"/>
  <c r="FZ36" i="4" s="1"/>
  <c r="CR36" i="4"/>
  <c r="CS44" i="4"/>
  <c r="FZ44" i="4" s="1"/>
  <c r="CR44" i="4"/>
  <c r="CS52" i="4"/>
  <c r="FZ52" i="4" s="1"/>
  <c r="CR52" i="4"/>
  <c r="CR60" i="4"/>
  <c r="CS60" i="4"/>
  <c r="FZ60" i="4" s="1"/>
  <c r="CR68" i="4"/>
  <c r="CS68" i="4"/>
  <c r="FZ68" i="4" s="1"/>
  <c r="CS5" i="4"/>
  <c r="CR5" i="4"/>
  <c r="CR13" i="4"/>
  <c r="CS13" i="4"/>
  <c r="CS21" i="4"/>
  <c r="FZ21" i="4" s="1"/>
  <c r="CR21" i="4"/>
  <c r="CR29" i="4"/>
  <c r="CS29" i="4"/>
  <c r="FZ29" i="4" s="1"/>
  <c r="CR37" i="4"/>
  <c r="CS37" i="4"/>
  <c r="FZ37" i="4" s="1"/>
  <c r="CR45" i="4"/>
  <c r="CS45" i="4"/>
  <c r="FZ45" i="4" s="1"/>
  <c r="CR53" i="4"/>
  <c r="CS53" i="4"/>
  <c r="FZ53" i="4" s="1"/>
  <c r="CS61" i="4"/>
  <c r="FZ61" i="4" s="1"/>
  <c r="CR61" i="4"/>
  <c r="CS69" i="4"/>
  <c r="FZ69" i="4" s="1"/>
  <c r="CR69" i="4"/>
  <c r="CS10" i="4"/>
  <c r="CR10" i="4"/>
  <c r="CS18" i="4"/>
  <c r="CR18" i="4"/>
  <c r="CR26" i="4"/>
  <c r="CS26" i="4"/>
  <c r="FZ26" i="4" s="1"/>
  <c r="CR34" i="4"/>
  <c r="CS34" i="4"/>
  <c r="FZ34" i="4" s="1"/>
  <c r="CS42" i="4"/>
  <c r="FZ42" i="4" s="1"/>
  <c r="CR42" i="4"/>
  <c r="CS50" i="4"/>
  <c r="FZ50" i="4" s="1"/>
  <c r="CR50" i="4"/>
  <c r="CR58" i="4"/>
  <c r="CS58" i="4"/>
  <c r="FZ58" i="4" s="1"/>
  <c r="CR66" i="4"/>
  <c r="CS66" i="4"/>
  <c r="FZ66" i="4" s="1"/>
  <c r="CS11" i="4"/>
  <c r="CR11" i="4"/>
  <c r="CS19" i="4"/>
  <c r="CR19" i="4"/>
  <c r="CR27" i="4"/>
  <c r="CS27" i="4"/>
  <c r="FZ27" i="4" s="1"/>
  <c r="CR35" i="4"/>
  <c r="CS35" i="4"/>
  <c r="FZ35" i="4" s="1"/>
  <c r="CS43" i="4"/>
  <c r="FZ43" i="4" s="1"/>
  <c r="CR43" i="4"/>
  <c r="CS51" i="4"/>
  <c r="FZ51" i="4" s="1"/>
  <c r="CR51" i="4"/>
  <c r="CR59" i="4"/>
  <c r="CS59" i="4"/>
  <c r="FZ59" i="4" s="1"/>
  <c r="CR67" i="4"/>
  <c r="CS67" i="4"/>
  <c r="FZ67" i="4" s="1"/>
  <c r="AY13" i="4"/>
  <c r="FV13" i="4" s="1"/>
  <c r="GF12" i="4" s="1"/>
  <c r="AX13" i="4"/>
  <c r="AX25" i="4"/>
  <c r="AY25" i="4"/>
  <c r="AY37" i="4"/>
  <c r="AX37" i="4"/>
  <c r="AY53" i="4"/>
  <c r="AX53" i="4"/>
  <c r="AX65" i="4"/>
  <c r="AY65" i="4"/>
  <c r="AY8" i="4"/>
  <c r="AX8" i="4"/>
  <c r="AX20" i="4"/>
  <c r="AY20" i="4"/>
  <c r="AX44" i="4"/>
  <c r="AY44" i="4"/>
  <c r="AY68" i="4"/>
  <c r="AX68" i="4"/>
  <c r="AX7" i="4"/>
  <c r="AY7" i="4"/>
  <c r="FV7" i="4" s="1"/>
  <c r="GF6" i="4" s="1"/>
  <c r="AY15" i="4"/>
  <c r="AX15" i="4"/>
  <c r="AX23" i="4"/>
  <c r="AY23" i="4"/>
  <c r="AY31" i="4"/>
  <c r="AX31" i="4"/>
  <c r="AY39" i="4"/>
  <c r="AX39" i="4"/>
  <c r="AY47" i="4"/>
  <c r="AX47" i="4"/>
  <c r="AY55" i="4"/>
  <c r="AX55" i="4"/>
  <c r="AX63" i="4"/>
  <c r="AY63" i="4"/>
  <c r="AX71" i="4"/>
  <c r="AY71" i="4"/>
  <c r="AX10" i="4"/>
  <c r="AY10" i="4"/>
  <c r="FV10" i="4" s="1"/>
  <c r="GF9" i="4" s="1"/>
  <c r="AY24" i="4"/>
  <c r="AX24" i="4"/>
  <c r="AX40" i="4"/>
  <c r="AY40" i="4"/>
  <c r="AY56" i="4"/>
  <c r="AX56" i="4"/>
  <c r="AY72" i="4"/>
  <c r="AX72" i="4"/>
  <c r="AX21" i="4"/>
  <c r="AY21" i="4"/>
  <c r="AY41" i="4"/>
  <c r="AX41" i="4"/>
  <c r="AX57" i="4"/>
  <c r="AY57" i="4"/>
  <c r="AX36" i="4"/>
  <c r="AY36" i="4"/>
  <c r="AX14" i="4"/>
  <c r="AY14" i="4"/>
  <c r="FV14" i="4" s="1"/>
  <c r="GF13" i="4" s="1"/>
  <c r="AY22" i="4"/>
  <c r="AX22" i="4"/>
  <c r="AY30" i="4"/>
  <c r="AX30" i="4"/>
  <c r="AX38" i="4"/>
  <c r="AY38" i="4"/>
  <c r="AX46" i="4"/>
  <c r="AY46" i="4"/>
  <c r="AX54" i="4"/>
  <c r="AY54" i="4"/>
  <c r="AX62" i="4"/>
  <c r="AY62" i="4"/>
  <c r="AY70" i="4"/>
  <c r="AX70" i="4"/>
  <c r="CR8" i="4"/>
  <c r="CS8" i="4"/>
  <c r="CR16" i="4"/>
  <c r="CS16" i="4"/>
  <c r="CR24" i="4"/>
  <c r="CS24" i="4"/>
  <c r="FZ24" i="4" s="1"/>
  <c r="CR32" i="4"/>
  <c r="CS32" i="4"/>
  <c r="FZ32" i="4" s="1"/>
  <c r="CS40" i="4"/>
  <c r="FZ40" i="4" s="1"/>
  <c r="CR40" i="4"/>
  <c r="CS48" i="4"/>
  <c r="FZ48" i="4" s="1"/>
  <c r="CR48" i="4"/>
  <c r="CR56" i="4"/>
  <c r="CS56" i="4"/>
  <c r="FZ56" i="4" s="1"/>
  <c r="CR64" i="4"/>
  <c r="CS64" i="4"/>
  <c r="FZ64" i="4" s="1"/>
  <c r="CR72" i="4"/>
  <c r="CS72" i="4"/>
  <c r="FZ72" i="4" s="1"/>
  <c r="CS9" i="4"/>
  <c r="CR9" i="4"/>
  <c r="CR17" i="4"/>
  <c r="CS17" i="4"/>
  <c r="CS25" i="4"/>
  <c r="FZ25" i="4" s="1"/>
  <c r="CR25" i="4"/>
  <c r="CS33" i="4"/>
  <c r="FZ33" i="4" s="1"/>
  <c r="CR33" i="4"/>
  <c r="CR41" i="4"/>
  <c r="CS41" i="4"/>
  <c r="FZ41" i="4" s="1"/>
  <c r="CR49" i="4"/>
  <c r="CS49" i="4"/>
  <c r="FZ49" i="4" s="1"/>
  <c r="CS57" i="4"/>
  <c r="FZ57" i="4" s="1"/>
  <c r="CR57" i="4"/>
  <c r="CS65" i="4"/>
  <c r="FZ65" i="4" s="1"/>
  <c r="CR65" i="4"/>
  <c r="CR6" i="4"/>
  <c r="CS6" i="4"/>
  <c r="CS14" i="4"/>
  <c r="CR14" i="4"/>
  <c r="CR22" i="4"/>
  <c r="CS22" i="4"/>
  <c r="FZ22" i="4" s="1"/>
  <c r="CR30" i="4"/>
  <c r="CS30" i="4"/>
  <c r="FZ30" i="4" s="1"/>
  <c r="CS38" i="4"/>
  <c r="FZ38" i="4" s="1"/>
  <c r="CR38" i="4"/>
  <c r="CS46" i="4"/>
  <c r="FZ46" i="4" s="1"/>
  <c r="CR46" i="4"/>
  <c r="CS54" i="4"/>
  <c r="FZ54" i="4" s="1"/>
  <c r="CR54" i="4"/>
  <c r="CR62" i="4"/>
  <c r="CS62" i="4"/>
  <c r="FZ62" i="4" s="1"/>
  <c r="CR70" i="4"/>
  <c r="CS70" i="4"/>
  <c r="FZ70" i="4" s="1"/>
  <c r="CR7" i="4"/>
  <c r="CS7" i="4"/>
  <c r="CS15" i="4"/>
  <c r="CR15" i="4"/>
  <c r="CR23" i="4"/>
  <c r="CS23" i="4"/>
  <c r="FZ23" i="4" s="1"/>
  <c r="CS31" i="4"/>
  <c r="FZ31" i="4" s="1"/>
  <c r="CR31" i="4"/>
  <c r="CS39" i="4"/>
  <c r="FZ39" i="4" s="1"/>
  <c r="CR39" i="4"/>
  <c r="CS47" i="4"/>
  <c r="FZ47" i="4" s="1"/>
  <c r="CR47" i="4"/>
  <c r="CR55" i="4"/>
  <c r="CS55" i="4"/>
  <c r="FZ55" i="4" s="1"/>
  <c r="CR63" i="4"/>
  <c r="CS63" i="4"/>
  <c r="FZ63" i="4" s="1"/>
  <c r="CR71" i="4"/>
  <c r="CS71" i="4"/>
  <c r="FZ71" i="4" s="1"/>
  <c r="FT3" i="5"/>
  <c r="GB33" i="5"/>
  <c r="FK6" i="5" s="1"/>
  <c r="FR3" i="5"/>
  <c r="GB32" i="5"/>
  <c r="FK5" i="5" s="1"/>
  <c r="FP3" i="5"/>
  <c r="GB31" i="5"/>
  <c r="FK4" i="5" s="1"/>
  <c r="GB30" i="5"/>
  <c r="DX8" i="5"/>
  <c r="DW8" i="5"/>
  <c r="DW20" i="5"/>
  <c r="DX20" i="5"/>
  <c r="DX32" i="5"/>
  <c r="DW32" i="5"/>
  <c r="DX52" i="5"/>
  <c r="DW52" i="5"/>
  <c r="DW64" i="5"/>
  <c r="DX64" i="5"/>
  <c r="DX72" i="5"/>
  <c r="DW72" i="5"/>
  <c r="DX5" i="5"/>
  <c r="DW5" i="5"/>
  <c r="DW13" i="5"/>
  <c r="DX13" i="5"/>
  <c r="DX21" i="5"/>
  <c r="DW21" i="5"/>
  <c r="DX37" i="5"/>
  <c r="DW37" i="5"/>
  <c r="DW57" i="5"/>
  <c r="DX57" i="5"/>
  <c r="DX69" i="5"/>
  <c r="DW69" i="5"/>
  <c r="DD12" i="5"/>
  <c r="DC12" i="5"/>
  <c r="DC20" i="5"/>
  <c r="DD20" i="5"/>
  <c r="DC28" i="5"/>
  <c r="DD28" i="5"/>
  <c r="DC36" i="5"/>
  <c r="DD36" i="5"/>
  <c r="DC44" i="5"/>
  <c r="DD44" i="5"/>
  <c r="DD52" i="5"/>
  <c r="DC52" i="5"/>
  <c r="DD60" i="5"/>
  <c r="DC60" i="5"/>
  <c r="DC68" i="5"/>
  <c r="DD68" i="5"/>
  <c r="DD5" i="5"/>
  <c r="DC5" i="5"/>
  <c r="DC13" i="5"/>
  <c r="DD13" i="5"/>
  <c r="DC29" i="5"/>
  <c r="DD29" i="5"/>
  <c r="DD45" i="5"/>
  <c r="DC45" i="5"/>
  <c r="DC53" i="5"/>
  <c r="DD53" i="5"/>
  <c r="DC61" i="5"/>
  <c r="DD61" i="5"/>
  <c r="DD65" i="5"/>
  <c r="DC65" i="5"/>
  <c r="DD69" i="5"/>
  <c r="DC69" i="5"/>
  <c r="DS7" i="5"/>
  <c r="DR7" i="5"/>
  <c r="DR19" i="5"/>
  <c r="DS19" i="5"/>
  <c r="DR31" i="5"/>
  <c r="DS31" i="5"/>
  <c r="DS43" i="5"/>
  <c r="DR43" i="5"/>
  <c r="DR55" i="5"/>
  <c r="DS55" i="5"/>
  <c r="DR71" i="5"/>
  <c r="DS71" i="5"/>
  <c r="DR10" i="5"/>
  <c r="DS10" i="5"/>
  <c r="DR22" i="5"/>
  <c r="DS22" i="5"/>
  <c r="DR38" i="5"/>
  <c r="DS38" i="5"/>
  <c r="DS46" i="5"/>
  <c r="DR46" i="5"/>
  <c r="DS54" i="5"/>
  <c r="DR54" i="5"/>
  <c r="DR62" i="5"/>
  <c r="DS62" i="5"/>
  <c r="CY3" i="5"/>
  <c r="CX3" i="5"/>
  <c r="CX15" i="5"/>
  <c r="CY15" i="5"/>
  <c r="CX47" i="5"/>
  <c r="CY47" i="5"/>
  <c r="CY30" i="5"/>
  <c r="CX30" i="5"/>
  <c r="DN8" i="5"/>
  <c r="DM8" i="5"/>
  <c r="DN16" i="5"/>
  <c r="DM16" i="5"/>
  <c r="DM28" i="5"/>
  <c r="DN28" i="5"/>
  <c r="DM36" i="5"/>
  <c r="DN36" i="5"/>
  <c r="DN52" i="5"/>
  <c r="DM52" i="5"/>
  <c r="DM64" i="5"/>
  <c r="DN64" i="5"/>
  <c r="DN72" i="5"/>
  <c r="DM72" i="5"/>
  <c r="DN9" i="5"/>
  <c r="DM9" i="5"/>
  <c r="DM25" i="5"/>
  <c r="DN25" i="5"/>
  <c r="DN37" i="5"/>
  <c r="DM37" i="5"/>
  <c r="DM61" i="5"/>
  <c r="DN61" i="5"/>
  <c r="EC7" i="5"/>
  <c r="EB7" i="5"/>
  <c r="EC23" i="5"/>
  <c r="EB23" i="5"/>
  <c r="EB31" i="5"/>
  <c r="EC31" i="5"/>
  <c r="EB47" i="5"/>
  <c r="EC47" i="5"/>
  <c r="EB59" i="5"/>
  <c r="EC59" i="5"/>
  <c r="EC67" i="5"/>
  <c r="EB67" i="5"/>
  <c r="EB71" i="5"/>
  <c r="EC71" i="5"/>
  <c r="EB10" i="5"/>
  <c r="EC10" i="5"/>
  <c r="EB22" i="5"/>
  <c r="EC22" i="5"/>
  <c r="EC30" i="5"/>
  <c r="EB30" i="5"/>
  <c r="EB38" i="5"/>
  <c r="EC38" i="5"/>
  <c r="EC46" i="5"/>
  <c r="EB46" i="5"/>
  <c r="EC54" i="5"/>
  <c r="EB54" i="5"/>
  <c r="EB62" i="5"/>
  <c r="EC62" i="5"/>
  <c r="EB66" i="5"/>
  <c r="EC66" i="5"/>
  <c r="DI3" i="5"/>
  <c r="DH3" i="5"/>
  <c r="DH19" i="5"/>
  <c r="DI19" i="5"/>
  <c r="DH31" i="5"/>
  <c r="DI31" i="5"/>
  <c r="DH47" i="5"/>
  <c r="DI47" i="5"/>
  <c r="DH59" i="5"/>
  <c r="DI59" i="5"/>
  <c r="DI67" i="5"/>
  <c r="DH67" i="5"/>
  <c r="DH10" i="5"/>
  <c r="DI10" i="5"/>
  <c r="DH14" i="5"/>
  <c r="DI14" i="5"/>
  <c r="DH22" i="5"/>
  <c r="DI22" i="5"/>
  <c r="DI30" i="5"/>
  <c r="DH30" i="5"/>
  <c r="DH38" i="5"/>
  <c r="DI38" i="5"/>
  <c r="DI46" i="5"/>
  <c r="DH46" i="5"/>
  <c r="DI54" i="5"/>
  <c r="DH54" i="5"/>
  <c r="DH66" i="5"/>
  <c r="DI66" i="5"/>
  <c r="DX4" i="5"/>
  <c r="DW4" i="5"/>
  <c r="DX12" i="5"/>
  <c r="DW12" i="5"/>
  <c r="DX16" i="5"/>
  <c r="DW16" i="5"/>
  <c r="DW24" i="5"/>
  <c r="DX24" i="5"/>
  <c r="DW28" i="5"/>
  <c r="DX28" i="5"/>
  <c r="DW36" i="5"/>
  <c r="DX36" i="5"/>
  <c r="DW40" i="5"/>
  <c r="DX40" i="5"/>
  <c r="DW44" i="5"/>
  <c r="DX44" i="5"/>
  <c r="DX48" i="5"/>
  <c r="DW48" i="5"/>
  <c r="DX56" i="5"/>
  <c r="DW56" i="5"/>
  <c r="DX60" i="5"/>
  <c r="DW60" i="5"/>
  <c r="DW68" i="5"/>
  <c r="DX68" i="5"/>
  <c r="DX9" i="5"/>
  <c r="DW9" i="5"/>
  <c r="DW17" i="5"/>
  <c r="DX17" i="5"/>
  <c r="DW25" i="5"/>
  <c r="DX25" i="5"/>
  <c r="DW29" i="5"/>
  <c r="DX29" i="5"/>
  <c r="DX33" i="5"/>
  <c r="DW33" i="5"/>
  <c r="DX41" i="5"/>
  <c r="DW41" i="5"/>
  <c r="DX45" i="5"/>
  <c r="DW45" i="5"/>
  <c r="DW49" i="5"/>
  <c r="DX49" i="5"/>
  <c r="DW53" i="5"/>
  <c r="DX53" i="5"/>
  <c r="DW61" i="5"/>
  <c r="DX61" i="5"/>
  <c r="DX65" i="5"/>
  <c r="DW65" i="5"/>
  <c r="DD4" i="5"/>
  <c r="DC4" i="5"/>
  <c r="DD8" i="5"/>
  <c r="DC8" i="5"/>
  <c r="DD16" i="5"/>
  <c r="DC16" i="5"/>
  <c r="DC24" i="5"/>
  <c r="DD24" i="5"/>
  <c r="DD32" i="5"/>
  <c r="DC32" i="5"/>
  <c r="DC40" i="5"/>
  <c r="DD40" i="5"/>
  <c r="DD48" i="5"/>
  <c r="DC48" i="5"/>
  <c r="DD56" i="5"/>
  <c r="DC56" i="5"/>
  <c r="DC64" i="5"/>
  <c r="DD64" i="5"/>
  <c r="DD72" i="5"/>
  <c r="DC72" i="5"/>
  <c r="DD9" i="5"/>
  <c r="DC9" i="5"/>
  <c r="DC17" i="5"/>
  <c r="DD17" i="5"/>
  <c r="DD21" i="5"/>
  <c r="DC21" i="5"/>
  <c r="DC25" i="5"/>
  <c r="DD25" i="5"/>
  <c r="DD33" i="5"/>
  <c r="DC33" i="5"/>
  <c r="DD37" i="5"/>
  <c r="DC37" i="5"/>
  <c r="DD41" i="5"/>
  <c r="DC41" i="5"/>
  <c r="DC49" i="5"/>
  <c r="DD49" i="5"/>
  <c r="DC57" i="5"/>
  <c r="DD57" i="5"/>
  <c r="DS3" i="5"/>
  <c r="DR3" i="5"/>
  <c r="DR11" i="5"/>
  <c r="DS11" i="5"/>
  <c r="DR15" i="5"/>
  <c r="DS15" i="5"/>
  <c r="DS23" i="5"/>
  <c r="DR23" i="5"/>
  <c r="DS27" i="5"/>
  <c r="DR27" i="5"/>
  <c r="DR35" i="5"/>
  <c r="DS35" i="5"/>
  <c r="DS39" i="5"/>
  <c r="DR39" i="5"/>
  <c r="DR47" i="5"/>
  <c r="DS47" i="5"/>
  <c r="DR51" i="5"/>
  <c r="DS51" i="5"/>
  <c r="DR59" i="5"/>
  <c r="DS59" i="5"/>
  <c r="DS63" i="5"/>
  <c r="DR63" i="5"/>
  <c r="DS67" i="5"/>
  <c r="DR67" i="5"/>
  <c r="DS6" i="5"/>
  <c r="DR6" i="5"/>
  <c r="DR14" i="5"/>
  <c r="DS14" i="5"/>
  <c r="DR18" i="5"/>
  <c r="DS18" i="5"/>
  <c r="DS26" i="5"/>
  <c r="DR26" i="5"/>
  <c r="DS30" i="5"/>
  <c r="DR30" i="5"/>
  <c r="DS34" i="5"/>
  <c r="DR34" i="5"/>
  <c r="DR42" i="5"/>
  <c r="DS42" i="5"/>
  <c r="DS50" i="5"/>
  <c r="DR50" i="5"/>
  <c r="DS58" i="5"/>
  <c r="DR58" i="5"/>
  <c r="DR66" i="5"/>
  <c r="DS66" i="5"/>
  <c r="DS70" i="5"/>
  <c r="DR70" i="5"/>
  <c r="CY7" i="5"/>
  <c r="CX7" i="5"/>
  <c r="CX11" i="5"/>
  <c r="CY11" i="5"/>
  <c r="CX19" i="5"/>
  <c r="CY19" i="5"/>
  <c r="CY23" i="5"/>
  <c r="CX23" i="5"/>
  <c r="CY27" i="5"/>
  <c r="CX27" i="5"/>
  <c r="CX31" i="5"/>
  <c r="CY31" i="5"/>
  <c r="CX35" i="5"/>
  <c r="CY35" i="5"/>
  <c r="CY39" i="5"/>
  <c r="CX39" i="5"/>
  <c r="CY43" i="5"/>
  <c r="CX43" i="5"/>
  <c r="CX51" i="5"/>
  <c r="CY51" i="5"/>
  <c r="CX55" i="5"/>
  <c r="CY55" i="5"/>
  <c r="CX59" i="5"/>
  <c r="CY59" i="5"/>
  <c r="CY63" i="5"/>
  <c r="CX63" i="5"/>
  <c r="CY67" i="5"/>
  <c r="CX67" i="5"/>
  <c r="CX71" i="5"/>
  <c r="CY71" i="5"/>
  <c r="CY6" i="5"/>
  <c r="CX6" i="5"/>
  <c r="CX10" i="5"/>
  <c r="CY10" i="5"/>
  <c r="CX14" i="5"/>
  <c r="CY14" i="5"/>
  <c r="CX18" i="5"/>
  <c r="CY18" i="5"/>
  <c r="CX22" i="5"/>
  <c r="CY22" i="5"/>
  <c r="CY26" i="5"/>
  <c r="CX26" i="5"/>
  <c r="CY34" i="5"/>
  <c r="CX34" i="5"/>
  <c r="CX38" i="5"/>
  <c r="CY38" i="5"/>
  <c r="CX42" i="5"/>
  <c r="CY42" i="5"/>
  <c r="CY46" i="5"/>
  <c r="CX46" i="5"/>
  <c r="CY50" i="5"/>
  <c r="CX50" i="5"/>
  <c r="CY54" i="5"/>
  <c r="CX54" i="5"/>
  <c r="CY58" i="5"/>
  <c r="CX58" i="5"/>
  <c r="CX62" i="5"/>
  <c r="CY62" i="5"/>
  <c r="CX66" i="5"/>
  <c r="CY66" i="5"/>
  <c r="CY70" i="5"/>
  <c r="CX70" i="5"/>
  <c r="DN4" i="5"/>
  <c r="DM4" i="5"/>
  <c r="DN12" i="5"/>
  <c r="DM12" i="5"/>
  <c r="DM20" i="5"/>
  <c r="DN20" i="5"/>
  <c r="DM24" i="5"/>
  <c r="DN24" i="5"/>
  <c r="DN32" i="5"/>
  <c r="DM32" i="5"/>
  <c r="DM40" i="5"/>
  <c r="DN40" i="5"/>
  <c r="DM44" i="5"/>
  <c r="DN44" i="5"/>
  <c r="DN48" i="5"/>
  <c r="DM48" i="5"/>
  <c r="DN56" i="5"/>
  <c r="DM56" i="5"/>
  <c r="DN60" i="5"/>
  <c r="DM60" i="5"/>
  <c r="DM68" i="5"/>
  <c r="DN68" i="5"/>
  <c r="DN5" i="5"/>
  <c r="DM5" i="5"/>
  <c r="DM13" i="5"/>
  <c r="DN13" i="5"/>
  <c r="DM17" i="5"/>
  <c r="DN17" i="5"/>
  <c r="DN21" i="5"/>
  <c r="DM21" i="5"/>
  <c r="DM29" i="5"/>
  <c r="DN29" i="5"/>
  <c r="DN33" i="5"/>
  <c r="DM33" i="5"/>
  <c r="DN41" i="5"/>
  <c r="DM41" i="5"/>
  <c r="DN45" i="5"/>
  <c r="DM45" i="5"/>
  <c r="DM49" i="5"/>
  <c r="DN49" i="5"/>
  <c r="DM53" i="5"/>
  <c r="DN53" i="5"/>
  <c r="DM57" i="5"/>
  <c r="DN57" i="5"/>
  <c r="DN65" i="5"/>
  <c r="DM65" i="5"/>
  <c r="DN69" i="5"/>
  <c r="DM69" i="5"/>
  <c r="EC3" i="5"/>
  <c r="EB3" i="5"/>
  <c r="EB11" i="5"/>
  <c r="EC11" i="5"/>
  <c r="EB15" i="5"/>
  <c r="EC15" i="5"/>
  <c r="EB19" i="5"/>
  <c r="EC19" i="5"/>
  <c r="EC27" i="5"/>
  <c r="EB27" i="5"/>
  <c r="EB35" i="5"/>
  <c r="EC35" i="5"/>
  <c r="EC39" i="5"/>
  <c r="EB39" i="5"/>
  <c r="EC43" i="5"/>
  <c r="EB43" i="5"/>
  <c r="EB51" i="5"/>
  <c r="EC51" i="5"/>
  <c r="EB55" i="5"/>
  <c r="EC55" i="5"/>
  <c r="EC63" i="5"/>
  <c r="EB63" i="5"/>
  <c r="EC6" i="5"/>
  <c r="EB6" i="5"/>
  <c r="EB14" i="5"/>
  <c r="EC14" i="5"/>
  <c r="EB18" i="5"/>
  <c r="EC18" i="5"/>
  <c r="EC26" i="5"/>
  <c r="EB26" i="5"/>
  <c r="EC34" i="5"/>
  <c r="EB34" i="5"/>
  <c r="EB42" i="5"/>
  <c r="EC42" i="5"/>
  <c r="EC50" i="5"/>
  <c r="EB50" i="5"/>
  <c r="EC58" i="5"/>
  <c r="EB58" i="5"/>
  <c r="EC70" i="5"/>
  <c r="EB70" i="5"/>
  <c r="DI7" i="5"/>
  <c r="DH7" i="5"/>
  <c r="DH11" i="5"/>
  <c r="DI11" i="5"/>
  <c r="DH15" i="5"/>
  <c r="DI15" i="5"/>
  <c r="DI23" i="5"/>
  <c r="DH23" i="5"/>
  <c r="DI27" i="5"/>
  <c r="DH27" i="5"/>
  <c r="DH35" i="5"/>
  <c r="DI35" i="5"/>
  <c r="DI39" i="5"/>
  <c r="DH39" i="5"/>
  <c r="DI43" i="5"/>
  <c r="DH43" i="5"/>
  <c r="DH51" i="5"/>
  <c r="DI51" i="5"/>
  <c r="DH55" i="5"/>
  <c r="DI55" i="5"/>
  <c r="DI63" i="5"/>
  <c r="DH63" i="5"/>
  <c r="DH71" i="5"/>
  <c r="DI71" i="5"/>
  <c r="DI6" i="5"/>
  <c r="DH6" i="5"/>
  <c r="DH18" i="5"/>
  <c r="DI18" i="5"/>
  <c r="DI26" i="5"/>
  <c r="DH26" i="5"/>
  <c r="DI34" i="5"/>
  <c r="DH34" i="5"/>
  <c r="DH42" i="5"/>
  <c r="DI42" i="5"/>
  <c r="DI50" i="5"/>
  <c r="DH50" i="5"/>
  <c r="DI58" i="5"/>
  <c r="DH58" i="5"/>
  <c r="DH62" i="5"/>
  <c r="DI62" i="5"/>
  <c r="DI70" i="5"/>
  <c r="DH70" i="5"/>
  <c r="DX6" i="5"/>
  <c r="DW6" i="5"/>
  <c r="DW10" i="5"/>
  <c r="DX10" i="5"/>
  <c r="DW14" i="5"/>
  <c r="DX14" i="5"/>
  <c r="DW18" i="5"/>
  <c r="DX18" i="5"/>
  <c r="DW22" i="5"/>
  <c r="DX22" i="5"/>
  <c r="DX26" i="5"/>
  <c r="DW26" i="5"/>
  <c r="DX30" i="5"/>
  <c r="DW30" i="5"/>
  <c r="DX34" i="5"/>
  <c r="DW34" i="5"/>
  <c r="DW38" i="5"/>
  <c r="DX38" i="5"/>
  <c r="DW42" i="5"/>
  <c r="DX42" i="5"/>
  <c r="DX46" i="5"/>
  <c r="DW46" i="5"/>
  <c r="DX50" i="5"/>
  <c r="DW50" i="5"/>
  <c r="DX54" i="5"/>
  <c r="DW54" i="5"/>
  <c r="DX58" i="5"/>
  <c r="DW58" i="5"/>
  <c r="DW62" i="5"/>
  <c r="DX62" i="5"/>
  <c r="DW66" i="5"/>
  <c r="DX66" i="5"/>
  <c r="DX70" i="5"/>
  <c r="DW70" i="5"/>
  <c r="DW3" i="5"/>
  <c r="DX3" i="5"/>
  <c r="DX7" i="5"/>
  <c r="DW7" i="5"/>
  <c r="DW11" i="5"/>
  <c r="DX11" i="5"/>
  <c r="DW15" i="5"/>
  <c r="DX15" i="5"/>
  <c r="DW19" i="5"/>
  <c r="DX19" i="5"/>
  <c r="DX23" i="5"/>
  <c r="DW23" i="5"/>
  <c r="DX27" i="5"/>
  <c r="DW27" i="5"/>
  <c r="DW31" i="5"/>
  <c r="DX31" i="5"/>
  <c r="DW35" i="5"/>
  <c r="DX35" i="5"/>
  <c r="DX39" i="5"/>
  <c r="DW39" i="5"/>
  <c r="DX43" i="5"/>
  <c r="DW43" i="5"/>
  <c r="DW47" i="5"/>
  <c r="DX47" i="5"/>
  <c r="DW51" i="5"/>
  <c r="DX51" i="5"/>
  <c r="DW55" i="5"/>
  <c r="DX55" i="5"/>
  <c r="DW59" i="5"/>
  <c r="DX59" i="5"/>
  <c r="DX63" i="5"/>
  <c r="DW63" i="5"/>
  <c r="DX67" i="5"/>
  <c r="DW67" i="5"/>
  <c r="DW71" i="5"/>
  <c r="DX71" i="5"/>
  <c r="DD6" i="5"/>
  <c r="DC6" i="5"/>
  <c r="DC10" i="5"/>
  <c r="DD10" i="5"/>
  <c r="DC14" i="5"/>
  <c r="DD14" i="5"/>
  <c r="DC18" i="5"/>
  <c r="DD18" i="5"/>
  <c r="DC22" i="5"/>
  <c r="DD22" i="5"/>
  <c r="DD26" i="5"/>
  <c r="DC26" i="5"/>
  <c r="DD30" i="5"/>
  <c r="DC30" i="5"/>
  <c r="DD34" i="5"/>
  <c r="DC34" i="5"/>
  <c r="DC38" i="5"/>
  <c r="DD38" i="5"/>
  <c r="DC42" i="5"/>
  <c r="DD42" i="5"/>
  <c r="DD46" i="5"/>
  <c r="DC46" i="5"/>
  <c r="DD50" i="5"/>
  <c r="DC50" i="5"/>
  <c r="DD54" i="5"/>
  <c r="DC54" i="5"/>
  <c r="DD58" i="5"/>
  <c r="DC58" i="5"/>
  <c r="DC62" i="5"/>
  <c r="DD62" i="5"/>
  <c r="DC66" i="5"/>
  <c r="DD66" i="5"/>
  <c r="DD70" i="5"/>
  <c r="DC70" i="5"/>
  <c r="DC3" i="5"/>
  <c r="DD3" i="5"/>
  <c r="DD7" i="5"/>
  <c r="DC7" i="5"/>
  <c r="DC11" i="5"/>
  <c r="DD11" i="5"/>
  <c r="DC15" i="5"/>
  <c r="DD15" i="5"/>
  <c r="DC19" i="5"/>
  <c r="DD19" i="5"/>
  <c r="DD23" i="5"/>
  <c r="DC23" i="5"/>
  <c r="DD27" i="5"/>
  <c r="DC27" i="5"/>
  <c r="DC31" i="5"/>
  <c r="DD31" i="5"/>
  <c r="DC35" i="5"/>
  <c r="DD35" i="5"/>
  <c r="DD39" i="5"/>
  <c r="DC39" i="5"/>
  <c r="DD43" i="5"/>
  <c r="DC43" i="5"/>
  <c r="DC47" i="5"/>
  <c r="DD47" i="5"/>
  <c r="DC51" i="5"/>
  <c r="DD51" i="5"/>
  <c r="DC55" i="5"/>
  <c r="DD55" i="5"/>
  <c r="DC59" i="5"/>
  <c r="DD59" i="5"/>
  <c r="DD63" i="5"/>
  <c r="DC63" i="5"/>
  <c r="DD67" i="5"/>
  <c r="DC67" i="5"/>
  <c r="DC71" i="5"/>
  <c r="DD71" i="5"/>
  <c r="DS5" i="5"/>
  <c r="DR5" i="5"/>
  <c r="DS9" i="5"/>
  <c r="DR9" i="5"/>
  <c r="DR13" i="5"/>
  <c r="DS13" i="5"/>
  <c r="DR17" i="5"/>
  <c r="DS17" i="5"/>
  <c r="DS21" i="5"/>
  <c r="DR21" i="5"/>
  <c r="DR25" i="5"/>
  <c r="DS25" i="5"/>
  <c r="DR29" i="5"/>
  <c r="DS29" i="5"/>
  <c r="DS33" i="5"/>
  <c r="DR33" i="5"/>
  <c r="DS37" i="5"/>
  <c r="DR37" i="5"/>
  <c r="DS41" i="5"/>
  <c r="DR41" i="5"/>
  <c r="DS45" i="5"/>
  <c r="DR45" i="5"/>
  <c r="DR49" i="5"/>
  <c r="DS49" i="5"/>
  <c r="DR53" i="5"/>
  <c r="DS53" i="5"/>
  <c r="DR57" i="5"/>
  <c r="DS57" i="5"/>
  <c r="DR61" i="5"/>
  <c r="DS61" i="5"/>
  <c r="DS65" i="5"/>
  <c r="DR65" i="5"/>
  <c r="DS69" i="5"/>
  <c r="DR69" i="5"/>
  <c r="DS4" i="5"/>
  <c r="DR4" i="5"/>
  <c r="DS8" i="5"/>
  <c r="DR8" i="5"/>
  <c r="DS12" i="5"/>
  <c r="DR12" i="5"/>
  <c r="DS16" i="5"/>
  <c r="DR16" i="5"/>
  <c r="DR20" i="5"/>
  <c r="DS20" i="5"/>
  <c r="DR24" i="5"/>
  <c r="DS24" i="5"/>
  <c r="DR28" i="5"/>
  <c r="DS28" i="5"/>
  <c r="DS32" i="5"/>
  <c r="DR32" i="5"/>
  <c r="DR36" i="5"/>
  <c r="DS36" i="5"/>
  <c r="DR40" i="5"/>
  <c r="DS40" i="5"/>
  <c r="DR44" i="5"/>
  <c r="DS44" i="5"/>
  <c r="DS48" i="5"/>
  <c r="DR48" i="5"/>
  <c r="DS52" i="5"/>
  <c r="DR52" i="5"/>
  <c r="DS56" i="5"/>
  <c r="DR56" i="5"/>
  <c r="DS60" i="5"/>
  <c r="DR60" i="5"/>
  <c r="DR64" i="5"/>
  <c r="DS64" i="5"/>
  <c r="DR68" i="5"/>
  <c r="DS68" i="5"/>
  <c r="DS72" i="5"/>
  <c r="DR72" i="5"/>
  <c r="CY5" i="5"/>
  <c r="CX5" i="5"/>
  <c r="CY9" i="5"/>
  <c r="CX9" i="5"/>
  <c r="CX13" i="5"/>
  <c r="CY13" i="5"/>
  <c r="CX17" i="5"/>
  <c r="CY17" i="5"/>
  <c r="CY21" i="5"/>
  <c r="CX21" i="5"/>
  <c r="CX25" i="5"/>
  <c r="CY25" i="5"/>
  <c r="CX29" i="5"/>
  <c r="CY29" i="5"/>
  <c r="CY33" i="5"/>
  <c r="CX33" i="5"/>
  <c r="CY37" i="5"/>
  <c r="CX37" i="5"/>
  <c r="CY41" i="5"/>
  <c r="CX41" i="5"/>
  <c r="CY45" i="5"/>
  <c r="CX45" i="5"/>
  <c r="CX49" i="5"/>
  <c r="CY49" i="5"/>
  <c r="CX53" i="5"/>
  <c r="CY53" i="5"/>
  <c r="CX57" i="5"/>
  <c r="CY57" i="5"/>
  <c r="CX61" i="5"/>
  <c r="CY61" i="5"/>
  <c r="CY65" i="5"/>
  <c r="CX65" i="5"/>
  <c r="CY69" i="5"/>
  <c r="CX69" i="5"/>
  <c r="CY4" i="5"/>
  <c r="CX4" i="5"/>
  <c r="CY8" i="5"/>
  <c r="CX8" i="5"/>
  <c r="CY12" i="5"/>
  <c r="CX12" i="5"/>
  <c r="CY16" i="5"/>
  <c r="CX16" i="5"/>
  <c r="CX20" i="5"/>
  <c r="CY20" i="5"/>
  <c r="CX24" i="5"/>
  <c r="CY24" i="5"/>
  <c r="CX28" i="5"/>
  <c r="CY28" i="5"/>
  <c r="CY32" i="5"/>
  <c r="CX32" i="5"/>
  <c r="CX36" i="5"/>
  <c r="CY36" i="5"/>
  <c r="CX40" i="5"/>
  <c r="CY40" i="5"/>
  <c r="CX44" i="5"/>
  <c r="CY44" i="5"/>
  <c r="CY48" i="5"/>
  <c r="CX48" i="5"/>
  <c r="CY52" i="5"/>
  <c r="CX52" i="5"/>
  <c r="CY56" i="5"/>
  <c r="CX56" i="5"/>
  <c r="CY60" i="5"/>
  <c r="CX60" i="5"/>
  <c r="CX64" i="5"/>
  <c r="CY64" i="5"/>
  <c r="CX68" i="5"/>
  <c r="CY68" i="5"/>
  <c r="CY72" i="5"/>
  <c r="CX72" i="5"/>
  <c r="DN6" i="5"/>
  <c r="DM6" i="5"/>
  <c r="DM10" i="5"/>
  <c r="DN10" i="5"/>
  <c r="DM14" i="5"/>
  <c r="DN14" i="5"/>
  <c r="DM18" i="5"/>
  <c r="DN18" i="5"/>
  <c r="DM22" i="5"/>
  <c r="DN22" i="5"/>
  <c r="DN26" i="5"/>
  <c r="DM26" i="5"/>
  <c r="DN30" i="5"/>
  <c r="DM30" i="5"/>
  <c r="DN34" i="5"/>
  <c r="DM34" i="5"/>
  <c r="DM38" i="5"/>
  <c r="DN38" i="5"/>
  <c r="DM42" i="5"/>
  <c r="DN42" i="5"/>
  <c r="DN46" i="5"/>
  <c r="DM46" i="5"/>
  <c r="DN50" i="5"/>
  <c r="DM50" i="5"/>
  <c r="DN54" i="5"/>
  <c r="DM54" i="5"/>
  <c r="DN58" i="5"/>
  <c r="DM58" i="5"/>
  <c r="DM62" i="5"/>
  <c r="DN62" i="5"/>
  <c r="DM66" i="5"/>
  <c r="DN66" i="5"/>
  <c r="DN70" i="5"/>
  <c r="DM70" i="5"/>
  <c r="DM3" i="5"/>
  <c r="DN3" i="5"/>
  <c r="DN7" i="5"/>
  <c r="DM7" i="5"/>
  <c r="DM11" i="5"/>
  <c r="DN11" i="5"/>
  <c r="DM15" i="5"/>
  <c r="DN15" i="5"/>
  <c r="DM19" i="5"/>
  <c r="DN19" i="5"/>
  <c r="DN23" i="5"/>
  <c r="DM23" i="5"/>
  <c r="DN27" i="5"/>
  <c r="DM27" i="5"/>
  <c r="DM31" i="5"/>
  <c r="DN31" i="5"/>
  <c r="DM35" i="5"/>
  <c r="DN35" i="5"/>
  <c r="DN39" i="5"/>
  <c r="DM39" i="5"/>
  <c r="DN43" i="5"/>
  <c r="DM43" i="5"/>
  <c r="DM47" i="5"/>
  <c r="DN47" i="5"/>
  <c r="DM51" i="5"/>
  <c r="DN51" i="5"/>
  <c r="DM55" i="5"/>
  <c r="DN55" i="5"/>
  <c r="DM59" i="5"/>
  <c r="DN59" i="5"/>
  <c r="DN63" i="5"/>
  <c r="DM63" i="5"/>
  <c r="DN67" i="5"/>
  <c r="DM67" i="5"/>
  <c r="DM71" i="5"/>
  <c r="DN71" i="5"/>
  <c r="EC5" i="5"/>
  <c r="EB5" i="5"/>
  <c r="EC9" i="5"/>
  <c r="EB9" i="5"/>
  <c r="EB13" i="5"/>
  <c r="EC13" i="5"/>
  <c r="EB17" i="5"/>
  <c r="EC17" i="5"/>
  <c r="EC21" i="5"/>
  <c r="EB21" i="5"/>
  <c r="EB25" i="5"/>
  <c r="EC25" i="5"/>
  <c r="EB29" i="5"/>
  <c r="EC29" i="5"/>
  <c r="EC33" i="5"/>
  <c r="EB33" i="5"/>
  <c r="EC37" i="5"/>
  <c r="EB37" i="5"/>
  <c r="EC41" i="5"/>
  <c r="EB41" i="5"/>
  <c r="EC45" i="5"/>
  <c r="EB45" i="5"/>
  <c r="EB49" i="5"/>
  <c r="EC49" i="5"/>
  <c r="EB53" i="5"/>
  <c r="EC53" i="5"/>
  <c r="EB57" i="5"/>
  <c r="EC57" i="5"/>
  <c r="EB61" i="5"/>
  <c r="EC61" i="5"/>
  <c r="EC65" i="5"/>
  <c r="EB65" i="5"/>
  <c r="EC69" i="5"/>
  <c r="EB69" i="5"/>
  <c r="EC4" i="5"/>
  <c r="EB4" i="5"/>
  <c r="EC8" i="5"/>
  <c r="EB8" i="5"/>
  <c r="EC12" i="5"/>
  <c r="EB12" i="5"/>
  <c r="EC16" i="5"/>
  <c r="EB16" i="5"/>
  <c r="EB20" i="5"/>
  <c r="EC20" i="5"/>
  <c r="EB24" i="5"/>
  <c r="EC24" i="5"/>
  <c r="EB28" i="5"/>
  <c r="EC28" i="5"/>
  <c r="EC32" i="5"/>
  <c r="EB32" i="5"/>
  <c r="EB36" i="5"/>
  <c r="EC36" i="5"/>
  <c r="EB40" i="5"/>
  <c r="EC40" i="5"/>
  <c r="EB44" i="5"/>
  <c r="EC44" i="5"/>
  <c r="EC48" i="5"/>
  <c r="EB48" i="5"/>
  <c r="EC52" i="5"/>
  <c r="EB52" i="5"/>
  <c r="EC56" i="5"/>
  <c r="EB56" i="5"/>
  <c r="EC60" i="5"/>
  <c r="EB60" i="5"/>
  <c r="EB64" i="5"/>
  <c r="EC64" i="5"/>
  <c r="EB68" i="5"/>
  <c r="EC68" i="5"/>
  <c r="EC72" i="5"/>
  <c r="EB72" i="5"/>
  <c r="DI5" i="5"/>
  <c r="DH5" i="5"/>
  <c r="DI9" i="5"/>
  <c r="DH9" i="5"/>
  <c r="DH13" i="5"/>
  <c r="DI13" i="5"/>
  <c r="DH17" i="5"/>
  <c r="DI17" i="5"/>
  <c r="DI21" i="5"/>
  <c r="DH21" i="5"/>
  <c r="DH25" i="5"/>
  <c r="DI25" i="5"/>
  <c r="DH29" i="5"/>
  <c r="DI29" i="5"/>
  <c r="DI33" i="5"/>
  <c r="DH33" i="5"/>
  <c r="DI37" i="5"/>
  <c r="DH37" i="5"/>
  <c r="DI41" i="5"/>
  <c r="DH41" i="5"/>
  <c r="DI45" i="5"/>
  <c r="DH45" i="5"/>
  <c r="DH49" i="5"/>
  <c r="DI49" i="5"/>
  <c r="DH53" i="5"/>
  <c r="DI53" i="5"/>
  <c r="DH57" i="5"/>
  <c r="DI57" i="5"/>
  <c r="DH61" i="5"/>
  <c r="DI61" i="5"/>
  <c r="DI65" i="5"/>
  <c r="DH65" i="5"/>
  <c r="DI69" i="5"/>
  <c r="DH69" i="5"/>
  <c r="DI4" i="5"/>
  <c r="DH4" i="5"/>
  <c r="DI8" i="5"/>
  <c r="DH8" i="5"/>
  <c r="DI12" i="5"/>
  <c r="DH12" i="5"/>
  <c r="DI16" i="5"/>
  <c r="DH16" i="5"/>
  <c r="DH20" i="5"/>
  <c r="DI20" i="5"/>
  <c r="DH24" i="5"/>
  <c r="DI24" i="5"/>
  <c r="DH28" i="5"/>
  <c r="DI28" i="5"/>
  <c r="DI32" i="5"/>
  <c r="DH32" i="5"/>
  <c r="DH36" i="5"/>
  <c r="DI36" i="5"/>
  <c r="DH40" i="5"/>
  <c r="DI40" i="5"/>
  <c r="DH44" i="5"/>
  <c r="DI44" i="5"/>
  <c r="DI48" i="5"/>
  <c r="DH48" i="5"/>
  <c r="DI52" i="5"/>
  <c r="DH52" i="5"/>
  <c r="DI56" i="5"/>
  <c r="DH56" i="5"/>
  <c r="DI60" i="5"/>
  <c r="DH60" i="5"/>
  <c r="DH64" i="5"/>
  <c r="DI64" i="5"/>
  <c r="DH68" i="5"/>
  <c r="DI68" i="5"/>
  <c r="DI72" i="5"/>
  <c r="DH72" i="5"/>
  <c r="DX4" i="4"/>
  <c r="DW4" i="4"/>
  <c r="DX36" i="4"/>
  <c r="DW36" i="4"/>
  <c r="DW68" i="4"/>
  <c r="DX68" i="4"/>
  <c r="DW30" i="4"/>
  <c r="DX30" i="4"/>
  <c r="DW62" i="4"/>
  <c r="DX62" i="4"/>
  <c r="DX13" i="4"/>
  <c r="DW13" i="4"/>
  <c r="DX28" i="4"/>
  <c r="DW28" i="4"/>
  <c r="DW60" i="4"/>
  <c r="DX60" i="4"/>
  <c r="DW22" i="4"/>
  <c r="DX22" i="4"/>
  <c r="DX54" i="4"/>
  <c r="DW54" i="4"/>
  <c r="DW9" i="4"/>
  <c r="DX9" i="4"/>
  <c r="DX16" i="4"/>
  <c r="DW16" i="4"/>
  <c r="DX32" i="4"/>
  <c r="DW32" i="4"/>
  <c r="DW48" i="4"/>
  <c r="DX48" i="4"/>
  <c r="DX64" i="4"/>
  <c r="DW64" i="4"/>
  <c r="DW10" i="4"/>
  <c r="DX10" i="4"/>
  <c r="DX26" i="4"/>
  <c r="DW26" i="4"/>
  <c r="DW42" i="4"/>
  <c r="DX42" i="4"/>
  <c r="DX58" i="4"/>
  <c r="DW58" i="4"/>
  <c r="DW11" i="4"/>
  <c r="DX11" i="4"/>
  <c r="DW19" i="4"/>
  <c r="DX19" i="4"/>
  <c r="DX27" i="4"/>
  <c r="DW27" i="4"/>
  <c r="DX35" i="4"/>
  <c r="DW35" i="4"/>
  <c r="DW43" i="4"/>
  <c r="DX43" i="4"/>
  <c r="DW51" i="4"/>
  <c r="DX51" i="4"/>
  <c r="DX59" i="4"/>
  <c r="DW59" i="4"/>
  <c r="DX67" i="4"/>
  <c r="DW67" i="4"/>
  <c r="DX17" i="4"/>
  <c r="DW17" i="4"/>
  <c r="DW25" i="4"/>
  <c r="DX25" i="4"/>
  <c r="DW33" i="4"/>
  <c r="DX33" i="4"/>
  <c r="DX41" i="4"/>
  <c r="DW41" i="4"/>
  <c r="DX49" i="4"/>
  <c r="DW49" i="4"/>
  <c r="DW57" i="4"/>
  <c r="DX57" i="4"/>
  <c r="DW65" i="4"/>
  <c r="DX65" i="4"/>
  <c r="DC4" i="4"/>
  <c r="DD4" i="4"/>
  <c r="DD12" i="4"/>
  <c r="DC12" i="4"/>
  <c r="DC20" i="4"/>
  <c r="DD20" i="4"/>
  <c r="DC28" i="4"/>
  <c r="DD28" i="4"/>
  <c r="DC36" i="4"/>
  <c r="DD36" i="4"/>
  <c r="DC44" i="4"/>
  <c r="DD44" i="4"/>
  <c r="DC52" i="4"/>
  <c r="DD52" i="4"/>
  <c r="DD60" i="4"/>
  <c r="DC60" i="4"/>
  <c r="DD68" i="4"/>
  <c r="DC68" i="4"/>
  <c r="DC5" i="4"/>
  <c r="DD5" i="4"/>
  <c r="DD13" i="4"/>
  <c r="DC13" i="4"/>
  <c r="DC21" i="4"/>
  <c r="DD21" i="4"/>
  <c r="DD29" i="4"/>
  <c r="DC29" i="4"/>
  <c r="DD37" i="4"/>
  <c r="DC37" i="4"/>
  <c r="DD45" i="4"/>
  <c r="DC45" i="4"/>
  <c r="DD53" i="4"/>
  <c r="DC53" i="4"/>
  <c r="DC61" i="4"/>
  <c r="DD61" i="4"/>
  <c r="DC69" i="4"/>
  <c r="DD69" i="4"/>
  <c r="DD10" i="4"/>
  <c r="DC10" i="4"/>
  <c r="DD18" i="4"/>
  <c r="DC18" i="4"/>
  <c r="DC26" i="4"/>
  <c r="DD26" i="4"/>
  <c r="DC34" i="4"/>
  <c r="DD34" i="4"/>
  <c r="DD42" i="4"/>
  <c r="DC42" i="4"/>
  <c r="DD50" i="4"/>
  <c r="DC50" i="4"/>
  <c r="DC58" i="4"/>
  <c r="DD58" i="4"/>
  <c r="DC66" i="4"/>
  <c r="DD66" i="4"/>
  <c r="DD11" i="4"/>
  <c r="DC11" i="4"/>
  <c r="DD19" i="4"/>
  <c r="DC19" i="4"/>
  <c r="DC27" i="4"/>
  <c r="DD27" i="4"/>
  <c r="DC35" i="4"/>
  <c r="DD35" i="4"/>
  <c r="DD43" i="4"/>
  <c r="DC43" i="4"/>
  <c r="DD51" i="4"/>
  <c r="DC51" i="4"/>
  <c r="DC59" i="4"/>
  <c r="DD59" i="4"/>
  <c r="DC67" i="4"/>
  <c r="DD67" i="4"/>
  <c r="DM6" i="4"/>
  <c r="DN6" i="4"/>
  <c r="DN14" i="4"/>
  <c r="DM14" i="4"/>
  <c r="DM22" i="4"/>
  <c r="DN22" i="4"/>
  <c r="DM30" i="4"/>
  <c r="DN30" i="4"/>
  <c r="DN38" i="4"/>
  <c r="DM38" i="4"/>
  <c r="DN46" i="4"/>
  <c r="DM46" i="4"/>
  <c r="DN54" i="4"/>
  <c r="DM54" i="4"/>
  <c r="DM62" i="4"/>
  <c r="DN62" i="4"/>
  <c r="DM70" i="4"/>
  <c r="DN70" i="4"/>
  <c r="DM7" i="4"/>
  <c r="DN7" i="4"/>
  <c r="DN15" i="4"/>
  <c r="DM15" i="4"/>
  <c r="DN23" i="4"/>
  <c r="DM23" i="4"/>
  <c r="DN31" i="4"/>
  <c r="DM31" i="4"/>
  <c r="DN39" i="4"/>
  <c r="DM39" i="4"/>
  <c r="DN47" i="4"/>
  <c r="DM47" i="4"/>
  <c r="DM55" i="4"/>
  <c r="DN55" i="4"/>
  <c r="DM63" i="4"/>
  <c r="DN63" i="4"/>
  <c r="DM71" i="4"/>
  <c r="DN71" i="4"/>
  <c r="DM8" i="4"/>
  <c r="DN8" i="4"/>
  <c r="DM16" i="4"/>
  <c r="DN16" i="4"/>
  <c r="DM24" i="4"/>
  <c r="DN24" i="4"/>
  <c r="DM32" i="4"/>
  <c r="DN32" i="4"/>
  <c r="DN40" i="4"/>
  <c r="DM40" i="4"/>
  <c r="DN48" i="4"/>
  <c r="DM48" i="4"/>
  <c r="DM56" i="4"/>
  <c r="DN56" i="4"/>
  <c r="DM64" i="4"/>
  <c r="DN64" i="4"/>
  <c r="DM72" i="4"/>
  <c r="DN72" i="4"/>
  <c r="DN9" i="4"/>
  <c r="DM9" i="4"/>
  <c r="DM17" i="4"/>
  <c r="DN17" i="4"/>
  <c r="DN25" i="4"/>
  <c r="DM25" i="4"/>
  <c r="DN33" i="4"/>
  <c r="DM33" i="4"/>
  <c r="DM41" i="4"/>
  <c r="DN41" i="4"/>
  <c r="DM49" i="4"/>
  <c r="DN49" i="4"/>
  <c r="DN57" i="4"/>
  <c r="DM57" i="4"/>
  <c r="DN65" i="4"/>
  <c r="DM65" i="4"/>
  <c r="DX20" i="4"/>
  <c r="DW20" i="4"/>
  <c r="DX52" i="4"/>
  <c r="DW52" i="4"/>
  <c r="DX14" i="4"/>
  <c r="DW14" i="4"/>
  <c r="DX46" i="4"/>
  <c r="DW46" i="4"/>
  <c r="DX5" i="4"/>
  <c r="DW5" i="4"/>
  <c r="DW12" i="4"/>
  <c r="DX12" i="4"/>
  <c r="DX44" i="4"/>
  <c r="DW44" i="4"/>
  <c r="DW6" i="4"/>
  <c r="DX6" i="4"/>
  <c r="DX38" i="4"/>
  <c r="DW38" i="4"/>
  <c r="DW70" i="4"/>
  <c r="DX70" i="4"/>
  <c r="DX8" i="4"/>
  <c r="DW8" i="4"/>
  <c r="DX24" i="4"/>
  <c r="DW24" i="4"/>
  <c r="DW40" i="4"/>
  <c r="DX40" i="4"/>
  <c r="DX56" i="4"/>
  <c r="DW56" i="4"/>
  <c r="DX72" i="4"/>
  <c r="DW72" i="4"/>
  <c r="DW18" i="4"/>
  <c r="DX18" i="4"/>
  <c r="DX34" i="4"/>
  <c r="DW34" i="4"/>
  <c r="DW50" i="4"/>
  <c r="DX50" i="4"/>
  <c r="DX66" i="4"/>
  <c r="DW66" i="4"/>
  <c r="DX7" i="4"/>
  <c r="DW7" i="4"/>
  <c r="DW15" i="4"/>
  <c r="DX15" i="4"/>
  <c r="DW23" i="4"/>
  <c r="DX23" i="4"/>
  <c r="DW31" i="4"/>
  <c r="DX31" i="4"/>
  <c r="DW39" i="4"/>
  <c r="DX39" i="4"/>
  <c r="DW47" i="4"/>
  <c r="DX47" i="4"/>
  <c r="DX55" i="4"/>
  <c r="DW55" i="4"/>
  <c r="DX63" i="4"/>
  <c r="DW63" i="4"/>
  <c r="DX71" i="4"/>
  <c r="DW71" i="4"/>
  <c r="DW21" i="4"/>
  <c r="DX21" i="4"/>
  <c r="DX29" i="4"/>
  <c r="DW29" i="4"/>
  <c r="DX37" i="4"/>
  <c r="DW37" i="4"/>
  <c r="DX45" i="4"/>
  <c r="DW45" i="4"/>
  <c r="DX53" i="4"/>
  <c r="DW53" i="4"/>
  <c r="DW61" i="4"/>
  <c r="DX61" i="4"/>
  <c r="DW69" i="4"/>
  <c r="DX69" i="4"/>
  <c r="DD8" i="4"/>
  <c r="DC8" i="4"/>
  <c r="DD16" i="4"/>
  <c r="DC16" i="4"/>
  <c r="DD24" i="4"/>
  <c r="DC24" i="4"/>
  <c r="DD32" i="4"/>
  <c r="DC32" i="4"/>
  <c r="DC40" i="4"/>
  <c r="DD40" i="4"/>
  <c r="DC48" i="4"/>
  <c r="DD48" i="4"/>
  <c r="DD56" i="4"/>
  <c r="DC56" i="4"/>
  <c r="DD64" i="4"/>
  <c r="DC64" i="4"/>
  <c r="DD72" i="4"/>
  <c r="DC72" i="4"/>
  <c r="DC9" i="4"/>
  <c r="DD9" i="4"/>
  <c r="DD17" i="4"/>
  <c r="DC17" i="4"/>
  <c r="DC25" i="4"/>
  <c r="DD25" i="4"/>
  <c r="DC33" i="4"/>
  <c r="DD33" i="4"/>
  <c r="DD41" i="4"/>
  <c r="DC41" i="4"/>
  <c r="DD49" i="4"/>
  <c r="DC49" i="4"/>
  <c r="DC57" i="4"/>
  <c r="DD57" i="4"/>
  <c r="DC65" i="4"/>
  <c r="DD65" i="4"/>
  <c r="DC6" i="4"/>
  <c r="DD6" i="4"/>
  <c r="DD14" i="4"/>
  <c r="DC14" i="4"/>
  <c r="DC22" i="4"/>
  <c r="DD22" i="4"/>
  <c r="DC30" i="4"/>
  <c r="DD30" i="4"/>
  <c r="DD38" i="4"/>
  <c r="DC38" i="4"/>
  <c r="DD46" i="4"/>
  <c r="DC46" i="4"/>
  <c r="DD54" i="4"/>
  <c r="DC54" i="4"/>
  <c r="DC62" i="4"/>
  <c r="DD62" i="4"/>
  <c r="DC70" i="4"/>
  <c r="DD70" i="4"/>
  <c r="DC7" i="4"/>
  <c r="DD7" i="4"/>
  <c r="DD15" i="4"/>
  <c r="DC15" i="4"/>
  <c r="DC23" i="4"/>
  <c r="DD23" i="4"/>
  <c r="DD31" i="4"/>
  <c r="DC31" i="4"/>
  <c r="DD39" i="4"/>
  <c r="DC39" i="4"/>
  <c r="DD47" i="4"/>
  <c r="DC47" i="4"/>
  <c r="DC55" i="4"/>
  <c r="DD55" i="4"/>
  <c r="DC63" i="4"/>
  <c r="DD63" i="4"/>
  <c r="DC71" i="4"/>
  <c r="DD71" i="4"/>
  <c r="DN10" i="4"/>
  <c r="DM10" i="4"/>
  <c r="DN18" i="4"/>
  <c r="DM18" i="4"/>
  <c r="DM26" i="4"/>
  <c r="DN26" i="4"/>
  <c r="DM34" i="4"/>
  <c r="DN34" i="4"/>
  <c r="DN42" i="4"/>
  <c r="DM42" i="4"/>
  <c r="DN50" i="4"/>
  <c r="DM50" i="4"/>
  <c r="DM58" i="4"/>
  <c r="DN58" i="4"/>
  <c r="DM66" i="4"/>
  <c r="DN66" i="4"/>
  <c r="DN11" i="4"/>
  <c r="DM11" i="4"/>
  <c r="DN19" i="4"/>
  <c r="DM19" i="4"/>
  <c r="DM27" i="4"/>
  <c r="DN27" i="4"/>
  <c r="DM35" i="4"/>
  <c r="DN35" i="4"/>
  <c r="DN43" i="4"/>
  <c r="DM43" i="4"/>
  <c r="DN51" i="4"/>
  <c r="DM51" i="4"/>
  <c r="DM59" i="4"/>
  <c r="DN59" i="4"/>
  <c r="DM67" i="4"/>
  <c r="DN67" i="4"/>
  <c r="DN4" i="4"/>
  <c r="DM4" i="4"/>
  <c r="DM12" i="4"/>
  <c r="DN12" i="4"/>
  <c r="DN20" i="4"/>
  <c r="DM20" i="4"/>
  <c r="DN28" i="4"/>
  <c r="DM28" i="4"/>
  <c r="DN36" i="4"/>
  <c r="DM36" i="4"/>
  <c r="DN44" i="4"/>
  <c r="DM44" i="4"/>
  <c r="DN52" i="4"/>
  <c r="DM52" i="4"/>
  <c r="DM60" i="4"/>
  <c r="DN60" i="4"/>
  <c r="DM68" i="4"/>
  <c r="DN68" i="4"/>
  <c r="DN5" i="4"/>
  <c r="DM5" i="4"/>
  <c r="DM13" i="4"/>
  <c r="DN13" i="4"/>
  <c r="DN21" i="4"/>
  <c r="DM21" i="4"/>
  <c r="DM29" i="4"/>
  <c r="DN29" i="4"/>
  <c r="DM37" i="4"/>
  <c r="DN37" i="4"/>
  <c r="DM45" i="4"/>
  <c r="DN45" i="4"/>
  <c r="DM53" i="4"/>
  <c r="DN53" i="4"/>
  <c r="DN61" i="4"/>
  <c r="DM61" i="4"/>
  <c r="DN69" i="4"/>
  <c r="DM69" i="4"/>
  <c r="IL20" i="4" l="1"/>
  <c r="GT35" i="5"/>
  <c r="IM10" i="5"/>
  <c r="FT18" i="4"/>
  <c r="GE17" i="4" s="1"/>
  <c r="GU15" i="5"/>
  <c r="IL30" i="5"/>
  <c r="IJ10" i="5"/>
  <c r="GS11" i="5" s="1"/>
  <c r="JD6" i="5" s="1"/>
  <c r="IK20" i="5"/>
  <c r="FV6" i="4"/>
  <c r="GF5" i="4" s="1"/>
  <c r="FT7" i="4"/>
  <c r="GE6" i="4" s="1"/>
  <c r="GV35" i="5"/>
  <c r="GT15" i="5"/>
  <c r="IJ30" i="5"/>
  <c r="IK25" i="5"/>
  <c r="FX3" i="5"/>
  <c r="A9" i="3" s="1"/>
  <c r="IM15" i="5"/>
  <c r="FT8" i="4"/>
  <c r="GE7" i="4" s="1"/>
  <c r="FP13" i="4"/>
  <c r="GC12" i="4" s="1"/>
  <c r="FP16" i="4"/>
  <c r="GC15" i="4" s="1"/>
  <c r="FX14" i="4"/>
  <c r="GG13" i="4" s="1"/>
  <c r="IL25" i="5"/>
  <c r="GU35" i="5"/>
  <c r="FT14" i="4"/>
  <c r="GE13" i="4" s="1"/>
  <c r="GX20" i="5"/>
  <c r="IN35" i="5"/>
  <c r="GX25" i="5"/>
  <c r="IL15" i="5"/>
  <c r="GU16" i="5" s="1"/>
  <c r="JF7" i="5" s="1"/>
  <c r="IN30" i="5"/>
  <c r="FP15" i="4"/>
  <c r="GC14" i="4" s="1"/>
  <c r="IN15" i="5"/>
  <c r="GW25" i="5"/>
  <c r="GS15" i="5"/>
  <c r="IJ25" i="5"/>
  <c r="II25" i="5"/>
  <c r="GS30" i="5"/>
  <c r="IN10" i="5"/>
  <c r="FK3" i="5"/>
  <c r="FH5" i="5" s="1"/>
  <c r="NK5" i="5" s="1"/>
  <c r="IK30" i="5"/>
  <c r="IM35" i="5"/>
  <c r="GV36" i="5" s="1"/>
  <c r="JG11" i="5" s="1"/>
  <c r="GV20" i="5"/>
  <c r="GW30" i="5"/>
  <c r="GV6" i="5"/>
  <c r="JG5" i="5" s="1"/>
  <c r="GS11" i="4"/>
  <c r="JD6" i="4" s="1"/>
  <c r="GT11" i="4"/>
  <c r="JE6" i="4" s="1"/>
  <c r="GU6" i="5"/>
  <c r="JF5" i="5" s="1"/>
  <c r="FV15" i="4"/>
  <c r="GF14" i="4" s="1"/>
  <c r="FV8" i="4"/>
  <c r="GF7" i="4" s="1"/>
  <c r="FV16" i="4"/>
  <c r="GF15" i="4" s="1"/>
  <c r="FV19" i="4"/>
  <c r="GF18" i="4" s="1"/>
  <c r="FV11" i="4"/>
  <c r="GF10" i="4" s="1"/>
  <c r="FV17" i="4"/>
  <c r="GF16" i="4" s="1"/>
  <c r="FP8" i="4"/>
  <c r="GC7" i="4" s="1"/>
  <c r="GC2" i="5"/>
  <c r="AG33" i="6"/>
  <c r="AH33" i="6" s="1"/>
  <c r="E66" i="7" s="1"/>
  <c r="AG25" i="6"/>
  <c r="AH25" i="6" s="1"/>
  <c r="E58" i="7" s="1"/>
  <c r="AG19" i="6"/>
  <c r="AH19" i="6" s="1"/>
  <c r="E52" i="7" s="1"/>
  <c r="AG11" i="6"/>
  <c r="AH11" i="6" s="1"/>
  <c r="E44" i="7" s="1"/>
  <c r="AG36" i="6"/>
  <c r="AH36" i="6" s="1"/>
  <c r="E69" i="7" s="1"/>
  <c r="AG30" i="6"/>
  <c r="AH30" i="6" s="1"/>
  <c r="E63" i="7" s="1"/>
  <c r="AG20" i="6"/>
  <c r="AH20" i="6" s="1"/>
  <c r="E53" i="7" s="1"/>
  <c r="AG12" i="6"/>
  <c r="AH12" i="6" s="1"/>
  <c r="E45" i="7" s="1"/>
  <c r="R35" i="6"/>
  <c r="S35" i="6" s="1"/>
  <c r="C68" i="7" s="1"/>
  <c r="G68" i="7" s="1"/>
  <c r="R21" i="6"/>
  <c r="S21" i="6" s="1"/>
  <c r="C54" i="7" s="1"/>
  <c r="G54" i="7" s="1"/>
  <c r="AG31" i="6"/>
  <c r="AH31" i="6" s="1"/>
  <c r="E64" i="7" s="1"/>
  <c r="AG21" i="6"/>
  <c r="AH21" i="6" s="1"/>
  <c r="E54" i="7" s="1"/>
  <c r="AG13" i="6"/>
  <c r="AH13" i="6" s="1"/>
  <c r="E46" i="7" s="1"/>
  <c r="AG38" i="6"/>
  <c r="AH38" i="6" s="1"/>
  <c r="E71" i="7" s="1"/>
  <c r="AG28" i="6"/>
  <c r="AH28" i="6" s="1"/>
  <c r="E61" i="7" s="1"/>
  <c r="AG22" i="6"/>
  <c r="AH22" i="6" s="1"/>
  <c r="E55" i="7" s="1"/>
  <c r="AG14" i="6"/>
  <c r="AH14" i="6" s="1"/>
  <c r="E47" i="7" s="1"/>
  <c r="R37" i="6"/>
  <c r="S37" i="6" s="1"/>
  <c r="C70" i="7" s="1"/>
  <c r="G70" i="7" s="1"/>
  <c r="R29" i="6"/>
  <c r="S29" i="6" s="1"/>
  <c r="C62" i="7" s="1"/>
  <c r="G62" i="7" s="1"/>
  <c r="R23" i="6"/>
  <c r="S23" i="6" s="1"/>
  <c r="C56" i="7" s="1"/>
  <c r="G56" i="7" s="1"/>
  <c r="R17" i="6"/>
  <c r="S17" i="6" s="1"/>
  <c r="C50" i="7" s="1"/>
  <c r="G50" i="7" s="1"/>
  <c r="R9" i="6"/>
  <c r="S9" i="6" s="1"/>
  <c r="C42" i="7" s="1"/>
  <c r="G42" i="7" s="1"/>
  <c r="R15" i="6"/>
  <c r="S15" i="6" s="1"/>
  <c r="C48" i="7" s="1"/>
  <c r="G48" i="7" s="1"/>
  <c r="R38" i="6"/>
  <c r="S38" i="6" s="1"/>
  <c r="C71" i="7" s="1"/>
  <c r="G71" i="7" s="1"/>
  <c r="R32" i="6"/>
  <c r="S32" i="6" s="1"/>
  <c r="C65" i="7" s="1"/>
  <c r="G65" i="7" s="1"/>
  <c r="R22" i="6"/>
  <c r="S22" i="6" s="1"/>
  <c r="C55" i="7" s="1"/>
  <c r="G55" i="7" s="1"/>
  <c r="R16" i="6"/>
  <c r="S16" i="6" s="1"/>
  <c r="C49" i="7" s="1"/>
  <c r="G49" i="7" s="1"/>
  <c r="R11" i="6"/>
  <c r="S11" i="6" s="1"/>
  <c r="C44" i="7" s="1"/>
  <c r="G44" i="7" s="1"/>
  <c r="R26" i="6"/>
  <c r="S26" i="6" s="1"/>
  <c r="C59" i="7" s="1"/>
  <c r="G59" i="7" s="1"/>
  <c r="R20" i="6"/>
  <c r="S20" i="6" s="1"/>
  <c r="C53" i="7" s="1"/>
  <c r="G53" i="7" s="1"/>
  <c r="R10" i="6"/>
  <c r="S10" i="6" s="1"/>
  <c r="C43" i="7" s="1"/>
  <c r="G43" i="7" s="1"/>
  <c r="AG8" i="6"/>
  <c r="AH8" i="6" s="1"/>
  <c r="E41" i="7" s="1"/>
  <c r="AG7" i="6"/>
  <c r="AH7" i="6" s="1"/>
  <c r="E40" i="7" s="1"/>
  <c r="R7" i="6"/>
  <c r="S7" i="6" s="1"/>
  <c r="C40" i="7" s="1"/>
  <c r="G40" i="7" s="1"/>
  <c r="R6" i="6"/>
  <c r="S6" i="6" s="1"/>
  <c r="C39" i="7" s="1"/>
  <c r="G39" i="7" s="1"/>
  <c r="AG35" i="6"/>
  <c r="AH35" i="6" s="1"/>
  <c r="E68" i="7" s="1"/>
  <c r="AG29" i="6"/>
  <c r="AH29" i="6" s="1"/>
  <c r="E62" i="7" s="1"/>
  <c r="AG23" i="6"/>
  <c r="AH23" i="6" s="1"/>
  <c r="E56" i="7" s="1"/>
  <c r="AG15" i="6"/>
  <c r="AH15" i="6" s="1"/>
  <c r="E48" i="7" s="1"/>
  <c r="AG37" i="6"/>
  <c r="AH37" i="6" s="1"/>
  <c r="E70" i="7" s="1"/>
  <c r="AG34" i="6"/>
  <c r="AH34" i="6" s="1"/>
  <c r="E67" i="7" s="1"/>
  <c r="AG26" i="6"/>
  <c r="AH26" i="6" s="1"/>
  <c r="E59" i="7" s="1"/>
  <c r="AG16" i="6"/>
  <c r="AH16" i="6" s="1"/>
  <c r="E49" i="7" s="1"/>
  <c r="R39" i="6"/>
  <c r="S39" i="6" s="1"/>
  <c r="C72" i="7" s="1"/>
  <c r="G72" i="7" s="1"/>
  <c r="R27" i="6"/>
  <c r="S27" i="6" s="1"/>
  <c r="C60" i="7" s="1"/>
  <c r="G60" i="7" s="1"/>
  <c r="AG39" i="6"/>
  <c r="AH39" i="6" s="1"/>
  <c r="E72" i="7" s="1"/>
  <c r="AG27" i="6"/>
  <c r="AH27" i="6" s="1"/>
  <c r="E60" i="7" s="1"/>
  <c r="AG17" i="6"/>
  <c r="AH17" i="6" s="1"/>
  <c r="E50" i="7" s="1"/>
  <c r="AG9" i="6"/>
  <c r="AH9" i="6" s="1"/>
  <c r="E42" i="7" s="1"/>
  <c r="AG32" i="6"/>
  <c r="AH32" i="6" s="1"/>
  <c r="E65" i="7" s="1"/>
  <c r="AG24" i="6"/>
  <c r="AH24" i="6" s="1"/>
  <c r="E57" i="7" s="1"/>
  <c r="AG18" i="6"/>
  <c r="AH18" i="6" s="1"/>
  <c r="E51" i="7" s="1"/>
  <c r="AG10" i="6"/>
  <c r="AH10" i="6" s="1"/>
  <c r="E43" i="7" s="1"/>
  <c r="R33" i="6"/>
  <c r="S33" i="6" s="1"/>
  <c r="C66" i="7" s="1"/>
  <c r="G66" i="7" s="1"/>
  <c r="R25" i="6"/>
  <c r="S25" i="6" s="1"/>
  <c r="C58" i="7" s="1"/>
  <c r="G58" i="7" s="1"/>
  <c r="R19" i="6"/>
  <c r="S19" i="6" s="1"/>
  <c r="C52" i="7" s="1"/>
  <c r="G52" i="7" s="1"/>
  <c r="R13" i="6"/>
  <c r="S13" i="6" s="1"/>
  <c r="C46" i="7" s="1"/>
  <c r="G46" i="7" s="1"/>
  <c r="R36" i="6"/>
  <c r="S36" i="6" s="1"/>
  <c r="C69" i="7" s="1"/>
  <c r="G69" i="7" s="1"/>
  <c r="R31" i="6"/>
  <c r="S31" i="6" s="1"/>
  <c r="C64" i="7" s="1"/>
  <c r="G64" i="7" s="1"/>
  <c r="R34" i="6"/>
  <c r="S34" i="6" s="1"/>
  <c r="C67" i="7" s="1"/>
  <c r="G67" i="7" s="1"/>
  <c r="R28" i="6"/>
  <c r="S28" i="6" s="1"/>
  <c r="C61" i="7" s="1"/>
  <c r="G61" i="7" s="1"/>
  <c r="R18" i="6"/>
  <c r="S18" i="6" s="1"/>
  <c r="C51" i="7" s="1"/>
  <c r="G51" i="7" s="1"/>
  <c r="R12" i="6"/>
  <c r="S12" i="6" s="1"/>
  <c r="C45" i="7" s="1"/>
  <c r="G45" i="7" s="1"/>
  <c r="R30" i="6"/>
  <c r="S30" i="6" s="1"/>
  <c r="C63" i="7" s="1"/>
  <c r="G63" i="7" s="1"/>
  <c r="R24" i="6"/>
  <c r="S24" i="6" s="1"/>
  <c r="C57" i="7" s="1"/>
  <c r="G57" i="7" s="1"/>
  <c r="R14" i="6"/>
  <c r="S14" i="6" s="1"/>
  <c r="C47" i="7" s="1"/>
  <c r="G47" i="7" s="1"/>
  <c r="AG5" i="6"/>
  <c r="AH5" i="6" s="1"/>
  <c r="E38" i="7" s="1"/>
  <c r="R5" i="6"/>
  <c r="S5" i="6" s="1"/>
  <c r="C38" i="7" s="1"/>
  <c r="G38" i="7" s="1"/>
  <c r="AG6" i="6"/>
  <c r="AH6" i="6" s="1"/>
  <c r="E39" i="7" s="1"/>
  <c r="R8" i="6"/>
  <c r="S8" i="6" s="1"/>
  <c r="C41" i="7" s="1"/>
  <c r="G41" i="7" s="1"/>
  <c r="GD2" i="5"/>
  <c r="T6" i="6"/>
  <c r="U6" i="6" s="1"/>
  <c r="C74" i="7" s="1"/>
  <c r="G74" i="7" s="1"/>
  <c r="T10" i="6"/>
  <c r="U10" i="6" s="1"/>
  <c r="C78" i="7" s="1"/>
  <c r="G78" i="7" s="1"/>
  <c r="T14" i="6"/>
  <c r="U14" i="6" s="1"/>
  <c r="C82" i="7" s="1"/>
  <c r="G82" i="7" s="1"/>
  <c r="T18" i="6"/>
  <c r="U18" i="6" s="1"/>
  <c r="C86" i="7" s="1"/>
  <c r="G86" i="7" s="1"/>
  <c r="T22" i="6"/>
  <c r="U22" i="6" s="1"/>
  <c r="C90" i="7" s="1"/>
  <c r="G90" i="7" s="1"/>
  <c r="T26" i="6"/>
  <c r="U26" i="6" s="1"/>
  <c r="C94" i="7" s="1"/>
  <c r="G94" i="7" s="1"/>
  <c r="T30" i="6"/>
  <c r="U30" i="6" s="1"/>
  <c r="C98" i="7" s="1"/>
  <c r="G98" i="7" s="1"/>
  <c r="T34" i="6"/>
  <c r="U34" i="6" s="1"/>
  <c r="C102" i="7" s="1"/>
  <c r="G102" i="7" s="1"/>
  <c r="T38" i="6"/>
  <c r="U38" i="6" s="1"/>
  <c r="C106" i="7" s="1"/>
  <c r="G106" i="7" s="1"/>
  <c r="T7" i="6"/>
  <c r="U7" i="6" s="1"/>
  <c r="C75" i="7" s="1"/>
  <c r="G75" i="7" s="1"/>
  <c r="T11" i="6"/>
  <c r="U11" i="6" s="1"/>
  <c r="C79" i="7" s="1"/>
  <c r="G79" i="7" s="1"/>
  <c r="T15" i="6"/>
  <c r="U15" i="6" s="1"/>
  <c r="C83" i="7" s="1"/>
  <c r="G83" i="7" s="1"/>
  <c r="T19" i="6"/>
  <c r="U19" i="6" s="1"/>
  <c r="C87" i="7" s="1"/>
  <c r="G87" i="7" s="1"/>
  <c r="T23" i="6"/>
  <c r="U23" i="6" s="1"/>
  <c r="C91" i="7" s="1"/>
  <c r="G91" i="7" s="1"/>
  <c r="T27" i="6"/>
  <c r="U27" i="6" s="1"/>
  <c r="C95" i="7" s="1"/>
  <c r="G95" i="7" s="1"/>
  <c r="T31" i="6"/>
  <c r="U31" i="6" s="1"/>
  <c r="C99" i="7" s="1"/>
  <c r="G99" i="7" s="1"/>
  <c r="T35" i="6"/>
  <c r="U35" i="6" s="1"/>
  <c r="C103" i="7" s="1"/>
  <c r="G103" i="7" s="1"/>
  <c r="T39" i="6"/>
  <c r="U39" i="6" s="1"/>
  <c r="C107" i="7" s="1"/>
  <c r="G107" i="7" s="1"/>
  <c r="AI8" i="6"/>
  <c r="AJ8" i="6" s="1"/>
  <c r="E76" i="7" s="1"/>
  <c r="AI12" i="6"/>
  <c r="AJ12" i="6" s="1"/>
  <c r="E80" i="7" s="1"/>
  <c r="AI16" i="6"/>
  <c r="AJ16" i="6" s="1"/>
  <c r="E84" i="7" s="1"/>
  <c r="AI20" i="6"/>
  <c r="AJ20" i="6" s="1"/>
  <c r="E88" i="7" s="1"/>
  <c r="AI24" i="6"/>
  <c r="AJ24" i="6" s="1"/>
  <c r="E92" i="7" s="1"/>
  <c r="AI28" i="6"/>
  <c r="AJ28" i="6" s="1"/>
  <c r="E96" i="7" s="1"/>
  <c r="AI32" i="6"/>
  <c r="AJ32" i="6" s="1"/>
  <c r="E100" i="7" s="1"/>
  <c r="AI36" i="6"/>
  <c r="AJ36" i="6" s="1"/>
  <c r="E104" i="7" s="1"/>
  <c r="AI5" i="6"/>
  <c r="AJ5" i="6" s="1"/>
  <c r="E73" i="7" s="1"/>
  <c r="AI9" i="6"/>
  <c r="AJ9" i="6" s="1"/>
  <c r="E77" i="7" s="1"/>
  <c r="AI13" i="6"/>
  <c r="AJ13" i="6" s="1"/>
  <c r="E81" i="7" s="1"/>
  <c r="AI17" i="6"/>
  <c r="AJ17" i="6" s="1"/>
  <c r="E85" i="7" s="1"/>
  <c r="AI21" i="6"/>
  <c r="AJ21" i="6" s="1"/>
  <c r="E89" i="7" s="1"/>
  <c r="AI25" i="6"/>
  <c r="AJ25" i="6" s="1"/>
  <c r="E93" i="7" s="1"/>
  <c r="AI29" i="6"/>
  <c r="AJ29" i="6" s="1"/>
  <c r="E97" i="7" s="1"/>
  <c r="AI33" i="6"/>
  <c r="AJ33" i="6" s="1"/>
  <c r="E101" i="7" s="1"/>
  <c r="AI37" i="6"/>
  <c r="AJ37" i="6" s="1"/>
  <c r="E105" i="7" s="1"/>
  <c r="T8" i="6"/>
  <c r="U8" i="6" s="1"/>
  <c r="C76" i="7" s="1"/>
  <c r="G76" i="7" s="1"/>
  <c r="T12" i="6"/>
  <c r="U12" i="6" s="1"/>
  <c r="C80" i="7" s="1"/>
  <c r="G80" i="7" s="1"/>
  <c r="T16" i="6"/>
  <c r="U16" i="6" s="1"/>
  <c r="C84" i="7" s="1"/>
  <c r="G84" i="7" s="1"/>
  <c r="T20" i="6"/>
  <c r="U20" i="6" s="1"/>
  <c r="C88" i="7" s="1"/>
  <c r="G88" i="7" s="1"/>
  <c r="T24" i="6"/>
  <c r="U24" i="6" s="1"/>
  <c r="C92" i="7" s="1"/>
  <c r="G92" i="7" s="1"/>
  <c r="T28" i="6"/>
  <c r="U28" i="6" s="1"/>
  <c r="C96" i="7" s="1"/>
  <c r="G96" i="7" s="1"/>
  <c r="T32" i="6"/>
  <c r="U32" i="6" s="1"/>
  <c r="C100" i="7" s="1"/>
  <c r="G100" i="7" s="1"/>
  <c r="T36" i="6"/>
  <c r="U36" i="6" s="1"/>
  <c r="C104" i="7" s="1"/>
  <c r="G104" i="7" s="1"/>
  <c r="T5" i="6"/>
  <c r="U5" i="6" s="1"/>
  <c r="C73" i="7" s="1"/>
  <c r="G73" i="7" s="1"/>
  <c r="T9" i="6"/>
  <c r="U9" i="6" s="1"/>
  <c r="C77" i="7" s="1"/>
  <c r="G77" i="7" s="1"/>
  <c r="T13" i="6"/>
  <c r="U13" i="6" s="1"/>
  <c r="C81" i="7" s="1"/>
  <c r="G81" i="7" s="1"/>
  <c r="T17" i="6"/>
  <c r="U17" i="6" s="1"/>
  <c r="C85" i="7" s="1"/>
  <c r="G85" i="7" s="1"/>
  <c r="T21" i="6"/>
  <c r="U21" i="6" s="1"/>
  <c r="C89" i="7" s="1"/>
  <c r="G89" i="7" s="1"/>
  <c r="T25" i="6"/>
  <c r="U25" i="6" s="1"/>
  <c r="C93" i="7" s="1"/>
  <c r="G93" i="7" s="1"/>
  <c r="T29" i="6"/>
  <c r="U29" i="6" s="1"/>
  <c r="C97" i="7" s="1"/>
  <c r="G97" i="7" s="1"/>
  <c r="T33" i="6"/>
  <c r="U33" i="6" s="1"/>
  <c r="C101" i="7" s="1"/>
  <c r="G101" i="7" s="1"/>
  <c r="T37" i="6"/>
  <c r="U37" i="6" s="1"/>
  <c r="C105" i="7" s="1"/>
  <c r="G105" i="7" s="1"/>
  <c r="AI6" i="6"/>
  <c r="AJ6" i="6" s="1"/>
  <c r="E74" i="7" s="1"/>
  <c r="AI10" i="6"/>
  <c r="AJ10" i="6" s="1"/>
  <c r="E78" i="7" s="1"/>
  <c r="AI14" i="6"/>
  <c r="AJ14" i="6" s="1"/>
  <c r="E82" i="7" s="1"/>
  <c r="AI18" i="6"/>
  <c r="AJ18" i="6" s="1"/>
  <c r="E86" i="7" s="1"/>
  <c r="AI22" i="6"/>
  <c r="AJ22" i="6" s="1"/>
  <c r="E90" i="7" s="1"/>
  <c r="AI26" i="6"/>
  <c r="AJ26" i="6" s="1"/>
  <c r="E94" i="7" s="1"/>
  <c r="AI30" i="6"/>
  <c r="AJ30" i="6" s="1"/>
  <c r="E98" i="7" s="1"/>
  <c r="AI34" i="6"/>
  <c r="AJ34" i="6" s="1"/>
  <c r="E102" i="7" s="1"/>
  <c r="AI38" i="6"/>
  <c r="AJ38" i="6" s="1"/>
  <c r="E106" i="7" s="1"/>
  <c r="AI7" i="6"/>
  <c r="AJ7" i="6" s="1"/>
  <c r="E75" i="7" s="1"/>
  <c r="AI11" i="6"/>
  <c r="AJ11" i="6" s="1"/>
  <c r="E79" i="7" s="1"/>
  <c r="AI15" i="6"/>
  <c r="AJ15" i="6" s="1"/>
  <c r="E83" i="7" s="1"/>
  <c r="AI19" i="6"/>
  <c r="AJ19" i="6" s="1"/>
  <c r="E87" i="7" s="1"/>
  <c r="AI23" i="6"/>
  <c r="AJ23" i="6" s="1"/>
  <c r="E91" i="7" s="1"/>
  <c r="AI27" i="6"/>
  <c r="AJ27" i="6" s="1"/>
  <c r="E95" i="7" s="1"/>
  <c r="AI31" i="6"/>
  <c r="AJ31" i="6" s="1"/>
  <c r="E99" i="7" s="1"/>
  <c r="AI35" i="6"/>
  <c r="AJ35" i="6" s="1"/>
  <c r="E103" i="7" s="1"/>
  <c r="AI39" i="6"/>
  <c r="AJ39" i="6" s="1"/>
  <c r="E107" i="7" s="1"/>
  <c r="GE2" i="5"/>
  <c r="AK31" i="6"/>
  <c r="AL31" i="6" s="1"/>
  <c r="E134" i="7" s="1"/>
  <c r="AK23" i="6"/>
  <c r="AL23" i="6" s="1"/>
  <c r="E126" i="7" s="1"/>
  <c r="AK15" i="6"/>
  <c r="AL15" i="6" s="1"/>
  <c r="E118" i="7" s="1"/>
  <c r="AK37" i="6"/>
  <c r="AL37" i="6" s="1"/>
  <c r="E140" i="7" s="1"/>
  <c r="AK32" i="6"/>
  <c r="AL32" i="6" s="1"/>
  <c r="E135" i="7" s="1"/>
  <c r="AK24" i="6"/>
  <c r="AL24" i="6" s="1"/>
  <c r="E127" i="7" s="1"/>
  <c r="AK16" i="6"/>
  <c r="AL16" i="6" s="1"/>
  <c r="E119" i="7" s="1"/>
  <c r="V39" i="6"/>
  <c r="W39" i="6" s="1"/>
  <c r="C142" i="7" s="1"/>
  <c r="G142" i="7" s="1"/>
  <c r="V29" i="6"/>
  <c r="W29" i="6" s="1"/>
  <c r="C132" i="7" s="1"/>
  <c r="G132" i="7" s="1"/>
  <c r="V21" i="6"/>
  <c r="W21" i="6" s="1"/>
  <c r="C124" i="7" s="1"/>
  <c r="G124" i="7" s="1"/>
  <c r="AK33" i="6"/>
  <c r="AL33" i="6" s="1"/>
  <c r="E136" i="7" s="1"/>
  <c r="AK25" i="6"/>
  <c r="AL25" i="6" s="1"/>
  <c r="E128" i="7" s="1"/>
  <c r="AK17" i="6"/>
  <c r="AL17" i="6" s="1"/>
  <c r="E120" i="7" s="1"/>
  <c r="AK9" i="6"/>
  <c r="AL9" i="6" s="1"/>
  <c r="E112" i="7" s="1"/>
  <c r="AK34" i="6"/>
  <c r="AL34" i="6" s="1"/>
  <c r="E137" i="7" s="1"/>
  <c r="AK26" i="6"/>
  <c r="AL26" i="6" s="1"/>
  <c r="E129" i="7" s="1"/>
  <c r="AK18" i="6"/>
  <c r="AL18" i="6" s="1"/>
  <c r="E121" i="7" s="1"/>
  <c r="AK10" i="6"/>
  <c r="AL10" i="6" s="1"/>
  <c r="E113" i="7" s="1"/>
  <c r="V33" i="6"/>
  <c r="W33" i="6" s="1"/>
  <c r="C136" i="7" s="1"/>
  <c r="G136" i="7" s="1"/>
  <c r="V23" i="6"/>
  <c r="W23" i="6" s="1"/>
  <c r="C126" i="7" s="1"/>
  <c r="G126" i="7" s="1"/>
  <c r="V17" i="6"/>
  <c r="W17" i="6" s="1"/>
  <c r="C120" i="7" s="1"/>
  <c r="G120" i="7" s="1"/>
  <c r="V11" i="6"/>
  <c r="W11" i="6" s="1"/>
  <c r="C114" i="7" s="1"/>
  <c r="G114" i="7" s="1"/>
  <c r="V13" i="6"/>
  <c r="W13" i="6" s="1"/>
  <c r="C116" i="7" s="1"/>
  <c r="G116" i="7" s="1"/>
  <c r="V30" i="6"/>
  <c r="W30" i="6" s="1"/>
  <c r="C133" i="7" s="1"/>
  <c r="G133" i="7" s="1"/>
  <c r="V22" i="6"/>
  <c r="W22" i="6" s="1"/>
  <c r="C125" i="7" s="1"/>
  <c r="G125" i="7" s="1"/>
  <c r="V14" i="6"/>
  <c r="W14" i="6" s="1"/>
  <c r="C117" i="7" s="1"/>
  <c r="G117" i="7" s="1"/>
  <c r="V9" i="6"/>
  <c r="W9" i="6" s="1"/>
  <c r="C112" i="7" s="1"/>
  <c r="G112" i="7" s="1"/>
  <c r="V36" i="6"/>
  <c r="W36" i="6" s="1"/>
  <c r="C139" i="7" s="1"/>
  <c r="G139" i="7" s="1"/>
  <c r="V28" i="6"/>
  <c r="W28" i="6" s="1"/>
  <c r="C131" i="7" s="1"/>
  <c r="G131" i="7" s="1"/>
  <c r="V20" i="6"/>
  <c r="W20" i="6" s="1"/>
  <c r="C123" i="7" s="1"/>
  <c r="G123" i="7" s="1"/>
  <c r="V12" i="6"/>
  <c r="W12" i="6" s="1"/>
  <c r="C115" i="7" s="1"/>
  <c r="G115" i="7" s="1"/>
  <c r="AK8" i="6"/>
  <c r="AL8" i="6" s="1"/>
  <c r="E111" i="7" s="1"/>
  <c r="V7" i="6"/>
  <c r="W7" i="6" s="1"/>
  <c r="C110" i="7" s="1"/>
  <c r="G110" i="7" s="1"/>
  <c r="AK7" i="6"/>
  <c r="AL7" i="6" s="1"/>
  <c r="E110" i="7" s="1"/>
  <c r="V6" i="6"/>
  <c r="W6" i="6" s="1"/>
  <c r="C109" i="7" s="1"/>
  <c r="G109" i="7" s="1"/>
  <c r="AK35" i="6"/>
  <c r="AL35" i="6" s="1"/>
  <c r="E138" i="7" s="1"/>
  <c r="AK27" i="6"/>
  <c r="AL27" i="6" s="1"/>
  <c r="E130" i="7" s="1"/>
  <c r="AK19" i="6"/>
  <c r="AL19" i="6" s="1"/>
  <c r="E122" i="7" s="1"/>
  <c r="AK11" i="6"/>
  <c r="AL11" i="6" s="1"/>
  <c r="E114" i="7" s="1"/>
  <c r="AK36" i="6"/>
  <c r="AL36" i="6" s="1"/>
  <c r="E139" i="7" s="1"/>
  <c r="AK28" i="6"/>
  <c r="AL28" i="6" s="1"/>
  <c r="E131" i="7" s="1"/>
  <c r="AK20" i="6"/>
  <c r="AL20" i="6" s="1"/>
  <c r="E123" i="7" s="1"/>
  <c r="AK12" i="6"/>
  <c r="AL12" i="6" s="1"/>
  <c r="E115" i="7" s="1"/>
  <c r="V35" i="6"/>
  <c r="W35" i="6" s="1"/>
  <c r="C138" i="7" s="1"/>
  <c r="G138" i="7" s="1"/>
  <c r="V25" i="6"/>
  <c r="W25" i="6" s="1"/>
  <c r="C128" i="7" s="1"/>
  <c r="G128" i="7" s="1"/>
  <c r="AK39" i="6"/>
  <c r="AL39" i="6" s="1"/>
  <c r="E142" i="7" s="1"/>
  <c r="AK29" i="6"/>
  <c r="AL29" i="6" s="1"/>
  <c r="E132" i="7" s="1"/>
  <c r="AK21" i="6"/>
  <c r="AL21" i="6" s="1"/>
  <c r="E124" i="7" s="1"/>
  <c r="AK13" i="6"/>
  <c r="AL13" i="6" s="1"/>
  <c r="E116" i="7" s="1"/>
  <c r="AK38" i="6"/>
  <c r="AL38" i="6" s="1"/>
  <c r="E141" i="7" s="1"/>
  <c r="AK30" i="6"/>
  <c r="AL30" i="6" s="1"/>
  <c r="E133" i="7" s="1"/>
  <c r="AK22" i="6"/>
  <c r="AL22" i="6" s="1"/>
  <c r="E125" i="7" s="1"/>
  <c r="AK14" i="6"/>
  <c r="AL14" i="6" s="1"/>
  <c r="E117" i="7" s="1"/>
  <c r="V37" i="6"/>
  <c r="W37" i="6" s="1"/>
  <c r="C140" i="7" s="1"/>
  <c r="G140" i="7" s="1"/>
  <c r="V27" i="6"/>
  <c r="W27" i="6" s="1"/>
  <c r="C130" i="7" s="1"/>
  <c r="G130" i="7" s="1"/>
  <c r="V19" i="6"/>
  <c r="W19" i="6" s="1"/>
  <c r="C122" i="7" s="1"/>
  <c r="G122" i="7" s="1"/>
  <c r="V15" i="6"/>
  <c r="W15" i="6" s="1"/>
  <c r="C118" i="7" s="1"/>
  <c r="G118" i="7" s="1"/>
  <c r="V31" i="6"/>
  <c r="W31" i="6" s="1"/>
  <c r="C134" i="7" s="1"/>
  <c r="G134" i="7" s="1"/>
  <c r="V34" i="6"/>
  <c r="W34" i="6" s="1"/>
  <c r="C137" i="7" s="1"/>
  <c r="G137" i="7" s="1"/>
  <c r="V26" i="6"/>
  <c r="W26" i="6" s="1"/>
  <c r="C129" i="7" s="1"/>
  <c r="G129" i="7" s="1"/>
  <c r="V18" i="6"/>
  <c r="W18" i="6" s="1"/>
  <c r="C121" i="7" s="1"/>
  <c r="G121" i="7" s="1"/>
  <c r="V10" i="6"/>
  <c r="W10" i="6" s="1"/>
  <c r="C113" i="7" s="1"/>
  <c r="G113" i="7" s="1"/>
  <c r="V38" i="6"/>
  <c r="W38" i="6" s="1"/>
  <c r="C141" i="7" s="1"/>
  <c r="G141" i="7" s="1"/>
  <c r="V32" i="6"/>
  <c r="W32" i="6" s="1"/>
  <c r="C135" i="7" s="1"/>
  <c r="G135" i="7" s="1"/>
  <c r="V24" i="6"/>
  <c r="W24" i="6" s="1"/>
  <c r="C127" i="7" s="1"/>
  <c r="G127" i="7" s="1"/>
  <c r="V16" i="6"/>
  <c r="W16" i="6" s="1"/>
  <c r="C119" i="7" s="1"/>
  <c r="G119" i="7" s="1"/>
  <c r="AK5" i="6"/>
  <c r="AL5" i="6" s="1"/>
  <c r="E108" i="7" s="1"/>
  <c r="V5" i="6"/>
  <c r="W5" i="6" s="1"/>
  <c r="C108" i="7" s="1"/>
  <c r="G108" i="7" s="1"/>
  <c r="V8" i="6"/>
  <c r="W8" i="6" s="1"/>
  <c r="C111" i="7" s="1"/>
  <c r="G111" i="7" s="1"/>
  <c r="AK6" i="6"/>
  <c r="AL6" i="6" s="1"/>
  <c r="E109" i="7" s="1"/>
  <c r="Z35" i="6"/>
  <c r="AA35" i="6" s="1"/>
  <c r="C208" i="7" s="1"/>
  <c r="G208" i="7" s="1"/>
  <c r="AO18" i="6"/>
  <c r="AP18" i="6" s="1"/>
  <c r="E191" i="7" s="1"/>
  <c r="GH2" i="5"/>
  <c r="AQ39" i="6"/>
  <c r="AR39" i="6" s="1"/>
  <c r="E247" i="7" s="1"/>
  <c r="AQ27" i="6"/>
  <c r="AR27" i="6" s="1"/>
  <c r="E235" i="7" s="1"/>
  <c r="AQ17" i="6"/>
  <c r="AR17" i="6" s="1"/>
  <c r="E225" i="7" s="1"/>
  <c r="AQ9" i="6"/>
  <c r="AR9" i="6" s="1"/>
  <c r="E217" i="7" s="1"/>
  <c r="AQ34" i="6"/>
  <c r="AR34" i="6" s="1"/>
  <c r="E242" i="7" s="1"/>
  <c r="AQ26" i="6"/>
  <c r="AR26" i="6" s="1"/>
  <c r="E234" i="7" s="1"/>
  <c r="AQ18" i="6"/>
  <c r="AR18" i="6" s="1"/>
  <c r="E226" i="7" s="1"/>
  <c r="AQ10" i="6"/>
  <c r="AR10" i="6" s="1"/>
  <c r="E218" i="7" s="1"/>
  <c r="AB33" i="6"/>
  <c r="AC33" i="6" s="1"/>
  <c r="C241" i="7" s="1"/>
  <c r="G241" i="7" s="1"/>
  <c r="AB23" i="6"/>
  <c r="AC23" i="6" s="1"/>
  <c r="C231" i="7" s="1"/>
  <c r="G231" i="7" s="1"/>
  <c r="AB17" i="6"/>
  <c r="AC17" i="6" s="1"/>
  <c r="C225" i="7" s="1"/>
  <c r="G225" i="7" s="1"/>
  <c r="AQ33" i="6"/>
  <c r="AR33" i="6" s="1"/>
  <c r="E241" i="7" s="1"/>
  <c r="AQ25" i="6"/>
  <c r="AR25" i="6" s="1"/>
  <c r="E233" i="7" s="1"/>
  <c r="AQ19" i="6"/>
  <c r="AR19" i="6" s="1"/>
  <c r="E227" i="7" s="1"/>
  <c r="AQ11" i="6"/>
  <c r="AR11" i="6" s="1"/>
  <c r="E219" i="7" s="1"/>
  <c r="AQ36" i="6"/>
  <c r="AR36" i="6" s="1"/>
  <c r="E244" i="7" s="1"/>
  <c r="AQ28" i="6"/>
  <c r="AR28" i="6" s="1"/>
  <c r="E236" i="7" s="1"/>
  <c r="AQ20" i="6"/>
  <c r="AR20" i="6" s="1"/>
  <c r="E228" i="7" s="1"/>
  <c r="AQ12" i="6"/>
  <c r="AR12" i="6" s="1"/>
  <c r="E220" i="7" s="1"/>
  <c r="AB35" i="6"/>
  <c r="AC35" i="6" s="1"/>
  <c r="C243" i="7" s="1"/>
  <c r="G243" i="7" s="1"/>
  <c r="AB25" i="6"/>
  <c r="AC25" i="6" s="1"/>
  <c r="C233" i="7" s="1"/>
  <c r="G233" i="7" s="1"/>
  <c r="AB13" i="6"/>
  <c r="AC13" i="6" s="1"/>
  <c r="C221" i="7" s="1"/>
  <c r="G221" i="7" s="1"/>
  <c r="AB38" i="6"/>
  <c r="AC38" i="6" s="1"/>
  <c r="C246" i="7" s="1"/>
  <c r="G246" i="7" s="1"/>
  <c r="AB36" i="6"/>
  <c r="AC36" i="6" s="1"/>
  <c r="C244" i="7" s="1"/>
  <c r="G244" i="7" s="1"/>
  <c r="AB30" i="6"/>
  <c r="AC30" i="6" s="1"/>
  <c r="C238" i="7" s="1"/>
  <c r="G238" i="7" s="1"/>
  <c r="AB24" i="6"/>
  <c r="AC24" i="6" s="1"/>
  <c r="C232" i="7" s="1"/>
  <c r="G232" i="7" s="1"/>
  <c r="AB14" i="6"/>
  <c r="AC14" i="6" s="1"/>
  <c r="C222" i="7" s="1"/>
  <c r="G222" i="7" s="1"/>
  <c r="AB15" i="6"/>
  <c r="AC15" i="6" s="1"/>
  <c r="C223" i="7" s="1"/>
  <c r="G223" i="7" s="1"/>
  <c r="AB34" i="6"/>
  <c r="AC34" i="6" s="1"/>
  <c r="C242" i="7" s="1"/>
  <c r="G242" i="7" s="1"/>
  <c r="AB22" i="6"/>
  <c r="AC22" i="6" s="1"/>
  <c r="C230" i="7" s="1"/>
  <c r="G230" i="7" s="1"/>
  <c r="AB16" i="6"/>
  <c r="AC16" i="6" s="1"/>
  <c r="C224" i="7" s="1"/>
  <c r="G224" i="7" s="1"/>
  <c r="AQ7" i="6"/>
  <c r="AR7" i="6" s="1"/>
  <c r="E215" i="7" s="1"/>
  <c r="AB7" i="6"/>
  <c r="AC7" i="6" s="1"/>
  <c r="C215" i="7" s="1"/>
  <c r="G215" i="7" s="1"/>
  <c r="AB6" i="6"/>
  <c r="AC6" i="6" s="1"/>
  <c r="C214" i="7" s="1"/>
  <c r="G214" i="7" s="1"/>
  <c r="AQ8" i="6"/>
  <c r="AR8" i="6" s="1"/>
  <c r="E216" i="7" s="1"/>
  <c r="AQ31" i="6"/>
  <c r="AR31" i="6" s="1"/>
  <c r="E239" i="7" s="1"/>
  <c r="AQ21" i="6"/>
  <c r="AR21" i="6" s="1"/>
  <c r="E229" i="7" s="1"/>
  <c r="AQ13" i="6"/>
  <c r="AR13" i="6" s="1"/>
  <c r="E221" i="7" s="1"/>
  <c r="AQ38" i="6"/>
  <c r="AR38" i="6" s="1"/>
  <c r="E246" i="7" s="1"/>
  <c r="AQ30" i="6"/>
  <c r="AR30" i="6" s="1"/>
  <c r="E238" i="7" s="1"/>
  <c r="AQ22" i="6"/>
  <c r="AR22" i="6" s="1"/>
  <c r="E230" i="7" s="1"/>
  <c r="AQ14" i="6"/>
  <c r="AR14" i="6" s="1"/>
  <c r="E222" i="7" s="1"/>
  <c r="AB37" i="6"/>
  <c r="AC37" i="6" s="1"/>
  <c r="C245" i="7" s="1"/>
  <c r="G245" i="7" s="1"/>
  <c r="AB27" i="6"/>
  <c r="AC27" i="6" s="1"/>
  <c r="C235" i="7" s="1"/>
  <c r="G235" i="7" s="1"/>
  <c r="AB19" i="6"/>
  <c r="AC19" i="6" s="1"/>
  <c r="C227" i="7" s="1"/>
  <c r="G227" i="7" s="1"/>
  <c r="AQ35" i="6"/>
  <c r="AR35" i="6" s="1"/>
  <c r="E243" i="7" s="1"/>
  <c r="AQ29" i="6"/>
  <c r="AR29" i="6" s="1"/>
  <c r="E237" i="7" s="1"/>
  <c r="AQ23" i="6"/>
  <c r="AR23" i="6" s="1"/>
  <c r="E231" i="7" s="1"/>
  <c r="AQ15" i="6"/>
  <c r="AR15" i="6" s="1"/>
  <c r="E223" i="7" s="1"/>
  <c r="AQ37" i="6"/>
  <c r="AR37" i="6" s="1"/>
  <c r="E245" i="7" s="1"/>
  <c r="AQ32" i="6"/>
  <c r="AR32" i="6" s="1"/>
  <c r="E240" i="7" s="1"/>
  <c r="AQ24" i="6"/>
  <c r="AR24" i="6" s="1"/>
  <c r="E232" i="7" s="1"/>
  <c r="AQ16" i="6"/>
  <c r="AR16" i="6" s="1"/>
  <c r="E224" i="7" s="1"/>
  <c r="AB39" i="6"/>
  <c r="AC39" i="6" s="1"/>
  <c r="C247" i="7" s="1"/>
  <c r="G247" i="7" s="1"/>
  <c r="AB29" i="6"/>
  <c r="AC29" i="6" s="1"/>
  <c r="C237" i="7" s="1"/>
  <c r="G237" i="7" s="1"/>
  <c r="AB21" i="6"/>
  <c r="AC21" i="6" s="1"/>
  <c r="C229" i="7" s="1"/>
  <c r="G229" i="7" s="1"/>
  <c r="AB9" i="6"/>
  <c r="AC9" i="6" s="1"/>
  <c r="C217" i="7" s="1"/>
  <c r="G217" i="7" s="1"/>
  <c r="AB11" i="6"/>
  <c r="AC11" i="6" s="1"/>
  <c r="C219" i="7" s="1"/>
  <c r="G219" i="7" s="1"/>
  <c r="AB32" i="6"/>
  <c r="AC32" i="6" s="1"/>
  <c r="C240" i="7" s="1"/>
  <c r="G240" i="7" s="1"/>
  <c r="AB26" i="6"/>
  <c r="AC26" i="6" s="1"/>
  <c r="C234" i="7" s="1"/>
  <c r="G234" i="7" s="1"/>
  <c r="AB20" i="6"/>
  <c r="AC20" i="6" s="1"/>
  <c r="C228" i="7" s="1"/>
  <c r="G228" i="7" s="1"/>
  <c r="AB10" i="6"/>
  <c r="AC10" i="6" s="1"/>
  <c r="C218" i="7" s="1"/>
  <c r="G218" i="7" s="1"/>
  <c r="AB31" i="6"/>
  <c r="AC31" i="6" s="1"/>
  <c r="C239" i="7" s="1"/>
  <c r="G239" i="7" s="1"/>
  <c r="AB28" i="6"/>
  <c r="AC28" i="6" s="1"/>
  <c r="C236" i="7" s="1"/>
  <c r="G236" i="7" s="1"/>
  <c r="AB18" i="6"/>
  <c r="AC18" i="6" s="1"/>
  <c r="C226" i="7" s="1"/>
  <c r="G226" i="7" s="1"/>
  <c r="AB12" i="6"/>
  <c r="AC12" i="6" s="1"/>
  <c r="C220" i="7" s="1"/>
  <c r="G220" i="7" s="1"/>
  <c r="AQ6" i="6"/>
  <c r="AR6" i="6" s="1"/>
  <c r="E214" i="7" s="1"/>
  <c r="AB8" i="6"/>
  <c r="AC8" i="6" s="1"/>
  <c r="C216" i="7" s="1"/>
  <c r="G216" i="7" s="1"/>
  <c r="AQ5" i="6"/>
  <c r="AR5" i="6" s="1"/>
  <c r="E213" i="7" s="1"/>
  <c r="AB5" i="6"/>
  <c r="AC5" i="6" s="1"/>
  <c r="C213" i="7" s="1"/>
  <c r="G213" i="7" s="1"/>
  <c r="GT20" i="5"/>
  <c r="IJ20" i="5"/>
  <c r="AE39" i="6"/>
  <c r="AF39" i="6" s="1"/>
  <c r="E37" i="7" s="1"/>
  <c r="AE29" i="6"/>
  <c r="AF29" i="6" s="1"/>
  <c r="E27" i="7" s="1"/>
  <c r="AE21" i="6"/>
  <c r="AF21" i="6" s="1"/>
  <c r="E19" i="7" s="1"/>
  <c r="AE13" i="6"/>
  <c r="AF13" i="6" s="1"/>
  <c r="E11" i="7" s="1"/>
  <c r="AE38" i="6"/>
  <c r="AF38" i="6" s="1"/>
  <c r="E36" i="7" s="1"/>
  <c r="AE28" i="6"/>
  <c r="AF28" i="6" s="1"/>
  <c r="E26" i="7" s="1"/>
  <c r="AE22" i="6"/>
  <c r="AF22" i="6" s="1"/>
  <c r="E20" i="7" s="1"/>
  <c r="AE14" i="6"/>
  <c r="AF14" i="6" s="1"/>
  <c r="E12" i="7" s="1"/>
  <c r="P37" i="6"/>
  <c r="Q37" i="6" s="1"/>
  <c r="C35" i="7" s="1"/>
  <c r="G35" i="7" s="1"/>
  <c r="P29" i="6"/>
  <c r="Q29" i="6" s="1"/>
  <c r="C27" i="7" s="1"/>
  <c r="G27" i="7" s="1"/>
  <c r="P23" i="6"/>
  <c r="Q23" i="6" s="1"/>
  <c r="C21" i="7" s="1"/>
  <c r="G21" i="7" s="1"/>
  <c r="AE35" i="6"/>
  <c r="AF35" i="6" s="1"/>
  <c r="E33" i="7" s="1"/>
  <c r="AE27" i="6"/>
  <c r="AF27" i="6" s="1"/>
  <c r="E25" i="7" s="1"/>
  <c r="AE19" i="6"/>
  <c r="AF19" i="6" s="1"/>
  <c r="E17" i="7" s="1"/>
  <c r="AE11" i="6"/>
  <c r="AF11" i="6" s="1"/>
  <c r="E9" i="7" s="1"/>
  <c r="AE36" i="6"/>
  <c r="AF36" i="6" s="1"/>
  <c r="E34" i="7" s="1"/>
  <c r="AE30" i="6"/>
  <c r="AF30" i="6" s="1"/>
  <c r="E28" i="7" s="1"/>
  <c r="AE20" i="6"/>
  <c r="AF20" i="6" s="1"/>
  <c r="E18" i="7" s="1"/>
  <c r="AE12" i="6"/>
  <c r="AF12" i="6" s="1"/>
  <c r="E10" i="7" s="1"/>
  <c r="P35" i="6"/>
  <c r="Q35" i="6" s="1"/>
  <c r="C33" i="7" s="1"/>
  <c r="G33" i="7" s="1"/>
  <c r="P21" i="6"/>
  <c r="Q21" i="6" s="1"/>
  <c r="C19" i="7" s="1"/>
  <c r="G19" i="7" s="1"/>
  <c r="P15" i="6"/>
  <c r="Q15" i="6" s="1"/>
  <c r="C13" i="7" s="1"/>
  <c r="G13" i="7" s="1"/>
  <c r="P31" i="6"/>
  <c r="Q31" i="6" s="1"/>
  <c r="C29" i="7" s="1"/>
  <c r="G29" i="7" s="1"/>
  <c r="P9" i="6"/>
  <c r="Q9" i="6" s="1"/>
  <c r="C7" i="7" s="1"/>
  <c r="G7" i="7" s="1"/>
  <c r="P28" i="6"/>
  <c r="Q28" i="6" s="1"/>
  <c r="C26" i="7" s="1"/>
  <c r="G26" i="7" s="1"/>
  <c r="P20" i="6"/>
  <c r="Q20" i="6" s="1"/>
  <c r="C18" i="7" s="1"/>
  <c r="G18" i="7" s="1"/>
  <c r="P12" i="6"/>
  <c r="Q12" i="6" s="1"/>
  <c r="C10" i="7" s="1"/>
  <c r="G10" i="7" s="1"/>
  <c r="P36" i="6"/>
  <c r="Q36" i="6" s="1"/>
  <c r="C34" i="7" s="1"/>
  <c r="G34" i="7" s="1"/>
  <c r="P30" i="6"/>
  <c r="Q30" i="6" s="1"/>
  <c r="C28" i="7" s="1"/>
  <c r="G28" i="7" s="1"/>
  <c r="P22" i="6"/>
  <c r="Q22" i="6" s="1"/>
  <c r="C20" i="7" s="1"/>
  <c r="G20" i="7" s="1"/>
  <c r="P14" i="6"/>
  <c r="Q14" i="6" s="1"/>
  <c r="C12" i="7" s="1"/>
  <c r="G12" i="7" s="1"/>
  <c r="AE7" i="6"/>
  <c r="AF7" i="6" s="1"/>
  <c r="E5" i="7" s="1"/>
  <c r="P7" i="6"/>
  <c r="Q7" i="6" s="1"/>
  <c r="C5" i="7" s="1"/>
  <c r="G5" i="7" s="1"/>
  <c r="AE5" i="6"/>
  <c r="AF5" i="6" s="1"/>
  <c r="E3" i="7" s="1"/>
  <c r="P5" i="6"/>
  <c r="Q5" i="6" s="1"/>
  <c r="C3" i="7" s="1"/>
  <c r="G3" i="7" s="1"/>
  <c r="AE33" i="6"/>
  <c r="AF33" i="6" s="1"/>
  <c r="E31" i="7" s="1"/>
  <c r="AE25" i="6"/>
  <c r="AF25" i="6" s="1"/>
  <c r="E23" i="7" s="1"/>
  <c r="AE17" i="6"/>
  <c r="AF17" i="6" s="1"/>
  <c r="E15" i="7" s="1"/>
  <c r="AE9" i="6"/>
  <c r="AF9" i="6" s="1"/>
  <c r="E7" i="7" s="1"/>
  <c r="AE32" i="6"/>
  <c r="AF32" i="6" s="1"/>
  <c r="E30" i="7" s="1"/>
  <c r="AE24" i="6"/>
  <c r="AF24" i="6" s="1"/>
  <c r="E22" i="7" s="1"/>
  <c r="AE18" i="6"/>
  <c r="AF18" i="6" s="1"/>
  <c r="E16" i="7" s="1"/>
  <c r="AE10" i="6"/>
  <c r="AF10" i="6" s="1"/>
  <c r="E8" i="7" s="1"/>
  <c r="P33" i="6"/>
  <c r="Q33" i="6" s="1"/>
  <c r="C31" i="7" s="1"/>
  <c r="G31" i="7" s="1"/>
  <c r="P25" i="6"/>
  <c r="Q25" i="6" s="1"/>
  <c r="C23" i="7" s="1"/>
  <c r="G23" i="7" s="1"/>
  <c r="P19" i="6"/>
  <c r="Q19" i="6" s="1"/>
  <c r="C17" i="7" s="1"/>
  <c r="G17" i="7" s="1"/>
  <c r="AE31" i="6"/>
  <c r="AF31" i="6" s="1"/>
  <c r="E29" i="7" s="1"/>
  <c r="AE23" i="6"/>
  <c r="AF23" i="6" s="1"/>
  <c r="E21" i="7" s="1"/>
  <c r="AE15" i="6"/>
  <c r="AF15" i="6" s="1"/>
  <c r="E13" i="7" s="1"/>
  <c r="AE37" i="6"/>
  <c r="AF37" i="6" s="1"/>
  <c r="E35" i="7" s="1"/>
  <c r="AE34" i="6"/>
  <c r="AF34" i="6" s="1"/>
  <c r="E32" i="7" s="1"/>
  <c r="AE26" i="6"/>
  <c r="AF26" i="6" s="1"/>
  <c r="E24" i="7" s="1"/>
  <c r="AE16" i="6"/>
  <c r="AF16" i="6" s="1"/>
  <c r="E14" i="7" s="1"/>
  <c r="P39" i="6"/>
  <c r="Q39" i="6" s="1"/>
  <c r="C37" i="7" s="1"/>
  <c r="G37" i="7" s="1"/>
  <c r="P27" i="6"/>
  <c r="Q27" i="6" s="1"/>
  <c r="C25" i="7" s="1"/>
  <c r="G25" i="7" s="1"/>
  <c r="P17" i="6"/>
  <c r="Q17" i="6" s="1"/>
  <c r="C15" i="7" s="1"/>
  <c r="G15" i="7" s="1"/>
  <c r="P11" i="6"/>
  <c r="Q11" i="6" s="1"/>
  <c r="C9" i="7" s="1"/>
  <c r="G9" i="7" s="1"/>
  <c r="P38" i="6"/>
  <c r="Q38" i="6" s="1"/>
  <c r="C36" i="7" s="1"/>
  <c r="G36" i="7" s="1"/>
  <c r="P32" i="6"/>
  <c r="Q32" i="6" s="1"/>
  <c r="C30" i="7" s="1"/>
  <c r="G30" i="7" s="1"/>
  <c r="P24" i="6"/>
  <c r="Q24" i="6" s="1"/>
  <c r="C22" i="7" s="1"/>
  <c r="G22" i="7" s="1"/>
  <c r="P16" i="6"/>
  <c r="Q16" i="6" s="1"/>
  <c r="C14" i="7" s="1"/>
  <c r="G14" i="7" s="1"/>
  <c r="P13" i="6"/>
  <c r="Q13" i="6" s="1"/>
  <c r="C11" i="7" s="1"/>
  <c r="G11" i="7" s="1"/>
  <c r="P34" i="6"/>
  <c r="Q34" i="6" s="1"/>
  <c r="C32" i="7" s="1"/>
  <c r="G32" i="7" s="1"/>
  <c r="P26" i="6"/>
  <c r="Q26" i="6" s="1"/>
  <c r="C24" i="7" s="1"/>
  <c r="G24" i="7" s="1"/>
  <c r="P18" i="6"/>
  <c r="Q18" i="6" s="1"/>
  <c r="C16" i="7" s="1"/>
  <c r="G16" i="7" s="1"/>
  <c r="P10" i="6"/>
  <c r="Q10" i="6" s="1"/>
  <c r="C8" i="7" s="1"/>
  <c r="G8" i="7" s="1"/>
  <c r="AE6" i="6"/>
  <c r="AF6" i="6" s="1"/>
  <c r="E4" i="7" s="1"/>
  <c r="P6" i="6"/>
  <c r="Q6" i="6" s="1"/>
  <c r="C4" i="7" s="1"/>
  <c r="G4" i="7" s="1"/>
  <c r="AE8" i="6"/>
  <c r="AF8" i="6" s="1"/>
  <c r="E6" i="7" s="1"/>
  <c r="P8" i="6"/>
  <c r="Q8" i="6" s="1"/>
  <c r="C6" i="7" s="1"/>
  <c r="G6" i="7" s="1"/>
  <c r="GF2" i="5"/>
  <c r="AM33" i="6"/>
  <c r="AN33" i="6" s="1"/>
  <c r="E171" i="7" s="1"/>
  <c r="AM25" i="6"/>
  <c r="AN25" i="6" s="1"/>
  <c r="E163" i="7" s="1"/>
  <c r="AM21" i="6"/>
  <c r="AN21" i="6" s="1"/>
  <c r="E159" i="7" s="1"/>
  <c r="AM13" i="6"/>
  <c r="AN13" i="6" s="1"/>
  <c r="E151" i="7" s="1"/>
  <c r="AM38" i="6"/>
  <c r="AN38" i="6" s="1"/>
  <c r="E176" i="7" s="1"/>
  <c r="AM32" i="6"/>
  <c r="AN32" i="6" s="1"/>
  <c r="E170" i="7" s="1"/>
  <c r="AM24" i="6"/>
  <c r="AN24" i="6" s="1"/>
  <c r="E162" i="7" s="1"/>
  <c r="AM18" i="6"/>
  <c r="AN18" i="6" s="1"/>
  <c r="E156" i="7" s="1"/>
  <c r="AM10" i="6"/>
  <c r="AN10" i="6" s="1"/>
  <c r="E148" i="7" s="1"/>
  <c r="X33" i="6"/>
  <c r="Y33" i="6" s="1"/>
  <c r="C171" i="7" s="1"/>
  <c r="G171" i="7" s="1"/>
  <c r="X25" i="6"/>
  <c r="Y25" i="6" s="1"/>
  <c r="C163" i="7" s="1"/>
  <c r="G163" i="7" s="1"/>
  <c r="X19" i="6"/>
  <c r="Y19" i="6" s="1"/>
  <c r="C157" i="7" s="1"/>
  <c r="G157" i="7" s="1"/>
  <c r="AM35" i="6"/>
  <c r="AN35" i="6" s="1"/>
  <c r="E173" i="7" s="1"/>
  <c r="AM27" i="6"/>
  <c r="AN27" i="6" s="1"/>
  <c r="E165" i="7" s="1"/>
  <c r="AM15" i="6"/>
  <c r="AN15" i="6" s="1"/>
  <c r="E153" i="7" s="1"/>
  <c r="AM37" i="6"/>
  <c r="AN37" i="6" s="1"/>
  <c r="E175" i="7" s="1"/>
  <c r="AM30" i="6"/>
  <c r="AN30" i="6" s="1"/>
  <c r="E168" i="7" s="1"/>
  <c r="AM20" i="6"/>
  <c r="AN20" i="6" s="1"/>
  <c r="E158" i="7" s="1"/>
  <c r="AM12" i="6"/>
  <c r="AN12" i="6" s="1"/>
  <c r="E150" i="7" s="1"/>
  <c r="X35" i="6"/>
  <c r="Y35" i="6" s="1"/>
  <c r="C173" i="7" s="1"/>
  <c r="G173" i="7" s="1"/>
  <c r="X21" i="6"/>
  <c r="Y21" i="6" s="1"/>
  <c r="C159" i="7" s="1"/>
  <c r="G159" i="7" s="1"/>
  <c r="X11" i="6"/>
  <c r="Y11" i="6" s="1"/>
  <c r="C149" i="7" s="1"/>
  <c r="G149" i="7" s="1"/>
  <c r="X38" i="6"/>
  <c r="Y38" i="6" s="1"/>
  <c r="C176" i="7" s="1"/>
  <c r="G176" i="7" s="1"/>
  <c r="X36" i="6"/>
  <c r="Y36" i="6" s="1"/>
  <c r="C174" i="7" s="1"/>
  <c r="G174" i="7" s="1"/>
  <c r="X28" i="6"/>
  <c r="Y28" i="6" s="1"/>
  <c r="C166" i="7" s="1"/>
  <c r="G166" i="7" s="1"/>
  <c r="X16" i="6"/>
  <c r="Y16" i="6" s="1"/>
  <c r="C154" i="7" s="1"/>
  <c r="G154" i="7" s="1"/>
  <c r="X9" i="6"/>
  <c r="Y9" i="6" s="1"/>
  <c r="C147" i="7" s="1"/>
  <c r="G147" i="7" s="1"/>
  <c r="X30" i="6"/>
  <c r="Y30" i="6" s="1"/>
  <c r="C168" i="7" s="1"/>
  <c r="G168" i="7" s="1"/>
  <c r="X24" i="6"/>
  <c r="Y24" i="6" s="1"/>
  <c r="C162" i="7" s="1"/>
  <c r="G162" i="7" s="1"/>
  <c r="X18" i="6"/>
  <c r="Y18" i="6" s="1"/>
  <c r="C156" i="7" s="1"/>
  <c r="G156" i="7" s="1"/>
  <c r="X10" i="6"/>
  <c r="Y10" i="6" s="1"/>
  <c r="C148" i="7" s="1"/>
  <c r="G148" i="7" s="1"/>
  <c r="AM6" i="6"/>
  <c r="AN6" i="6" s="1"/>
  <c r="E144" i="7" s="1"/>
  <c r="AM5" i="6"/>
  <c r="AN5" i="6" s="1"/>
  <c r="E143" i="7" s="1"/>
  <c r="X5" i="6"/>
  <c r="Y5" i="6" s="1"/>
  <c r="C143" i="7" s="1"/>
  <c r="G143" i="7" s="1"/>
  <c r="X8" i="6"/>
  <c r="Y8" i="6" s="1"/>
  <c r="C146" i="7" s="1"/>
  <c r="G146" i="7" s="1"/>
  <c r="AM39" i="6"/>
  <c r="AN39" i="6" s="1"/>
  <c r="E177" i="7" s="1"/>
  <c r="AM29" i="6"/>
  <c r="AN29" i="6" s="1"/>
  <c r="E167" i="7" s="1"/>
  <c r="AM23" i="6"/>
  <c r="AN23" i="6" s="1"/>
  <c r="E161" i="7" s="1"/>
  <c r="AM17" i="6"/>
  <c r="AN17" i="6" s="1"/>
  <c r="E155" i="7" s="1"/>
  <c r="AM9" i="6"/>
  <c r="AN9" i="6" s="1"/>
  <c r="E147" i="7" s="1"/>
  <c r="AM34" i="6"/>
  <c r="AN34" i="6" s="1"/>
  <c r="E172" i="7" s="1"/>
  <c r="AM28" i="6"/>
  <c r="AN28" i="6" s="1"/>
  <c r="E166" i="7" s="1"/>
  <c r="AM22" i="6"/>
  <c r="AN22" i="6" s="1"/>
  <c r="E160" i="7" s="1"/>
  <c r="AM14" i="6"/>
  <c r="AN14" i="6" s="1"/>
  <c r="E152" i="7" s="1"/>
  <c r="X37" i="6"/>
  <c r="Y37" i="6" s="1"/>
  <c r="C175" i="7" s="1"/>
  <c r="G175" i="7" s="1"/>
  <c r="X29" i="6"/>
  <c r="Y29" i="6" s="1"/>
  <c r="C167" i="7" s="1"/>
  <c r="G167" i="7" s="1"/>
  <c r="X23" i="6"/>
  <c r="Y23" i="6" s="1"/>
  <c r="C161" i="7" s="1"/>
  <c r="G161" i="7" s="1"/>
  <c r="X17" i="6"/>
  <c r="Y17" i="6" s="1"/>
  <c r="C155" i="7" s="1"/>
  <c r="G155" i="7" s="1"/>
  <c r="AM31" i="6"/>
  <c r="AN31" i="6" s="1"/>
  <c r="E169" i="7" s="1"/>
  <c r="AM19" i="6"/>
  <c r="AN19" i="6" s="1"/>
  <c r="E157" i="7" s="1"/>
  <c r="AM11" i="6"/>
  <c r="AN11" i="6" s="1"/>
  <c r="E149" i="7" s="1"/>
  <c r="AM36" i="6"/>
  <c r="AN36" i="6" s="1"/>
  <c r="E174" i="7" s="1"/>
  <c r="AM26" i="6"/>
  <c r="AN26" i="6" s="1"/>
  <c r="E164" i="7" s="1"/>
  <c r="AM16" i="6"/>
  <c r="AN16" i="6" s="1"/>
  <c r="E154" i="7" s="1"/>
  <c r="X39" i="6"/>
  <c r="Y39" i="6" s="1"/>
  <c r="C177" i="7" s="1"/>
  <c r="G177" i="7" s="1"/>
  <c r="X27" i="6"/>
  <c r="Y27" i="6" s="1"/>
  <c r="C165" i="7" s="1"/>
  <c r="G165" i="7" s="1"/>
  <c r="X15" i="6"/>
  <c r="Y15" i="6" s="1"/>
  <c r="C153" i="7" s="1"/>
  <c r="G153" i="7" s="1"/>
  <c r="X31" i="6"/>
  <c r="Y31" i="6" s="1"/>
  <c r="C169" i="7" s="1"/>
  <c r="G169" i="7" s="1"/>
  <c r="X13" i="6"/>
  <c r="Y13" i="6" s="1"/>
  <c r="C151" i="7" s="1"/>
  <c r="G151" i="7" s="1"/>
  <c r="X32" i="6"/>
  <c r="Y32" i="6" s="1"/>
  <c r="C170" i="7" s="1"/>
  <c r="G170" i="7" s="1"/>
  <c r="X20" i="6"/>
  <c r="Y20" i="6" s="1"/>
  <c r="C158" i="7" s="1"/>
  <c r="G158" i="7" s="1"/>
  <c r="X12" i="6"/>
  <c r="Y12" i="6" s="1"/>
  <c r="C150" i="7" s="1"/>
  <c r="G150" i="7" s="1"/>
  <c r="X34" i="6"/>
  <c r="Y34" i="6" s="1"/>
  <c r="C172" i="7" s="1"/>
  <c r="G172" i="7" s="1"/>
  <c r="X26" i="6"/>
  <c r="Y26" i="6" s="1"/>
  <c r="C164" i="7" s="1"/>
  <c r="G164" i="7" s="1"/>
  <c r="X22" i="6"/>
  <c r="Y22" i="6" s="1"/>
  <c r="C160" i="7" s="1"/>
  <c r="G160" i="7" s="1"/>
  <c r="X14" i="6"/>
  <c r="Y14" i="6" s="1"/>
  <c r="C152" i="7" s="1"/>
  <c r="G152" i="7" s="1"/>
  <c r="AM7" i="6"/>
  <c r="AN7" i="6" s="1"/>
  <c r="E145" i="7" s="1"/>
  <c r="X6" i="6"/>
  <c r="Y6" i="6" s="1"/>
  <c r="C144" i="7" s="1"/>
  <c r="G144" i="7" s="1"/>
  <c r="AM8" i="6"/>
  <c r="AN8" i="6" s="1"/>
  <c r="E146" i="7" s="1"/>
  <c r="X7" i="6"/>
  <c r="Y7" i="6" s="1"/>
  <c r="C145" i="7" s="1"/>
  <c r="G145" i="7" s="1"/>
  <c r="II20" i="5"/>
  <c r="GS20" i="5"/>
  <c r="GW6" i="5"/>
  <c r="JH5" i="5" s="1"/>
  <c r="GG29" i="5" s="1"/>
  <c r="GT6" i="5"/>
  <c r="JE5" i="5" s="1"/>
  <c r="GU10" i="5"/>
  <c r="IK10" i="5"/>
  <c r="GS31" i="5"/>
  <c r="JD10" i="5" s="1"/>
  <c r="GS16" i="5"/>
  <c r="JD7" i="5" s="1"/>
  <c r="GT16" i="5"/>
  <c r="JE7" i="5" s="1"/>
  <c r="GT36" i="5"/>
  <c r="JE11" i="5" s="1"/>
  <c r="GS36" i="5"/>
  <c r="JD11" i="5" s="1"/>
  <c r="GU36" i="5"/>
  <c r="JF11" i="5" s="1"/>
  <c r="FV18" i="4"/>
  <c r="GF17" i="4" s="1"/>
  <c r="FP11" i="4"/>
  <c r="GC10" i="4" s="1"/>
  <c r="FP19" i="4"/>
  <c r="GC18" i="4" s="1"/>
  <c r="FZ15" i="4"/>
  <c r="GH14" i="4" s="1"/>
  <c r="FZ16" i="4"/>
  <c r="GH15" i="4" s="1"/>
  <c r="FZ8" i="4"/>
  <c r="GH7" i="4" s="1"/>
  <c r="FZ13" i="4"/>
  <c r="GH12" i="4" s="1"/>
  <c r="FZ6" i="4"/>
  <c r="GH5" i="4" s="1"/>
  <c r="FZ19" i="4"/>
  <c r="GH18" i="4" s="1"/>
  <c r="FZ11" i="4"/>
  <c r="GH10" i="4" s="1"/>
  <c r="FZ12" i="4"/>
  <c r="GH11" i="4" s="1"/>
  <c r="FZ17" i="4"/>
  <c r="GH16" i="4" s="1"/>
  <c r="FN4" i="4"/>
  <c r="GB3" i="4" s="1"/>
  <c r="GS16" i="4"/>
  <c r="JD7" i="4" s="1"/>
  <c r="GT16" i="4"/>
  <c r="JE7" i="4" s="1"/>
  <c r="GT31" i="4"/>
  <c r="JE10" i="4" s="1"/>
  <c r="GU31" i="4"/>
  <c r="JF10" i="4" s="1"/>
  <c r="GS31" i="4"/>
  <c r="JD10" i="4" s="1"/>
  <c r="GV10" i="4"/>
  <c r="IL10" i="4"/>
  <c r="GX10" i="4"/>
  <c r="IN10" i="4"/>
  <c r="GW30" i="4"/>
  <c r="IM30" i="4"/>
  <c r="IL25" i="4"/>
  <c r="GV25" i="4"/>
  <c r="GT25" i="4"/>
  <c r="IJ25" i="4"/>
  <c r="IK25" i="4"/>
  <c r="GU25" i="4"/>
  <c r="GW25" i="4"/>
  <c r="IM25" i="4"/>
  <c r="GX20" i="4"/>
  <c r="IN20" i="4"/>
  <c r="GW21" i="4" s="1"/>
  <c r="JH8" i="4" s="1"/>
  <c r="GG32" i="4" s="1"/>
  <c r="GV21" i="4"/>
  <c r="JG8" i="4" s="1"/>
  <c r="GS21" i="4"/>
  <c r="JD8" i="4" s="1"/>
  <c r="GT21" i="4"/>
  <c r="JE8" i="4" s="1"/>
  <c r="GU21" i="4"/>
  <c r="JF8" i="4" s="1"/>
  <c r="GU35" i="4"/>
  <c r="IK35" i="4"/>
  <c r="GT35" i="4"/>
  <c r="IJ35" i="4"/>
  <c r="IM35" i="4"/>
  <c r="GW35" i="4"/>
  <c r="IL35" i="4"/>
  <c r="GV35" i="4"/>
  <c r="IN15" i="4"/>
  <c r="GX15" i="4"/>
  <c r="FZ18" i="4"/>
  <c r="GH17" i="4" s="1"/>
  <c r="FZ10" i="4"/>
  <c r="GH9" i="4" s="1"/>
  <c r="FZ7" i="4"/>
  <c r="GH6" i="4" s="1"/>
  <c r="FZ5" i="4"/>
  <c r="GH4" i="4" s="1"/>
  <c r="FZ14" i="4"/>
  <c r="GH13" i="4" s="1"/>
  <c r="FZ4" i="4"/>
  <c r="GH3" i="4" s="1"/>
  <c r="FZ9" i="4"/>
  <c r="GH8" i="4" s="1"/>
  <c r="FN14" i="4"/>
  <c r="GB13" i="4" s="1"/>
  <c r="FN18" i="4"/>
  <c r="GB17" i="4" s="1"/>
  <c r="FN10" i="4"/>
  <c r="GB9" i="4" s="1"/>
  <c r="IN30" i="4"/>
  <c r="GX30" i="4"/>
  <c r="IN25" i="4"/>
  <c r="GX25" i="4"/>
  <c r="GS25" i="4"/>
  <c r="II25" i="4"/>
  <c r="GV15" i="4"/>
  <c r="IL15" i="4"/>
  <c r="GV16" i="4" s="1"/>
  <c r="JG7" i="4" s="1"/>
  <c r="GX35" i="4"/>
  <c r="IN35" i="4"/>
  <c r="II35" i="4"/>
  <c r="GS35" i="4"/>
  <c r="FH10" i="5"/>
  <c r="NK6" i="5" s="1"/>
  <c r="FH15" i="5"/>
  <c r="NK7" i="5" s="1"/>
  <c r="Z19" i="6" l="1"/>
  <c r="AA19" i="6" s="1"/>
  <c r="C192" i="7" s="1"/>
  <c r="G192" i="7" s="1"/>
  <c r="Z23" i="6"/>
  <c r="AA23" i="6" s="1"/>
  <c r="C196" i="7" s="1"/>
  <c r="G196" i="7" s="1"/>
  <c r="AO36" i="6"/>
  <c r="AP36" i="6" s="1"/>
  <c r="E209" i="7" s="1"/>
  <c r="A23" i="3"/>
  <c r="Z28" i="6"/>
  <c r="AA28" i="6" s="1"/>
  <c r="C201" i="7" s="1"/>
  <c r="G201" i="7" s="1"/>
  <c r="A20" i="3"/>
  <c r="GT11" i="5"/>
  <c r="JE6" i="5" s="1"/>
  <c r="Z5" i="6"/>
  <c r="AA5" i="6" s="1"/>
  <c r="C178" i="7" s="1"/>
  <c r="G178" i="7" s="1"/>
  <c r="AO35" i="6"/>
  <c r="AP35" i="6" s="1"/>
  <c r="E208" i="7" s="1"/>
  <c r="AO37" i="6"/>
  <c r="AP37" i="6" s="1"/>
  <c r="E210" i="7" s="1"/>
  <c r="H210" i="7" s="1"/>
  <c r="I210" i="7" s="1"/>
  <c r="A29" i="3"/>
  <c r="A8" i="3"/>
  <c r="Z32" i="6"/>
  <c r="AA32" i="6" s="1"/>
  <c r="C205" i="7" s="1"/>
  <c r="G205" i="7" s="1"/>
  <c r="AO13" i="6"/>
  <c r="AP13" i="6" s="1"/>
  <c r="E186" i="7" s="1"/>
  <c r="H186" i="7" s="1"/>
  <c r="I186" i="7" s="1"/>
  <c r="AO8" i="6"/>
  <c r="AP8" i="6" s="1"/>
  <c r="E181" i="7" s="1"/>
  <c r="AO22" i="6"/>
  <c r="AP22" i="6" s="1"/>
  <c r="E195" i="7" s="1"/>
  <c r="H195" i="7" s="1"/>
  <c r="I195" i="7" s="1"/>
  <c r="GG2" i="5"/>
  <c r="A7" i="3"/>
  <c r="A13" i="3"/>
  <c r="Z24" i="6"/>
  <c r="AA24" i="6" s="1"/>
  <c r="C197" i="7" s="1"/>
  <c r="G197" i="7" s="1"/>
  <c r="Z27" i="6"/>
  <c r="AA27" i="6" s="1"/>
  <c r="C200" i="7" s="1"/>
  <c r="G200" i="7" s="1"/>
  <c r="Z36" i="6"/>
  <c r="AA36" i="6" s="1"/>
  <c r="C209" i="7" s="1"/>
  <c r="G209" i="7" s="1"/>
  <c r="AO17" i="6"/>
  <c r="AP17" i="6" s="1"/>
  <c r="E190" i="7" s="1"/>
  <c r="A22" i="3"/>
  <c r="A6" i="3"/>
  <c r="GV31" i="5"/>
  <c r="JG10" i="5" s="1"/>
  <c r="GW31" i="5"/>
  <c r="JH10" i="5" s="1"/>
  <c r="GG34" i="5" s="1"/>
  <c r="GW36" i="5"/>
  <c r="JH11" i="5" s="1"/>
  <c r="GG35" i="5" s="1"/>
  <c r="GV16" i="5"/>
  <c r="JG7" i="5" s="1"/>
  <c r="AO5" i="6"/>
  <c r="AP5" i="6" s="1"/>
  <c r="E178" i="7" s="1"/>
  <c r="Z31" i="6"/>
  <c r="AA31" i="6" s="1"/>
  <c r="C204" i="7" s="1"/>
  <c r="G204" i="7" s="1"/>
  <c r="Z34" i="6"/>
  <c r="AA34" i="6" s="1"/>
  <c r="C207" i="7" s="1"/>
  <c r="G207" i="7" s="1"/>
  <c r="Z25" i="6"/>
  <c r="AA25" i="6" s="1"/>
  <c r="C198" i="7" s="1"/>
  <c r="G198" i="7" s="1"/>
  <c r="AO24" i="6"/>
  <c r="AP24" i="6" s="1"/>
  <c r="E197" i="7" s="1"/>
  <c r="H197" i="7" s="1"/>
  <c r="I197" i="7" s="1"/>
  <c r="AO21" i="6"/>
  <c r="AP21" i="6" s="1"/>
  <c r="E194" i="7" s="1"/>
  <c r="Z39" i="6"/>
  <c r="AA39" i="6" s="1"/>
  <c r="C212" i="7" s="1"/>
  <c r="G212" i="7" s="1"/>
  <c r="AO11" i="6"/>
  <c r="AP11" i="6" s="1"/>
  <c r="E184" i="7" s="1"/>
  <c r="H184" i="7" s="1"/>
  <c r="I184" i="7" s="1"/>
  <c r="Z6" i="6"/>
  <c r="AA6" i="6" s="1"/>
  <c r="C179" i="7" s="1"/>
  <c r="G179" i="7" s="1"/>
  <c r="Z10" i="6"/>
  <c r="AA10" i="6" s="1"/>
  <c r="C183" i="7" s="1"/>
  <c r="G183" i="7" s="1"/>
  <c r="Z15" i="6"/>
  <c r="AA15" i="6" s="1"/>
  <c r="C188" i="7" s="1"/>
  <c r="G188" i="7" s="1"/>
  <c r="Z38" i="6"/>
  <c r="AA38" i="6" s="1"/>
  <c r="C211" i="7" s="1"/>
  <c r="G211" i="7" s="1"/>
  <c r="Z29" i="6"/>
  <c r="AA29" i="6" s="1"/>
  <c r="C202" i="7" s="1"/>
  <c r="G202" i="7" s="1"/>
  <c r="AO28" i="6"/>
  <c r="AP28" i="6" s="1"/>
  <c r="E201" i="7" s="1"/>
  <c r="AO23" i="6"/>
  <c r="AP23" i="6" s="1"/>
  <c r="E196" i="7" s="1"/>
  <c r="H196" i="7" s="1"/>
  <c r="I196" i="7" s="1"/>
  <c r="AO12" i="6"/>
  <c r="AP12" i="6" s="1"/>
  <c r="E185" i="7" s="1"/>
  <c r="H185" i="7" s="1"/>
  <c r="I185" i="7" s="1"/>
  <c r="AO15" i="6"/>
  <c r="AP15" i="6" s="1"/>
  <c r="E188" i="7" s="1"/>
  <c r="H188" i="7" s="1"/>
  <c r="I188" i="7" s="1"/>
  <c r="A26" i="3"/>
  <c r="A32" i="3"/>
  <c r="A1" i="3"/>
  <c r="A19" i="3"/>
  <c r="A3" i="3"/>
  <c r="A30" i="3"/>
  <c r="A12" i="3"/>
  <c r="A25" i="3"/>
  <c r="A5" i="3"/>
  <c r="Z8" i="6"/>
  <c r="AA8" i="6" s="1"/>
  <c r="C181" i="7" s="1"/>
  <c r="G181" i="7" s="1"/>
  <c r="Z14" i="6"/>
  <c r="AA14" i="6" s="1"/>
  <c r="C187" i="7" s="1"/>
  <c r="G187" i="7" s="1"/>
  <c r="Z12" i="6"/>
  <c r="AA12" i="6" s="1"/>
  <c r="C185" i="7" s="1"/>
  <c r="G185" i="7" s="1"/>
  <c r="Z11" i="6"/>
  <c r="AA11" i="6" s="1"/>
  <c r="C184" i="7" s="1"/>
  <c r="G184" i="7" s="1"/>
  <c r="Z33" i="6"/>
  <c r="AA33" i="6" s="1"/>
  <c r="C206" i="7" s="1"/>
  <c r="G206" i="7" s="1"/>
  <c r="AO32" i="6"/>
  <c r="AP32" i="6" s="1"/>
  <c r="E205" i="7" s="1"/>
  <c r="H205" i="7" s="1"/>
  <c r="I205" i="7" s="1"/>
  <c r="AO27" i="6"/>
  <c r="AP27" i="6" s="1"/>
  <c r="E200" i="7" s="1"/>
  <c r="H200" i="7" s="1"/>
  <c r="I200" i="7" s="1"/>
  <c r="AO16" i="6"/>
  <c r="AP16" i="6" s="1"/>
  <c r="E189" i="7" s="1"/>
  <c r="AO19" i="6"/>
  <c r="AP19" i="6" s="1"/>
  <c r="E192" i="7" s="1"/>
  <c r="H192" i="7" s="1"/>
  <c r="I192" i="7" s="1"/>
  <c r="Z7" i="6"/>
  <c r="AA7" i="6" s="1"/>
  <c r="C180" i="7" s="1"/>
  <c r="G180" i="7" s="1"/>
  <c r="Z20" i="6"/>
  <c r="AA20" i="6" s="1"/>
  <c r="C193" i="7" s="1"/>
  <c r="G193" i="7" s="1"/>
  <c r="Z16" i="6"/>
  <c r="AA16" i="6" s="1"/>
  <c r="C189" i="7" s="1"/>
  <c r="G189" i="7" s="1"/>
  <c r="Z9" i="6"/>
  <c r="AA9" i="6" s="1"/>
  <c r="C182" i="7" s="1"/>
  <c r="G182" i="7" s="1"/>
  <c r="Z37" i="6"/>
  <c r="AA37" i="6" s="1"/>
  <c r="C210" i="7" s="1"/>
  <c r="G210" i="7" s="1"/>
  <c r="AO34" i="6"/>
  <c r="AP34" i="6" s="1"/>
  <c r="E207" i="7" s="1"/>
  <c r="H207" i="7" s="1"/>
  <c r="I207" i="7" s="1"/>
  <c r="AO31" i="6"/>
  <c r="AP31" i="6" s="1"/>
  <c r="E204" i="7" s="1"/>
  <c r="AO20" i="6"/>
  <c r="AP20" i="6" s="1"/>
  <c r="E193" i="7" s="1"/>
  <c r="AO25" i="6"/>
  <c r="AP25" i="6" s="1"/>
  <c r="E198" i="7" s="1"/>
  <c r="A10" i="3"/>
  <c r="A24" i="3"/>
  <c r="A31" i="3"/>
  <c r="A15" i="3"/>
  <c r="A34" i="3"/>
  <c r="A14" i="3"/>
  <c r="A4" i="3"/>
  <c r="A21" i="3"/>
  <c r="AO6" i="6"/>
  <c r="AP6" i="6" s="1"/>
  <c r="E179" i="7" s="1"/>
  <c r="H179" i="7" s="1"/>
  <c r="I179" i="7" s="1"/>
  <c r="Z26" i="6"/>
  <c r="AA26" i="6" s="1"/>
  <c r="C199" i="7" s="1"/>
  <c r="G199" i="7" s="1"/>
  <c r="Z18" i="6"/>
  <c r="AA18" i="6" s="1"/>
  <c r="C191" i="7" s="1"/>
  <c r="G191" i="7" s="1"/>
  <c r="Z13" i="6"/>
  <c r="AA13" i="6" s="1"/>
  <c r="C186" i="7" s="1"/>
  <c r="G186" i="7" s="1"/>
  <c r="AO10" i="6"/>
  <c r="AP10" i="6" s="1"/>
  <c r="E183" i="7" s="1"/>
  <c r="H183" i="7" s="1"/>
  <c r="I183" i="7" s="1"/>
  <c r="AO38" i="6"/>
  <c r="AP38" i="6" s="1"/>
  <c r="E211" i="7" s="1"/>
  <c r="AO39" i="6"/>
  <c r="AP39" i="6" s="1"/>
  <c r="E212" i="7" s="1"/>
  <c r="H212" i="7" s="1"/>
  <c r="I212" i="7" s="1"/>
  <c r="AO26" i="6"/>
  <c r="AP26" i="6" s="1"/>
  <c r="E199" i="7" s="1"/>
  <c r="AO29" i="6"/>
  <c r="AP29" i="6" s="1"/>
  <c r="E202" i="7" s="1"/>
  <c r="H202" i="7" s="1"/>
  <c r="I202" i="7" s="1"/>
  <c r="AO7" i="6"/>
  <c r="AP7" i="6" s="1"/>
  <c r="E180" i="7" s="1"/>
  <c r="Z30" i="6"/>
  <c r="AA30" i="6" s="1"/>
  <c r="C203" i="7" s="1"/>
  <c r="G203" i="7" s="1"/>
  <c r="Z22" i="6"/>
  <c r="AA22" i="6" s="1"/>
  <c r="C195" i="7" s="1"/>
  <c r="G195" i="7" s="1"/>
  <c r="Z17" i="6"/>
  <c r="AA17" i="6" s="1"/>
  <c r="C190" i="7" s="1"/>
  <c r="G190" i="7" s="1"/>
  <c r="AO14" i="6"/>
  <c r="AP14" i="6" s="1"/>
  <c r="E187" i="7" s="1"/>
  <c r="AO9" i="6"/>
  <c r="AP9" i="6" s="1"/>
  <c r="E182" i="7" s="1"/>
  <c r="H182" i="7" s="1"/>
  <c r="I182" i="7" s="1"/>
  <c r="Z21" i="6"/>
  <c r="AA21" i="6" s="1"/>
  <c r="C194" i="7" s="1"/>
  <c r="G194" i="7" s="1"/>
  <c r="AO30" i="6"/>
  <c r="AP30" i="6" s="1"/>
  <c r="E203" i="7" s="1"/>
  <c r="H203" i="7" s="1"/>
  <c r="I203" i="7" s="1"/>
  <c r="AO33" i="6"/>
  <c r="AP33" i="6" s="1"/>
  <c r="E206" i="7" s="1"/>
  <c r="A2" i="3"/>
  <c r="A16" i="3"/>
  <c r="A27" i="3"/>
  <c r="A11" i="3"/>
  <c r="A18" i="3"/>
  <c r="A28" i="3"/>
  <c r="A33" i="3"/>
  <c r="A17" i="3"/>
  <c r="A35" i="3"/>
  <c r="GT31" i="5"/>
  <c r="JE10" i="5" s="1"/>
  <c r="D3" i="7"/>
  <c r="GV21" i="5"/>
  <c r="JG8" i="5" s="1"/>
  <c r="GW16" i="5"/>
  <c r="JH7" i="5" s="1"/>
  <c r="GG31" i="5" s="1"/>
  <c r="GV11" i="5"/>
  <c r="JG6" i="5" s="1"/>
  <c r="GU26" i="5"/>
  <c r="JF9" i="5" s="1"/>
  <c r="GT26" i="5"/>
  <c r="JE9" i="5" s="1"/>
  <c r="GV26" i="5"/>
  <c r="JG9" i="5" s="1"/>
  <c r="GU31" i="5"/>
  <c r="JF10" i="5" s="1"/>
  <c r="GS26" i="5"/>
  <c r="JD9" i="5" s="1"/>
  <c r="GW26" i="5"/>
  <c r="JH9" i="5" s="1"/>
  <c r="GG33" i="5" s="1"/>
  <c r="D20" i="7"/>
  <c r="D101" i="7"/>
  <c r="D38" i="7"/>
  <c r="D17" i="7"/>
  <c r="D93" i="7"/>
  <c r="D52" i="7"/>
  <c r="D23" i="7"/>
  <c r="D14" i="7"/>
  <c r="D75" i="7"/>
  <c r="D67" i="7"/>
  <c r="D140" i="7"/>
  <c r="D94" i="7"/>
  <c r="D7" i="7"/>
  <c r="D4" i="7"/>
  <c r="GU11" i="5"/>
  <c r="JF6" i="5" s="1"/>
  <c r="GW21" i="5"/>
  <c r="JH8" i="5" s="1"/>
  <c r="GG32" i="5" s="1"/>
  <c r="D33" i="7"/>
  <c r="D30" i="7"/>
  <c r="D131" i="7"/>
  <c r="D168" i="7"/>
  <c r="D42" i="7"/>
  <c r="D51" i="7"/>
  <c r="D46" i="7"/>
  <c r="D78" i="7"/>
  <c r="D84" i="7"/>
  <c r="D40" i="7"/>
  <c r="D73" i="7"/>
  <c r="D97" i="7"/>
  <c r="D36" i="7"/>
  <c r="D170" i="7"/>
  <c r="D9" i="7"/>
  <c r="D25" i="7"/>
  <c r="D6" i="7"/>
  <c r="D22" i="7"/>
  <c r="D139" i="7"/>
  <c r="D99" i="7"/>
  <c r="D81" i="7"/>
  <c r="D177" i="7"/>
  <c r="D149" i="7"/>
  <c r="D55" i="7"/>
  <c r="D98" i="7"/>
  <c r="D39" i="7"/>
  <c r="D90" i="7"/>
  <c r="D141" i="7"/>
  <c r="D102" i="7"/>
  <c r="D47" i="7"/>
  <c r="D89" i="7"/>
  <c r="D142" i="7"/>
  <c r="D96" i="7"/>
  <c r="D127" i="7"/>
  <c r="D66" i="7"/>
  <c r="D137" i="7"/>
  <c r="D57" i="7"/>
  <c r="D130" i="7"/>
  <c r="D15" i="7"/>
  <c r="D31" i="7"/>
  <c r="D12" i="7"/>
  <c r="D28" i="7"/>
  <c r="D172" i="7"/>
  <c r="D153" i="7"/>
  <c r="D5" i="7"/>
  <c r="D13" i="7"/>
  <c r="D21" i="7"/>
  <c r="D29" i="7"/>
  <c r="D37" i="7"/>
  <c r="D10" i="7"/>
  <c r="D18" i="7"/>
  <c r="D26" i="7"/>
  <c r="D34" i="7"/>
  <c r="D69" i="7"/>
  <c r="D162" i="7"/>
  <c r="D59" i="7"/>
  <c r="D64" i="7"/>
  <c r="D175" i="7"/>
  <c r="D49" i="7"/>
  <c r="D86" i="7"/>
  <c r="D157" i="7"/>
  <c r="D104" i="7"/>
  <c r="D108" i="7"/>
  <c r="D77" i="7"/>
  <c r="D92" i="7"/>
  <c r="D158" i="7"/>
  <c r="D133" i="7"/>
  <c r="D106" i="7"/>
  <c r="D145" i="7"/>
  <c r="D50" i="7"/>
  <c r="D41" i="7"/>
  <c r="D143" i="7"/>
  <c r="D53" i="7"/>
  <c r="D61" i="7"/>
  <c r="D70" i="7"/>
  <c r="D85" i="7"/>
  <c r="D43" i="7"/>
  <c r="D54" i="7"/>
  <c r="D48" i="7"/>
  <c r="D100" i="7"/>
  <c r="D58" i="7"/>
  <c r="D88" i="7"/>
  <c r="D103" i="7"/>
  <c r="D45" i="7"/>
  <c r="D68" i="7"/>
  <c r="D82" i="7"/>
  <c r="D128" i="7"/>
  <c r="D44" i="7"/>
  <c r="D154" i="7"/>
  <c r="D138" i="7"/>
  <c r="D71" i="7"/>
  <c r="D115" i="7"/>
  <c r="D60" i="7"/>
  <c r="D113" i="7"/>
  <c r="D126" i="7"/>
  <c r="D11" i="7"/>
  <c r="D19" i="7"/>
  <c r="D27" i="7"/>
  <c r="D35" i="7"/>
  <c r="D8" i="7"/>
  <c r="D16" i="7"/>
  <c r="D24" i="7"/>
  <c r="D32" i="7"/>
  <c r="D119" i="7"/>
  <c r="D173" i="7"/>
  <c r="D121" i="7"/>
  <c r="D176" i="7"/>
  <c r="D174" i="7"/>
  <c r="D114" i="7"/>
  <c r="D164" i="7"/>
  <c r="D150" i="7"/>
  <c r="D107" i="7"/>
  <c r="D147" i="7"/>
  <c r="D144" i="7"/>
  <c r="D117" i="7"/>
  <c r="D165" i="7"/>
  <c r="D178" i="7"/>
  <c r="D125" i="7"/>
  <c r="D109" i="7"/>
  <c r="D163" i="7"/>
  <c r="D151" i="7"/>
  <c r="D123" i="7"/>
  <c r="D166" i="7"/>
  <c r="D134" i="7"/>
  <c r="D156" i="7"/>
  <c r="D111" i="7"/>
  <c r="D161" i="7"/>
  <c r="D132" i="7"/>
  <c r="D136" i="7"/>
  <c r="D171" i="7"/>
  <c r="D112" i="7"/>
  <c r="D105" i="7"/>
  <c r="D91" i="7"/>
  <c r="D159" i="7"/>
  <c r="D62" i="7"/>
  <c r="D116" i="7"/>
  <c r="D120" i="7"/>
  <c r="D146" i="7"/>
  <c r="D72" i="7"/>
  <c r="D79" i="7"/>
  <c r="D160" i="7"/>
  <c r="D129" i="7"/>
  <c r="D63" i="7"/>
  <c r="D169" i="7"/>
  <c r="D74" i="7"/>
  <c r="D110" i="7"/>
  <c r="D80" i="7"/>
  <c r="D155" i="7"/>
  <c r="D76" i="7"/>
  <c r="D148" i="7"/>
  <c r="D118" i="7"/>
  <c r="D87" i="7"/>
  <c r="D124" i="7"/>
  <c r="D95" i="7"/>
  <c r="D167" i="7"/>
  <c r="D135" i="7"/>
  <c r="D56" i="7"/>
  <c r="D122" i="7"/>
  <c r="D152" i="7"/>
  <c r="D83" i="7"/>
  <c r="D65" i="7"/>
  <c r="H154" i="7"/>
  <c r="I154" i="7" s="1"/>
  <c r="F154" i="7"/>
  <c r="H174" i="7"/>
  <c r="I174" i="7" s="1"/>
  <c r="F174" i="7"/>
  <c r="H157" i="7"/>
  <c r="I157" i="7" s="1"/>
  <c r="F157" i="7"/>
  <c r="H152" i="7"/>
  <c r="I152" i="7" s="1"/>
  <c r="F152" i="7"/>
  <c r="H166" i="7"/>
  <c r="I166" i="7" s="1"/>
  <c r="F166" i="7"/>
  <c r="H147" i="7"/>
  <c r="I147" i="7" s="1"/>
  <c r="F147" i="7"/>
  <c r="H161" i="7"/>
  <c r="I161" i="7" s="1"/>
  <c r="F161" i="7"/>
  <c r="H177" i="7"/>
  <c r="I177" i="7" s="1"/>
  <c r="F177" i="7"/>
  <c r="H144" i="7"/>
  <c r="I144" i="7" s="1"/>
  <c r="F144" i="7"/>
  <c r="H158" i="7"/>
  <c r="I158" i="7" s="1"/>
  <c r="F158" i="7"/>
  <c r="H175" i="7"/>
  <c r="I175" i="7" s="1"/>
  <c r="F175" i="7"/>
  <c r="H165" i="7"/>
  <c r="I165" i="7" s="1"/>
  <c r="F165" i="7"/>
  <c r="H156" i="7"/>
  <c r="I156" i="7" s="1"/>
  <c r="F156" i="7"/>
  <c r="H170" i="7"/>
  <c r="I170" i="7" s="1"/>
  <c r="F170" i="7"/>
  <c r="H151" i="7"/>
  <c r="I151" i="7" s="1"/>
  <c r="F151" i="7"/>
  <c r="H163" i="7"/>
  <c r="I163" i="7" s="1"/>
  <c r="F163" i="7"/>
  <c r="H6" i="7"/>
  <c r="I6" i="7" s="1"/>
  <c r="F6" i="7"/>
  <c r="H4" i="7"/>
  <c r="I4" i="7" s="1"/>
  <c r="F4" i="7"/>
  <c r="H14" i="7"/>
  <c r="I14" i="7" s="1"/>
  <c r="F14" i="7"/>
  <c r="H32" i="7"/>
  <c r="I32" i="7" s="1"/>
  <c r="F32" i="7"/>
  <c r="H13" i="7"/>
  <c r="I13" i="7" s="1"/>
  <c r="F13" i="7"/>
  <c r="H29" i="7"/>
  <c r="I29" i="7" s="1"/>
  <c r="F29" i="7"/>
  <c r="H8" i="7"/>
  <c r="I8" i="7" s="1"/>
  <c r="F8" i="7"/>
  <c r="H22" i="7"/>
  <c r="I22" i="7" s="1"/>
  <c r="F22" i="7"/>
  <c r="H7" i="7"/>
  <c r="I7" i="7" s="1"/>
  <c r="F7" i="7"/>
  <c r="H23" i="7"/>
  <c r="I23" i="7" s="1"/>
  <c r="F23" i="7"/>
  <c r="H10" i="7"/>
  <c r="I10" i="7" s="1"/>
  <c r="F10" i="7"/>
  <c r="H28" i="7"/>
  <c r="I28" i="7" s="1"/>
  <c r="F28" i="7"/>
  <c r="H9" i="7"/>
  <c r="I9" i="7" s="1"/>
  <c r="H25" i="7"/>
  <c r="I25" i="7" s="1"/>
  <c r="F25" i="7"/>
  <c r="H20" i="7"/>
  <c r="I20" i="7" s="1"/>
  <c r="F20" i="7"/>
  <c r="H36" i="7"/>
  <c r="I36" i="7" s="1"/>
  <c r="F36" i="7"/>
  <c r="H19" i="7"/>
  <c r="I19" i="7" s="1"/>
  <c r="F19" i="7"/>
  <c r="H37" i="7"/>
  <c r="I37" i="7" s="1"/>
  <c r="F37" i="7"/>
  <c r="H213" i="7"/>
  <c r="I213" i="7" s="1"/>
  <c r="H214" i="7"/>
  <c r="I214" i="7" s="1"/>
  <c r="H224" i="7"/>
  <c r="I224" i="7" s="1"/>
  <c r="H240" i="7"/>
  <c r="I240" i="7" s="1"/>
  <c r="H223" i="7"/>
  <c r="I223" i="7" s="1"/>
  <c r="H237" i="7"/>
  <c r="I237" i="7" s="1"/>
  <c r="H230" i="7"/>
  <c r="I230" i="7" s="1"/>
  <c r="H246" i="7"/>
  <c r="I246" i="7" s="1"/>
  <c r="H229" i="7"/>
  <c r="I229" i="7" s="1"/>
  <c r="H216" i="7"/>
  <c r="I216" i="7" s="1"/>
  <c r="H220" i="7"/>
  <c r="I220" i="7" s="1"/>
  <c r="H236" i="7"/>
  <c r="I236" i="7" s="1"/>
  <c r="H219" i="7"/>
  <c r="I219" i="7" s="1"/>
  <c r="H233" i="7"/>
  <c r="I233" i="7" s="1"/>
  <c r="H226" i="7"/>
  <c r="I226" i="7" s="1"/>
  <c r="H242" i="7"/>
  <c r="I242" i="7" s="1"/>
  <c r="H225" i="7"/>
  <c r="I225" i="7" s="1"/>
  <c r="H247" i="7"/>
  <c r="I247" i="7" s="1"/>
  <c r="H191" i="7"/>
  <c r="I191" i="7" s="1"/>
  <c r="H189" i="7"/>
  <c r="I189" i="7" s="1"/>
  <c r="H209" i="7"/>
  <c r="I209" i="7" s="1"/>
  <c r="H208" i="7"/>
  <c r="I208" i="7" s="1"/>
  <c r="H181" i="7"/>
  <c r="I181" i="7" s="1"/>
  <c r="H190" i="7"/>
  <c r="I190" i="7" s="1"/>
  <c r="H204" i="7"/>
  <c r="I204" i="7" s="1"/>
  <c r="H108" i="7"/>
  <c r="I108" i="7" s="1"/>
  <c r="F108" i="7"/>
  <c r="H117" i="7"/>
  <c r="I117" i="7" s="1"/>
  <c r="F117" i="7"/>
  <c r="H133" i="7"/>
  <c r="I133" i="7" s="1"/>
  <c r="F133" i="7"/>
  <c r="H116" i="7"/>
  <c r="I116" i="7" s="1"/>
  <c r="F116" i="7"/>
  <c r="H132" i="7"/>
  <c r="I132" i="7" s="1"/>
  <c r="F132" i="7"/>
  <c r="H115" i="7"/>
  <c r="I115" i="7" s="1"/>
  <c r="H131" i="7"/>
  <c r="I131" i="7" s="1"/>
  <c r="F131" i="7"/>
  <c r="H114" i="7"/>
  <c r="I114" i="7" s="1"/>
  <c r="F114" i="7"/>
  <c r="H130" i="7"/>
  <c r="I130" i="7" s="1"/>
  <c r="F130" i="7"/>
  <c r="H121" i="7"/>
  <c r="I121" i="7" s="1"/>
  <c r="F121" i="7"/>
  <c r="H137" i="7"/>
  <c r="I137" i="7" s="1"/>
  <c r="F137" i="7"/>
  <c r="H120" i="7"/>
  <c r="I120" i="7" s="1"/>
  <c r="F120" i="7"/>
  <c r="H136" i="7"/>
  <c r="I136" i="7" s="1"/>
  <c r="F136" i="7"/>
  <c r="H119" i="7"/>
  <c r="I119" i="7" s="1"/>
  <c r="F119" i="7"/>
  <c r="H135" i="7"/>
  <c r="I135" i="7" s="1"/>
  <c r="F135" i="7"/>
  <c r="H118" i="7"/>
  <c r="I118" i="7" s="1"/>
  <c r="F118" i="7"/>
  <c r="H134" i="7"/>
  <c r="I134" i="7" s="1"/>
  <c r="F134" i="7"/>
  <c r="H107" i="7"/>
  <c r="I107" i="7" s="1"/>
  <c r="F107" i="7"/>
  <c r="H99" i="7"/>
  <c r="I99" i="7" s="1"/>
  <c r="F99" i="7"/>
  <c r="H91" i="7"/>
  <c r="I91" i="7" s="1"/>
  <c r="F91" i="7"/>
  <c r="H83" i="7"/>
  <c r="I83" i="7" s="1"/>
  <c r="F83" i="7"/>
  <c r="H75" i="7"/>
  <c r="I75" i="7" s="1"/>
  <c r="F75" i="7"/>
  <c r="H102" i="7"/>
  <c r="I102" i="7" s="1"/>
  <c r="F102" i="7"/>
  <c r="H94" i="7"/>
  <c r="I94" i="7" s="1"/>
  <c r="F94" i="7"/>
  <c r="H86" i="7"/>
  <c r="I86" i="7" s="1"/>
  <c r="F86" i="7"/>
  <c r="H78" i="7"/>
  <c r="I78" i="7" s="1"/>
  <c r="F78" i="7"/>
  <c r="H101" i="7"/>
  <c r="I101" i="7" s="1"/>
  <c r="F101" i="7"/>
  <c r="H93" i="7"/>
  <c r="I93" i="7" s="1"/>
  <c r="F93" i="7"/>
  <c r="H85" i="7"/>
  <c r="I85" i="7" s="1"/>
  <c r="F85" i="7"/>
  <c r="H77" i="7"/>
  <c r="I77" i="7" s="1"/>
  <c r="F77" i="7"/>
  <c r="H104" i="7"/>
  <c r="I104" i="7" s="1"/>
  <c r="F104" i="7"/>
  <c r="H96" i="7"/>
  <c r="I96" i="7" s="1"/>
  <c r="F96" i="7"/>
  <c r="H88" i="7"/>
  <c r="I88" i="7" s="1"/>
  <c r="F88" i="7"/>
  <c r="H80" i="7"/>
  <c r="I80" i="7" s="1"/>
  <c r="F80" i="7"/>
  <c r="H39" i="7"/>
  <c r="I39" i="7" s="1"/>
  <c r="F39" i="7"/>
  <c r="H38" i="7"/>
  <c r="I38" i="7" s="1"/>
  <c r="H43" i="7"/>
  <c r="I43" i="7" s="1"/>
  <c r="F43" i="7"/>
  <c r="H57" i="7"/>
  <c r="I57" i="7" s="1"/>
  <c r="F57" i="7"/>
  <c r="H42" i="7"/>
  <c r="I42" i="7" s="1"/>
  <c r="F42" i="7"/>
  <c r="H60" i="7"/>
  <c r="I60" i="7" s="1"/>
  <c r="F60" i="7"/>
  <c r="H49" i="7"/>
  <c r="I49" i="7" s="1"/>
  <c r="F49" i="7"/>
  <c r="H67" i="7"/>
  <c r="I67" i="7" s="1"/>
  <c r="F67" i="7"/>
  <c r="H48" i="7"/>
  <c r="I48" i="7" s="1"/>
  <c r="F48" i="7"/>
  <c r="H62" i="7"/>
  <c r="I62" i="7" s="1"/>
  <c r="F62" i="7"/>
  <c r="H40" i="7"/>
  <c r="I40" i="7" s="1"/>
  <c r="F40" i="7"/>
  <c r="H47" i="7"/>
  <c r="I47" i="7" s="1"/>
  <c r="F47" i="7"/>
  <c r="H61" i="7"/>
  <c r="I61" i="7" s="1"/>
  <c r="F61" i="7"/>
  <c r="H46" i="7"/>
  <c r="I46" i="7" s="1"/>
  <c r="F46" i="7"/>
  <c r="H64" i="7"/>
  <c r="I64" i="7" s="1"/>
  <c r="F64" i="7"/>
  <c r="H53" i="7"/>
  <c r="I53" i="7" s="1"/>
  <c r="F53" i="7"/>
  <c r="H69" i="7"/>
  <c r="I69" i="7" s="1"/>
  <c r="F69" i="7"/>
  <c r="H52" i="7"/>
  <c r="I52" i="7" s="1"/>
  <c r="F52" i="7"/>
  <c r="H66" i="7"/>
  <c r="I66" i="7" s="1"/>
  <c r="F66" i="7"/>
  <c r="GS21" i="5"/>
  <c r="JD8" i="5" s="1"/>
  <c r="GU21" i="5"/>
  <c r="JF8" i="5" s="1"/>
  <c r="GT21" i="5"/>
  <c r="JE8" i="5" s="1"/>
  <c r="H146" i="7"/>
  <c r="I146" i="7" s="1"/>
  <c r="F146" i="7"/>
  <c r="H145" i="7"/>
  <c r="I145" i="7" s="1"/>
  <c r="H164" i="7"/>
  <c r="I164" i="7" s="1"/>
  <c r="F164" i="7"/>
  <c r="H149" i="7"/>
  <c r="I149" i="7" s="1"/>
  <c r="F149" i="7"/>
  <c r="H169" i="7"/>
  <c r="I169" i="7" s="1"/>
  <c r="F169" i="7"/>
  <c r="H160" i="7"/>
  <c r="I160" i="7" s="1"/>
  <c r="F160" i="7"/>
  <c r="H172" i="7"/>
  <c r="I172" i="7" s="1"/>
  <c r="F172" i="7"/>
  <c r="H155" i="7"/>
  <c r="I155" i="7" s="1"/>
  <c r="F155" i="7"/>
  <c r="H167" i="7"/>
  <c r="I167" i="7" s="1"/>
  <c r="F167" i="7"/>
  <c r="H143" i="7"/>
  <c r="I143" i="7" s="1"/>
  <c r="F143" i="7"/>
  <c r="H150" i="7"/>
  <c r="I150" i="7" s="1"/>
  <c r="F150" i="7"/>
  <c r="H168" i="7"/>
  <c r="I168" i="7" s="1"/>
  <c r="F168" i="7"/>
  <c r="H153" i="7"/>
  <c r="I153" i="7" s="1"/>
  <c r="F153" i="7"/>
  <c r="H173" i="7"/>
  <c r="I173" i="7" s="1"/>
  <c r="F173" i="7"/>
  <c r="H148" i="7"/>
  <c r="I148" i="7" s="1"/>
  <c r="F148" i="7"/>
  <c r="H162" i="7"/>
  <c r="I162" i="7" s="1"/>
  <c r="F162" i="7"/>
  <c r="H176" i="7"/>
  <c r="I176" i="7" s="1"/>
  <c r="F176" i="7"/>
  <c r="H159" i="7"/>
  <c r="I159" i="7" s="1"/>
  <c r="F159" i="7"/>
  <c r="H171" i="7"/>
  <c r="I171" i="7" s="1"/>
  <c r="F171" i="7"/>
  <c r="H24" i="7"/>
  <c r="I24" i="7" s="1"/>
  <c r="F24" i="7"/>
  <c r="H35" i="7"/>
  <c r="I35" i="7" s="1"/>
  <c r="F35" i="7"/>
  <c r="H21" i="7"/>
  <c r="I21" i="7" s="1"/>
  <c r="F21" i="7"/>
  <c r="H16" i="7"/>
  <c r="I16" i="7" s="1"/>
  <c r="F16" i="7"/>
  <c r="H30" i="7"/>
  <c r="I30" i="7" s="1"/>
  <c r="F30" i="7"/>
  <c r="H15" i="7"/>
  <c r="I15" i="7" s="1"/>
  <c r="F15" i="7"/>
  <c r="H31" i="7"/>
  <c r="I31" i="7" s="1"/>
  <c r="F31" i="7"/>
  <c r="H3" i="7"/>
  <c r="I3" i="7" s="1"/>
  <c r="F3" i="7"/>
  <c r="F2" i="7"/>
  <c r="H5" i="7"/>
  <c r="I5" i="7" s="1"/>
  <c r="F5" i="7"/>
  <c r="H18" i="7"/>
  <c r="I18" i="7" s="1"/>
  <c r="F18" i="7"/>
  <c r="H34" i="7"/>
  <c r="I34" i="7" s="1"/>
  <c r="F34" i="7"/>
  <c r="H17" i="7"/>
  <c r="I17" i="7" s="1"/>
  <c r="F17" i="7"/>
  <c r="H33" i="7"/>
  <c r="I33" i="7" s="1"/>
  <c r="F33" i="7"/>
  <c r="H12" i="7"/>
  <c r="I12" i="7" s="1"/>
  <c r="F12" i="7"/>
  <c r="H26" i="7"/>
  <c r="I26" i="7" s="1"/>
  <c r="F26" i="7"/>
  <c r="H11" i="7"/>
  <c r="I11" i="7" s="1"/>
  <c r="F11" i="7"/>
  <c r="H27" i="7"/>
  <c r="I27" i="7" s="1"/>
  <c r="F27" i="7"/>
  <c r="H232" i="7"/>
  <c r="I232" i="7" s="1"/>
  <c r="H245" i="7"/>
  <c r="I245" i="7" s="1"/>
  <c r="H231" i="7"/>
  <c r="I231" i="7" s="1"/>
  <c r="H243" i="7"/>
  <c r="I243" i="7" s="1"/>
  <c r="H222" i="7"/>
  <c r="I222" i="7" s="1"/>
  <c r="H238" i="7"/>
  <c r="I238" i="7" s="1"/>
  <c r="H221" i="7"/>
  <c r="I221" i="7" s="1"/>
  <c r="H239" i="7"/>
  <c r="I239" i="7" s="1"/>
  <c r="H215" i="7"/>
  <c r="I215" i="7" s="1"/>
  <c r="H228" i="7"/>
  <c r="I228" i="7" s="1"/>
  <c r="H244" i="7"/>
  <c r="I244" i="7" s="1"/>
  <c r="H227" i="7"/>
  <c r="I227" i="7" s="1"/>
  <c r="H241" i="7"/>
  <c r="I241" i="7" s="1"/>
  <c r="H218" i="7"/>
  <c r="I218" i="7" s="1"/>
  <c r="H234" i="7"/>
  <c r="I234" i="7" s="1"/>
  <c r="H217" i="7"/>
  <c r="I217" i="7" s="1"/>
  <c r="H235" i="7"/>
  <c r="I235" i="7" s="1"/>
  <c r="H211" i="7"/>
  <c r="I211" i="7" s="1"/>
  <c r="H194" i="7"/>
  <c r="I194" i="7" s="1"/>
  <c r="H180" i="7"/>
  <c r="I180" i="7" s="1"/>
  <c r="H187" i="7"/>
  <c r="I187" i="7" s="1"/>
  <c r="H201" i="7"/>
  <c r="I201" i="7" s="1"/>
  <c r="H206" i="7"/>
  <c r="I206" i="7" s="1"/>
  <c r="GW11" i="5"/>
  <c r="JH6" i="5" s="1"/>
  <c r="GG30" i="5" s="1"/>
  <c r="H109" i="7"/>
  <c r="I109" i="7" s="1"/>
  <c r="F109" i="7"/>
  <c r="H125" i="7"/>
  <c r="I125" i="7" s="1"/>
  <c r="F125" i="7"/>
  <c r="H141" i="7"/>
  <c r="I141" i="7" s="1"/>
  <c r="F141" i="7"/>
  <c r="H124" i="7"/>
  <c r="I124" i="7" s="1"/>
  <c r="F124" i="7"/>
  <c r="H142" i="7"/>
  <c r="I142" i="7" s="1"/>
  <c r="F142" i="7"/>
  <c r="H123" i="7"/>
  <c r="I123" i="7" s="1"/>
  <c r="F123" i="7"/>
  <c r="H139" i="7"/>
  <c r="I139" i="7" s="1"/>
  <c r="F139" i="7"/>
  <c r="H122" i="7"/>
  <c r="I122" i="7" s="1"/>
  <c r="F122" i="7"/>
  <c r="H138" i="7"/>
  <c r="I138" i="7" s="1"/>
  <c r="F138" i="7"/>
  <c r="H110" i="7"/>
  <c r="I110" i="7" s="1"/>
  <c r="F110" i="7"/>
  <c r="H111" i="7"/>
  <c r="I111" i="7" s="1"/>
  <c r="F111" i="7"/>
  <c r="H113" i="7"/>
  <c r="I113" i="7" s="1"/>
  <c r="F113" i="7"/>
  <c r="H129" i="7"/>
  <c r="I129" i="7" s="1"/>
  <c r="F129" i="7"/>
  <c r="H112" i="7"/>
  <c r="I112" i="7" s="1"/>
  <c r="F112" i="7"/>
  <c r="H128" i="7"/>
  <c r="I128" i="7" s="1"/>
  <c r="F128" i="7"/>
  <c r="H127" i="7"/>
  <c r="I127" i="7" s="1"/>
  <c r="F127" i="7"/>
  <c r="H140" i="7"/>
  <c r="I140" i="7" s="1"/>
  <c r="F140" i="7"/>
  <c r="H126" i="7"/>
  <c r="I126" i="7" s="1"/>
  <c r="F126" i="7"/>
  <c r="H103" i="7"/>
  <c r="I103" i="7" s="1"/>
  <c r="F103" i="7"/>
  <c r="H95" i="7"/>
  <c r="I95" i="7" s="1"/>
  <c r="F95" i="7"/>
  <c r="H87" i="7"/>
  <c r="I87" i="7" s="1"/>
  <c r="F87" i="7"/>
  <c r="H79" i="7"/>
  <c r="I79" i="7" s="1"/>
  <c r="F79" i="7"/>
  <c r="H106" i="7"/>
  <c r="I106" i="7" s="1"/>
  <c r="F106" i="7"/>
  <c r="H98" i="7"/>
  <c r="I98" i="7" s="1"/>
  <c r="F98" i="7"/>
  <c r="H90" i="7"/>
  <c r="I90" i="7" s="1"/>
  <c r="F90" i="7"/>
  <c r="H82" i="7"/>
  <c r="I82" i="7" s="1"/>
  <c r="F82" i="7"/>
  <c r="H74" i="7"/>
  <c r="I74" i="7" s="1"/>
  <c r="H105" i="7"/>
  <c r="I105" i="7" s="1"/>
  <c r="F105" i="7"/>
  <c r="H97" i="7"/>
  <c r="I97" i="7" s="1"/>
  <c r="F97" i="7"/>
  <c r="H89" i="7"/>
  <c r="I89" i="7" s="1"/>
  <c r="F89" i="7"/>
  <c r="H81" i="7"/>
  <c r="I81" i="7" s="1"/>
  <c r="F81" i="7"/>
  <c r="H73" i="7"/>
  <c r="I73" i="7" s="1"/>
  <c r="F73" i="7"/>
  <c r="H100" i="7"/>
  <c r="I100" i="7" s="1"/>
  <c r="F100" i="7"/>
  <c r="H92" i="7"/>
  <c r="I92" i="7" s="1"/>
  <c r="F92" i="7"/>
  <c r="H84" i="7"/>
  <c r="I84" i="7" s="1"/>
  <c r="F84" i="7"/>
  <c r="H76" i="7"/>
  <c r="I76" i="7" s="1"/>
  <c r="F76" i="7"/>
  <c r="H51" i="7"/>
  <c r="I51" i="7" s="1"/>
  <c r="F51" i="7"/>
  <c r="H65" i="7"/>
  <c r="I65" i="7" s="1"/>
  <c r="F65" i="7"/>
  <c r="H50" i="7"/>
  <c r="I50" i="7" s="1"/>
  <c r="F50" i="7"/>
  <c r="H72" i="7"/>
  <c r="I72" i="7" s="1"/>
  <c r="F72" i="7"/>
  <c r="H59" i="7"/>
  <c r="I59" i="7" s="1"/>
  <c r="F59" i="7"/>
  <c r="H70" i="7"/>
  <c r="I70" i="7" s="1"/>
  <c r="F70" i="7"/>
  <c r="H56" i="7"/>
  <c r="I56" i="7" s="1"/>
  <c r="F56" i="7"/>
  <c r="H68" i="7"/>
  <c r="I68" i="7" s="1"/>
  <c r="F68" i="7"/>
  <c r="H41" i="7"/>
  <c r="I41" i="7" s="1"/>
  <c r="F41" i="7"/>
  <c r="H55" i="7"/>
  <c r="I55" i="7" s="1"/>
  <c r="F55" i="7"/>
  <c r="H71" i="7"/>
  <c r="I71" i="7" s="1"/>
  <c r="F71" i="7"/>
  <c r="H54" i="7"/>
  <c r="I54" i="7" s="1"/>
  <c r="F54" i="7"/>
  <c r="H45" i="7"/>
  <c r="I45" i="7" s="1"/>
  <c r="F45" i="7"/>
  <c r="H63" i="7"/>
  <c r="I63" i="7" s="1"/>
  <c r="F63" i="7"/>
  <c r="H44" i="7"/>
  <c r="I44" i="7" s="1"/>
  <c r="F44" i="7"/>
  <c r="H58" i="7"/>
  <c r="I58" i="7" s="1"/>
  <c r="F58" i="7"/>
  <c r="GW31" i="4"/>
  <c r="JH10" i="4" s="1"/>
  <c r="GG34" i="4" s="1"/>
  <c r="GT36" i="4"/>
  <c r="JE11" i="4" s="1"/>
  <c r="GU36" i="4"/>
  <c r="JF11" i="4" s="1"/>
  <c r="GV36" i="4"/>
  <c r="JG11" i="4" s="1"/>
  <c r="GW36" i="4"/>
  <c r="JH11" i="4" s="1"/>
  <c r="GG35" i="4" s="1"/>
  <c r="GS36" i="4"/>
  <c r="JD11" i="4" s="1"/>
  <c r="GW11" i="4"/>
  <c r="JH6" i="4" s="1"/>
  <c r="GG30" i="4" s="1"/>
  <c r="GV11" i="4"/>
  <c r="JG6" i="4" s="1"/>
  <c r="GU11" i="4"/>
  <c r="JF6" i="4" s="1"/>
  <c r="GV31" i="4"/>
  <c r="JG10" i="4" s="1"/>
  <c r="GW16" i="4"/>
  <c r="JH7" i="4" s="1"/>
  <c r="GG31" i="4" s="1"/>
  <c r="GW26" i="4"/>
  <c r="JH9" i="4" s="1"/>
  <c r="GG33" i="4" s="1"/>
  <c r="GS26" i="4"/>
  <c r="JD9" i="4" s="1"/>
  <c r="GT26" i="4"/>
  <c r="JE9" i="4" s="1"/>
  <c r="GU26" i="4"/>
  <c r="JF9" i="4" s="1"/>
  <c r="GV26" i="4"/>
  <c r="JG9" i="4" s="1"/>
  <c r="GU16" i="4"/>
  <c r="JF7" i="4" s="1"/>
  <c r="F179" i="7" l="1"/>
  <c r="F181" i="7"/>
  <c r="F180" i="7"/>
  <c r="F211" i="7"/>
  <c r="F178" i="7"/>
  <c r="F222" i="7"/>
  <c r="H178" i="7"/>
  <c r="I178" i="7" s="1"/>
  <c r="D247" i="7"/>
  <c r="F246" i="7"/>
  <c r="D179" i="7"/>
  <c r="D189" i="7"/>
  <c r="D218" i="7"/>
  <c r="F216" i="7"/>
  <c r="F201" i="7"/>
  <c r="F212" i="7"/>
  <c r="F193" i="7"/>
  <c r="F185" i="7"/>
  <c r="F221" i="7"/>
  <c r="H193" i="7"/>
  <c r="I193" i="7" s="1"/>
  <c r="F214" i="7"/>
  <c r="F74" i="7"/>
  <c r="F188" i="7"/>
  <c r="F196" i="7"/>
  <c r="F241" i="7"/>
  <c r="D196" i="7"/>
  <c r="F209" i="7"/>
  <c r="F184" i="7"/>
  <c r="F183" i="7"/>
  <c r="F234" i="7"/>
  <c r="F38" i="7"/>
  <c r="F115" i="7"/>
  <c r="F198" i="7"/>
  <c r="F247" i="7"/>
  <c r="F208" i="7"/>
  <c r="F236" i="7"/>
  <c r="D202" i="7"/>
  <c r="D207" i="7"/>
  <c r="D236" i="7"/>
  <c r="D191" i="7"/>
  <c r="D208" i="7"/>
  <c r="D228" i="7"/>
  <c r="F195" i="7"/>
  <c r="F240" i="7"/>
  <c r="F206" i="7"/>
  <c r="F203" i="7"/>
  <c r="F194" i="7"/>
  <c r="F197" i="7"/>
  <c r="F235" i="7"/>
  <c r="F215" i="7"/>
  <c r="F232" i="7"/>
  <c r="F190" i="7"/>
  <c r="F205" i="7"/>
  <c r="F233" i="7"/>
  <c r="F237" i="7"/>
  <c r="D220" i="7"/>
  <c r="D240" i="7"/>
  <c r="F182" i="7"/>
  <c r="F187" i="7"/>
  <c r="F202" i="7"/>
  <c r="F199" i="7"/>
  <c r="F244" i="7"/>
  <c r="F231" i="7"/>
  <c r="F200" i="7"/>
  <c r="F242" i="7"/>
  <c r="D184" i="7"/>
  <c r="D217" i="7"/>
  <c r="D223" i="7"/>
  <c r="D199" i="7"/>
  <c r="F228" i="7"/>
  <c r="F245" i="7"/>
  <c r="F145" i="7"/>
  <c r="H199" i="7"/>
  <c r="I199" i="7" s="1"/>
  <c r="H198" i="7"/>
  <c r="I198" i="7" s="1"/>
  <c r="D229" i="7"/>
  <c r="D201" i="7"/>
  <c r="D232" i="7"/>
  <c r="D209" i="7"/>
  <c r="D235" i="7"/>
  <c r="D215" i="7"/>
  <c r="D192" i="7"/>
  <c r="D221" i="7"/>
  <c r="D194" i="7"/>
  <c r="D243" i="7"/>
  <c r="D233" i="7"/>
  <c r="D241" i="7"/>
  <c r="D206" i="7"/>
  <c r="D180" i="7"/>
  <c r="D195" i="7"/>
  <c r="F217" i="7"/>
  <c r="F218" i="7"/>
  <c r="F227" i="7"/>
  <c r="F239" i="7"/>
  <c r="F238" i="7"/>
  <c r="F243" i="7"/>
  <c r="F210" i="7"/>
  <c r="F204" i="7"/>
  <c r="F207" i="7"/>
  <c r="F192" i="7"/>
  <c r="F189" i="7"/>
  <c r="F186" i="7"/>
  <c r="F191" i="7"/>
  <c r="F225" i="7"/>
  <c r="F226" i="7"/>
  <c r="F219" i="7"/>
  <c r="F220" i="7"/>
  <c r="F229" i="7"/>
  <c r="F230" i="7"/>
  <c r="F223" i="7"/>
  <c r="F224" i="7"/>
  <c r="F213" i="7"/>
  <c r="F9" i="7"/>
  <c r="D222" i="7"/>
  <c r="D186" i="7"/>
  <c r="D245" i="7"/>
  <c r="D187" i="7"/>
  <c r="D193" i="7"/>
  <c r="D211" i="7"/>
  <c r="D205" i="7"/>
  <c r="D227" i="7"/>
  <c r="D198" i="7"/>
  <c r="D225" i="7"/>
  <c r="D216" i="7"/>
  <c r="D234" i="7"/>
  <c r="D224" i="7"/>
  <c r="D182" i="7"/>
  <c r="D183" i="7"/>
  <c r="D237" i="7"/>
  <c r="D190" i="7"/>
  <c r="D214" i="7"/>
  <c r="D210" i="7"/>
  <c r="D244" i="7"/>
  <c r="D212" i="7"/>
  <c r="D219" i="7"/>
  <c r="D231" i="7"/>
  <c r="D203" i="7"/>
  <c r="D181" i="7"/>
  <c r="D213" i="7"/>
  <c r="D242" i="7"/>
  <c r="D238" i="7"/>
  <c r="D188" i="7"/>
  <c r="D226" i="7"/>
  <c r="D204" i="7"/>
  <c r="D230" i="7"/>
  <c r="D246" i="7"/>
  <c r="D200" i="7"/>
  <c r="D185" i="7"/>
  <c r="D197" i="7"/>
  <c r="D239" i="7"/>
  <c r="J17" i="7"/>
  <c r="V45" i="7" s="1"/>
  <c r="V44" i="7" s="1"/>
  <c r="J44" i="7"/>
  <c r="W21" i="7" s="1"/>
  <c r="W20" i="7" s="1"/>
  <c r="J5" i="7"/>
  <c r="V9" i="7" s="1"/>
  <c r="V8" i="7" s="1"/>
  <c r="J189" i="7"/>
  <c r="AA36" i="7" s="1"/>
  <c r="AA35" i="7" s="1"/>
  <c r="J63" i="7"/>
  <c r="W78" i="7" s="1"/>
  <c r="W77" i="7" s="1"/>
  <c r="J55" i="7"/>
  <c r="W54" i="7" s="1"/>
  <c r="W53" i="7" s="1"/>
  <c r="J70" i="7"/>
  <c r="W99" i="7" s="1"/>
  <c r="W98" i="7" s="1"/>
  <c r="J65" i="7"/>
  <c r="W84" i="7" s="1"/>
  <c r="W83" i="7" s="1"/>
  <c r="J81" i="7"/>
  <c r="X27" i="7" s="1"/>
  <c r="X26" i="7" s="1"/>
  <c r="J45" i="7"/>
  <c r="W24" i="7" s="1"/>
  <c r="W23" i="7" s="1"/>
  <c r="J72" i="7"/>
  <c r="W105" i="7" s="1"/>
  <c r="W104" i="7" s="1"/>
  <c r="J76" i="7"/>
  <c r="X12" i="7" s="1"/>
  <c r="X11" i="7" s="1"/>
  <c r="J73" i="7"/>
  <c r="X3" i="7" s="1"/>
  <c r="X2" i="7" s="1"/>
  <c r="J163" i="7"/>
  <c r="Z63" i="7" s="1"/>
  <c r="Z62" i="7" s="1"/>
  <c r="J111" i="7"/>
  <c r="Y12" i="7" s="1"/>
  <c r="Y11" i="7" s="1"/>
  <c r="J35" i="7"/>
  <c r="V99" i="7" s="1"/>
  <c r="V98" i="7" s="1"/>
  <c r="J39" i="7"/>
  <c r="W6" i="7" s="1"/>
  <c r="W5" i="7" s="1"/>
  <c r="J31" i="7"/>
  <c r="V87" i="7" s="1"/>
  <c r="V86" i="7" s="1"/>
  <c r="J171" i="7"/>
  <c r="Z87" i="7" s="1"/>
  <c r="Z86" i="7" s="1"/>
  <c r="J87" i="7"/>
  <c r="X45" i="7" s="1"/>
  <c r="X44" i="7" s="1"/>
  <c r="J10" i="7"/>
  <c r="V24" i="7" s="1"/>
  <c r="V23" i="7" s="1"/>
  <c r="J49" i="7"/>
  <c r="W36" i="7" s="1"/>
  <c r="W35" i="7" s="1"/>
  <c r="J103" i="7"/>
  <c r="X93" i="7" s="1"/>
  <c r="X92" i="7" s="1"/>
  <c r="J173" i="7"/>
  <c r="Z93" i="7" s="1"/>
  <c r="Z92" i="7" s="1"/>
  <c r="J150" i="7"/>
  <c r="Z24" i="7" s="1"/>
  <c r="Z23" i="7" s="1"/>
  <c r="J123" i="7"/>
  <c r="Y48" i="7" s="1"/>
  <c r="Y47" i="7" s="1"/>
  <c r="J22" i="7"/>
  <c r="V60" i="7" s="1"/>
  <c r="V59" i="7" s="1"/>
  <c r="J28" i="7"/>
  <c r="V78" i="7" s="1"/>
  <c r="V77" i="7" s="1"/>
  <c r="J136" i="7"/>
  <c r="Y87" i="7" s="1"/>
  <c r="Y86" i="7" s="1"/>
  <c r="J134" i="7"/>
  <c r="Y81" i="7" s="1"/>
  <c r="Y80" i="7" s="1"/>
  <c r="J196" i="7"/>
  <c r="AA57" i="7" s="1"/>
  <c r="AA56" i="7" s="1"/>
  <c r="J58" i="7"/>
  <c r="W63" i="7" s="1"/>
  <c r="W62" i="7" s="1"/>
  <c r="J147" i="7"/>
  <c r="Z15" i="7" s="1"/>
  <c r="Z14" i="7" s="1"/>
  <c r="J110" i="7"/>
  <c r="Y9" i="7" s="1"/>
  <c r="Y8" i="7" s="1"/>
  <c r="J116" i="7"/>
  <c r="Y27" i="7" s="1"/>
  <c r="Y26" i="7" s="1"/>
  <c r="J96" i="7"/>
  <c r="X72" i="7" s="1"/>
  <c r="X71" i="7" s="1"/>
  <c r="J42" i="7"/>
  <c r="W15" i="7" s="1"/>
  <c r="W14" i="7" s="1"/>
  <c r="J69" i="7"/>
  <c r="W96" i="7" s="1"/>
  <c r="W95" i="7" s="1"/>
  <c r="J13" i="7"/>
  <c r="V33" i="7" s="1"/>
  <c r="V32" i="7" s="1"/>
  <c r="J149" i="7"/>
  <c r="Z21" i="7" s="1"/>
  <c r="Z20" i="7" s="1"/>
  <c r="J162" i="7"/>
  <c r="Z60" i="7" s="1"/>
  <c r="Z59" i="7" s="1"/>
  <c r="J50" i="7"/>
  <c r="W39" i="7" s="1"/>
  <c r="W38" i="7" s="1"/>
  <c r="J100" i="7"/>
  <c r="X84" i="7" s="1"/>
  <c r="X83" i="7" s="1"/>
  <c r="J59" i="7"/>
  <c r="W66" i="7" s="1"/>
  <c r="W65" i="7" s="1"/>
  <c r="J51" i="7"/>
  <c r="W42" i="7" s="1"/>
  <c r="W41" i="7" s="1"/>
  <c r="J89" i="7"/>
  <c r="X51" i="7" s="1"/>
  <c r="X50" i="7" s="1"/>
  <c r="J143" i="7"/>
  <c r="Z3" i="7" s="1"/>
  <c r="Z2" i="7" s="1"/>
  <c r="J156" i="7"/>
  <c r="Z42" i="7" s="1"/>
  <c r="Z41" i="7" s="1"/>
  <c r="J151" i="7"/>
  <c r="Z27" i="7" s="1"/>
  <c r="Z26" i="7" s="1"/>
  <c r="J47" i="7"/>
  <c r="W30" i="7" s="1"/>
  <c r="W29" i="7" s="1"/>
  <c r="J32" i="7"/>
  <c r="V90" i="7" s="1"/>
  <c r="V89" i="7" s="1"/>
  <c r="J135" i="7"/>
  <c r="Y84" i="7" s="1"/>
  <c r="Y83" i="7" s="1"/>
  <c r="J101" i="7"/>
  <c r="X87" i="7" s="1"/>
  <c r="X86" i="7" s="1"/>
  <c r="J102" i="7"/>
  <c r="X90" i="7" s="1"/>
  <c r="X89" i="7" s="1"/>
  <c r="J67" i="7"/>
  <c r="W90" i="7" s="1"/>
  <c r="W89" i="7" s="1"/>
  <c r="J93" i="7"/>
  <c r="X63" i="7" s="1"/>
  <c r="X62" i="7" s="1"/>
  <c r="J175" i="7"/>
  <c r="Z99" i="7" s="1"/>
  <c r="Z98" i="7" s="1"/>
  <c r="J105" i="7"/>
  <c r="X99" i="7" s="1"/>
  <c r="X98" i="7" s="1"/>
  <c r="J82" i="7"/>
  <c r="X30" i="7" s="1"/>
  <c r="X29" i="7" s="1"/>
  <c r="J106" i="7"/>
  <c r="X102" i="7" s="1"/>
  <c r="X101" i="7" s="1"/>
  <c r="J140" i="7"/>
  <c r="Y99" i="7" s="1"/>
  <c r="Y98" i="7" s="1"/>
  <c r="J127" i="7"/>
  <c r="Y60" i="7" s="1"/>
  <c r="Y59" i="7" s="1"/>
  <c r="J112" i="7"/>
  <c r="Y15" i="7" s="1"/>
  <c r="Y14" i="7" s="1"/>
  <c r="J113" i="7"/>
  <c r="Y18" i="7" s="1"/>
  <c r="Y17" i="7" s="1"/>
  <c r="J122" i="7"/>
  <c r="Y45" i="7" s="1"/>
  <c r="Y44" i="7" s="1"/>
  <c r="J124" i="7"/>
  <c r="Y51" i="7" s="1"/>
  <c r="Y50" i="7" s="1"/>
  <c r="J125" i="7"/>
  <c r="Y54" i="7" s="1"/>
  <c r="Y53" i="7" s="1"/>
  <c r="J21" i="7"/>
  <c r="V57" i="7" s="1"/>
  <c r="V56" i="7" s="1"/>
  <c r="J159" i="7"/>
  <c r="Z51" i="7" s="1"/>
  <c r="Z50" i="7" s="1"/>
  <c r="J148" i="7"/>
  <c r="Z18" i="7" s="1"/>
  <c r="Z17" i="7" s="1"/>
  <c r="J168" i="7"/>
  <c r="Z78" i="7" s="1"/>
  <c r="Z77" i="7" s="1"/>
  <c r="J155" i="7"/>
  <c r="Z39" i="7" s="1"/>
  <c r="Z38" i="7" s="1"/>
  <c r="J169" i="7"/>
  <c r="Z81" i="7" s="1"/>
  <c r="Z80" i="7" s="1"/>
  <c r="J97" i="7"/>
  <c r="X75" i="7" s="1"/>
  <c r="X74" i="7" s="1"/>
  <c r="J98" i="7"/>
  <c r="X78" i="7" s="1"/>
  <c r="X77" i="7" s="1"/>
  <c r="J126" i="7"/>
  <c r="Y57" i="7" s="1"/>
  <c r="Y56" i="7" s="1"/>
  <c r="J128" i="7"/>
  <c r="Y63" i="7" s="1"/>
  <c r="Y62" i="7" s="1"/>
  <c r="J138" i="7"/>
  <c r="Y93" i="7" s="1"/>
  <c r="Y92" i="7" s="1"/>
  <c r="J142" i="7"/>
  <c r="Y105" i="7" s="1"/>
  <c r="Y104" i="7" s="1"/>
  <c r="J141" i="7"/>
  <c r="Y102" i="7" s="1"/>
  <c r="Y101" i="7" s="1"/>
  <c r="J30" i="7"/>
  <c r="V84" i="7" s="1"/>
  <c r="V83" i="7" s="1"/>
  <c r="J24" i="7"/>
  <c r="V66" i="7" s="1"/>
  <c r="V65" i="7" s="1"/>
  <c r="J176" i="7"/>
  <c r="Z102" i="7" s="1"/>
  <c r="Z101" i="7" s="1"/>
  <c r="J153" i="7"/>
  <c r="Z33" i="7" s="1"/>
  <c r="Z32" i="7" s="1"/>
  <c r="J167" i="7"/>
  <c r="Z75" i="7" s="1"/>
  <c r="Z74" i="7" s="1"/>
  <c r="J172" i="7"/>
  <c r="Z90" i="7" s="1"/>
  <c r="Z89" i="7" s="1"/>
  <c r="J160" i="7"/>
  <c r="Z54" i="7" s="1"/>
  <c r="Z53" i="7" s="1"/>
  <c r="J164" i="7"/>
  <c r="Z66" i="7" s="1"/>
  <c r="Z65" i="7" s="1"/>
  <c r="J12" i="7"/>
  <c r="V30" i="7" s="1"/>
  <c r="V29" i="7" s="1"/>
  <c r="J15" i="7"/>
  <c r="V39" i="7" s="1"/>
  <c r="V38" i="7" s="1"/>
  <c r="J192" i="7"/>
  <c r="AA45" i="7" s="1"/>
  <c r="AA44" i="7" s="1"/>
  <c r="J188" i="7"/>
  <c r="AA33" i="7" s="1"/>
  <c r="AA32" i="7" s="1"/>
  <c r="J132" i="7"/>
  <c r="Y75" i="7" s="1"/>
  <c r="Y74" i="7" s="1"/>
  <c r="J161" i="7"/>
  <c r="Z57" i="7" s="1"/>
  <c r="Z56" i="7" s="1"/>
  <c r="J71" i="7"/>
  <c r="W102" i="7" s="1"/>
  <c r="W101" i="7" s="1"/>
  <c r="J166" i="7"/>
  <c r="Z72" i="7" s="1"/>
  <c r="Z71" i="7" s="1"/>
  <c r="J57" i="7"/>
  <c r="W60" i="7" s="1"/>
  <c r="W59" i="7" s="1"/>
  <c r="J52" i="7"/>
  <c r="W45" i="7" s="1"/>
  <c r="W44" i="7" s="1"/>
  <c r="J194" i="7"/>
  <c r="AA51" i="7" s="1"/>
  <c r="AA50" i="7" s="1"/>
  <c r="J68" i="7"/>
  <c r="W93" i="7" s="1"/>
  <c r="W92" i="7" s="1"/>
  <c r="J109" i="7"/>
  <c r="Y6" i="7" s="1"/>
  <c r="Y5" i="7" s="1"/>
  <c r="J84" i="7"/>
  <c r="X36" i="7" s="1"/>
  <c r="X35" i="7" s="1"/>
  <c r="J48" i="7"/>
  <c r="W33" i="7" s="1"/>
  <c r="W32" i="7" s="1"/>
  <c r="J54" i="7"/>
  <c r="W51" i="7" s="1"/>
  <c r="W50" i="7" s="1"/>
  <c r="J41" i="7"/>
  <c r="W12" i="7" s="1"/>
  <c r="W11" i="7" s="1"/>
  <c r="J16" i="7"/>
  <c r="V42" i="7" s="1"/>
  <c r="V41" i="7" s="1"/>
  <c r="J19" i="7"/>
  <c r="V51" i="7" s="1"/>
  <c r="V50" i="7" s="1"/>
  <c r="J83" i="7"/>
  <c r="X33" i="7" s="1"/>
  <c r="X32" i="7" s="1"/>
  <c r="J56" i="7"/>
  <c r="W57" i="7" s="1"/>
  <c r="W56" i="7" s="1"/>
  <c r="J95" i="7"/>
  <c r="X69" i="7" s="1"/>
  <c r="X68" i="7" s="1"/>
  <c r="J186" i="7"/>
  <c r="AA27" i="7" s="1"/>
  <c r="AA26" i="7" s="1"/>
  <c r="J129" i="7"/>
  <c r="Y66" i="7" s="1"/>
  <c r="Y65" i="7" s="1"/>
  <c r="J79" i="7"/>
  <c r="X21" i="7" s="1"/>
  <c r="X20" i="7" s="1"/>
  <c r="J146" i="7"/>
  <c r="Z12" i="7" s="1"/>
  <c r="Z11" i="7" s="1"/>
  <c r="J187" i="7"/>
  <c r="AA30" i="7" s="1"/>
  <c r="AA29" i="7" s="1"/>
  <c r="J91" i="7"/>
  <c r="X57" i="7" s="1"/>
  <c r="X56" i="7" s="1"/>
  <c r="J193" i="7"/>
  <c r="AA48" i="7" s="1"/>
  <c r="AA47" i="7" s="1"/>
  <c r="J78" i="7"/>
  <c r="X18" i="7" s="1"/>
  <c r="X17" i="7" s="1"/>
  <c r="J180" i="7"/>
  <c r="AA9" i="7" s="1"/>
  <c r="AA8" i="7" s="1"/>
  <c r="J90" i="7"/>
  <c r="X54" i="7" s="1"/>
  <c r="X53" i="7" s="1"/>
  <c r="J179" i="7"/>
  <c r="AA6" i="7" s="1"/>
  <c r="AA5" i="7" s="1"/>
  <c r="J92" i="7"/>
  <c r="X60" i="7" s="1"/>
  <c r="X59" i="7" s="1"/>
  <c r="J104" i="7"/>
  <c r="X96" i="7" s="1"/>
  <c r="X95" i="7" s="1"/>
  <c r="J119" i="7"/>
  <c r="Y36" i="7" s="1"/>
  <c r="Y35" i="7" s="1"/>
  <c r="J26" i="7"/>
  <c r="V72" i="7" s="1"/>
  <c r="V71" i="7" s="1"/>
  <c r="J29" i="7"/>
  <c r="V81" i="7" s="1"/>
  <c r="V80" i="7" s="1"/>
  <c r="J191" i="7"/>
  <c r="AA42" i="7" s="1"/>
  <c r="AA41" i="7" s="1"/>
  <c r="J133" i="7"/>
  <c r="Y78" i="7" s="1"/>
  <c r="Y77" i="7" s="1"/>
  <c r="J158" i="7"/>
  <c r="Z48" i="7" s="1"/>
  <c r="Z47" i="7" s="1"/>
  <c r="J108" i="7"/>
  <c r="Y3" i="7" s="1"/>
  <c r="Y2" i="7" s="1"/>
  <c r="J86" i="7"/>
  <c r="X42" i="7" s="1"/>
  <c r="X41" i="7" s="1"/>
  <c r="J190" i="7"/>
  <c r="AA39" i="7" s="1"/>
  <c r="AA38" i="7" s="1"/>
  <c r="J131" i="7"/>
  <c r="Y72" i="7" s="1"/>
  <c r="Y71" i="7" s="1"/>
  <c r="J139" i="7"/>
  <c r="Y96" i="7" s="1"/>
  <c r="Y95" i="7" s="1"/>
  <c r="J25" i="7"/>
  <c r="V69" i="7" s="1"/>
  <c r="V68" i="7" s="1"/>
  <c r="J3" i="7"/>
  <c r="V3" i="7" s="1"/>
  <c r="V2" i="7" s="1"/>
  <c r="J36" i="7"/>
  <c r="V102" i="7" s="1"/>
  <c r="V101" i="7" s="1"/>
  <c r="J20" i="7"/>
  <c r="V54" i="7" s="1"/>
  <c r="V53" i="7" s="1"/>
  <c r="J4" i="7"/>
  <c r="V6" i="7" s="1"/>
  <c r="V5" i="7" s="1"/>
  <c r="J23" i="7"/>
  <c r="V63" i="7" s="1"/>
  <c r="V62" i="7" s="1"/>
  <c r="J7" i="7"/>
  <c r="V15" i="7" s="1"/>
  <c r="V14" i="7" s="1"/>
  <c r="J130" i="7"/>
  <c r="Y69" i="7" s="1"/>
  <c r="Y68" i="7" s="1"/>
  <c r="J170" i="7"/>
  <c r="Z84" i="7" s="1"/>
  <c r="Z83" i="7" s="1"/>
  <c r="J60" i="7"/>
  <c r="W69" i="7" s="1"/>
  <c r="W68" i="7" s="1"/>
  <c r="J94" i="7"/>
  <c r="X66" i="7" s="1"/>
  <c r="X65" i="7" s="1"/>
  <c r="J154" i="7"/>
  <c r="Z36" i="7" s="1"/>
  <c r="Z35" i="7" s="1"/>
  <c r="J137" i="7"/>
  <c r="Y90" i="7" s="1"/>
  <c r="Y89" i="7" s="1"/>
  <c r="J66" i="7"/>
  <c r="W87" i="7" s="1"/>
  <c r="W86" i="7" s="1"/>
  <c r="J40" i="7"/>
  <c r="W9" i="7" s="1"/>
  <c r="W8" i="7" s="1"/>
  <c r="J178" i="7"/>
  <c r="AA3" i="7" s="1"/>
  <c r="AA2" i="7" s="1"/>
  <c r="J165" i="7"/>
  <c r="Z69" i="7" s="1"/>
  <c r="Z68" i="7" s="1"/>
  <c r="J117" i="7"/>
  <c r="Y30" i="7" s="1"/>
  <c r="Y29" i="7" s="1"/>
  <c r="J85" i="7"/>
  <c r="X39" i="7" s="1"/>
  <c r="X38" i="7" s="1"/>
  <c r="J144" i="7"/>
  <c r="Z6" i="7" s="1"/>
  <c r="Z5" i="7" s="1"/>
  <c r="J53" i="7"/>
  <c r="W48" i="7" s="1"/>
  <c r="W47" i="7" s="1"/>
  <c r="J107" i="7"/>
  <c r="X105" i="7" s="1"/>
  <c r="X104" i="7" s="1"/>
  <c r="J8" i="7"/>
  <c r="V18" i="7" s="1"/>
  <c r="V17" i="7" s="1"/>
  <c r="J27" i="7"/>
  <c r="V75" i="7" s="1"/>
  <c r="V74" i="7" s="1"/>
  <c r="J11" i="7"/>
  <c r="V27" i="7" s="1"/>
  <c r="V26" i="7" s="1"/>
  <c r="J152" i="7"/>
  <c r="Z30" i="7" s="1"/>
  <c r="Z29" i="7" s="1"/>
  <c r="J181" i="7"/>
  <c r="AA12" i="7" s="1"/>
  <c r="AA11" i="7" s="1"/>
  <c r="J118" i="7"/>
  <c r="Y33" i="7" s="1"/>
  <c r="Y32" i="7" s="1"/>
  <c r="J80" i="7"/>
  <c r="X24" i="7" s="1"/>
  <c r="X23" i="7" s="1"/>
  <c r="J120" i="7"/>
  <c r="Y39" i="7" s="1"/>
  <c r="Y38" i="7" s="1"/>
  <c r="J62" i="7"/>
  <c r="W75" i="7" s="1"/>
  <c r="W74" i="7" s="1"/>
  <c r="J88" i="7"/>
  <c r="X48" i="7" s="1"/>
  <c r="X47" i="7" s="1"/>
  <c r="J43" i="7"/>
  <c r="W18" i="7" s="1"/>
  <c r="W17" i="7" s="1"/>
  <c r="J46" i="7"/>
  <c r="W27" i="7" s="1"/>
  <c r="W26" i="7" s="1"/>
  <c r="J61" i="7"/>
  <c r="W72" i="7" s="1"/>
  <c r="W71" i="7" s="1"/>
  <c r="J114" i="7"/>
  <c r="Y21" i="7" s="1"/>
  <c r="Y20" i="7" s="1"/>
  <c r="J174" i="7"/>
  <c r="Z96" i="7" s="1"/>
  <c r="Z95" i="7" s="1"/>
  <c r="J184" i="7"/>
  <c r="AA21" i="7" s="1"/>
  <c r="AA20" i="7" s="1"/>
  <c r="J121" i="7"/>
  <c r="Y42" i="7" s="1"/>
  <c r="Y41" i="7" s="1"/>
  <c r="J99" i="7"/>
  <c r="X81" i="7" s="1"/>
  <c r="X80" i="7" s="1"/>
  <c r="J182" i="7"/>
  <c r="AA15" i="7" s="1"/>
  <c r="AA14" i="7" s="1"/>
  <c r="J34" i="7"/>
  <c r="V96" i="7" s="1"/>
  <c r="V95" i="7" s="1"/>
  <c r="J18" i="7"/>
  <c r="V48" i="7" s="1"/>
  <c r="V47" i="7" s="1"/>
  <c r="J37" i="7"/>
  <c r="V105" i="7" s="1"/>
  <c r="V104" i="7" s="1"/>
  <c r="J33" i="7"/>
  <c r="V93" i="7" s="1"/>
  <c r="V92" i="7" s="1"/>
  <c r="J185" i="7"/>
  <c r="AA24" i="7" s="1"/>
  <c r="AA23" i="7" s="1"/>
  <c r="J195" i="7"/>
  <c r="AA54" i="7" s="1"/>
  <c r="AA53" i="7" s="1"/>
  <c r="J197" i="7"/>
  <c r="AA60" i="7" s="1"/>
  <c r="AA59" i="7" s="1"/>
  <c r="J77" i="7"/>
  <c r="X15" i="7" s="1"/>
  <c r="X14" i="7" s="1"/>
  <c r="J177" i="7"/>
  <c r="Z105" i="7" s="1"/>
  <c r="Z104" i="7" s="1"/>
  <c r="J157" i="7"/>
  <c r="Z45" i="7" s="1"/>
  <c r="Z44" i="7" s="1"/>
  <c r="J75" i="7"/>
  <c r="X9" i="7" s="1"/>
  <c r="X8" i="7" s="1"/>
  <c r="J64" i="7"/>
  <c r="W81" i="7" s="1"/>
  <c r="W80" i="7" s="1"/>
  <c r="J14" i="7"/>
  <c r="V36" i="7" s="1"/>
  <c r="V35" i="7" s="1"/>
  <c r="J6" i="7"/>
  <c r="V12" i="7" s="1"/>
  <c r="V11" i="7" s="1"/>
  <c r="J244" i="7" l="1"/>
  <c r="AB96" i="7" s="1"/>
  <c r="AB95" i="7" s="1"/>
  <c r="J238" i="7"/>
  <c r="AB78" i="7" s="1"/>
  <c r="AB77" i="7" s="1"/>
  <c r="J222" i="7"/>
  <c r="AB30" i="7" s="1"/>
  <c r="AB29" i="7" s="1"/>
  <c r="N12" i="7" s="1"/>
  <c r="L12" i="7" s="1"/>
  <c r="J206" i="7"/>
  <c r="AA87" i="7" s="1"/>
  <c r="AA86" i="7" s="1"/>
  <c r="J74" i="7"/>
  <c r="X6" i="7" s="1"/>
  <c r="X5" i="7" s="1"/>
  <c r="J199" i="7"/>
  <c r="AA66" i="7" s="1"/>
  <c r="AA65" i="7" s="1"/>
  <c r="J207" i="7"/>
  <c r="AA90" i="7" s="1"/>
  <c r="AA89" i="7" s="1"/>
  <c r="J224" i="7"/>
  <c r="AB36" i="7" s="1"/>
  <c r="AB35" i="7" s="1"/>
  <c r="N14" i="7" s="1"/>
  <c r="L14" i="7" s="1"/>
  <c r="J229" i="7"/>
  <c r="AB51" i="7" s="1"/>
  <c r="AB50" i="7" s="1"/>
  <c r="N19" i="7" s="1"/>
  <c r="L19" i="7" s="1"/>
  <c r="J115" i="7"/>
  <c r="Y24" i="7" s="1"/>
  <c r="Y23" i="7" s="1"/>
  <c r="N10" i="7" s="1"/>
  <c r="L10" i="7" s="1"/>
  <c r="J236" i="7"/>
  <c r="AB72" i="7" s="1"/>
  <c r="AB71" i="7" s="1"/>
  <c r="J231" i="7"/>
  <c r="AB57" i="7" s="1"/>
  <c r="AB56" i="7" s="1"/>
  <c r="N21" i="7" s="1"/>
  <c r="L21" i="7" s="1"/>
  <c r="J216" i="7"/>
  <c r="AB12" i="7" s="1"/>
  <c r="AB11" i="7" s="1"/>
  <c r="N6" i="7" s="1"/>
  <c r="L6" i="7" s="1"/>
  <c r="J221" i="7"/>
  <c r="AB27" i="7" s="1"/>
  <c r="AB26" i="7" s="1"/>
  <c r="N11" i="7" s="1"/>
  <c r="L11" i="7" s="1"/>
  <c r="J228" i="7"/>
  <c r="AB48" i="7" s="1"/>
  <c r="AB47" i="7" s="1"/>
  <c r="N18" i="7" s="1"/>
  <c r="L18" i="7" s="1"/>
  <c r="J208" i="7"/>
  <c r="AA93" i="7" s="1"/>
  <c r="AA92" i="7" s="1"/>
  <c r="J219" i="7"/>
  <c r="AB21" i="7" s="1"/>
  <c r="AB20" i="7" s="1"/>
  <c r="J200" i="7"/>
  <c r="AA69" i="7" s="1"/>
  <c r="AA68" i="7" s="1"/>
  <c r="J215" i="7"/>
  <c r="AB9" i="7" s="1"/>
  <c r="AB8" i="7" s="1"/>
  <c r="J209" i="7"/>
  <c r="AA96" i="7" s="1"/>
  <c r="AA95" i="7" s="1"/>
  <c r="N34" i="7" s="1"/>
  <c r="L34" i="7" s="1"/>
  <c r="J243" i="7"/>
  <c r="AB93" i="7" s="1"/>
  <c r="AB92" i="7" s="1"/>
  <c r="J240" i="7"/>
  <c r="AB84" i="7" s="1"/>
  <c r="AB83" i="7" s="1"/>
  <c r="J246" i="7"/>
  <c r="AB102" i="7" s="1"/>
  <c r="AB101" i="7" s="1"/>
  <c r="J245" i="7"/>
  <c r="AB99" i="7" s="1"/>
  <c r="AB98" i="7" s="1"/>
  <c r="J227" i="7"/>
  <c r="AB45" i="7" s="1"/>
  <c r="AB44" i="7" s="1"/>
  <c r="J220" i="7"/>
  <c r="AB24" i="7" s="1"/>
  <c r="AB23" i="7" s="1"/>
  <c r="J233" i="7"/>
  <c r="AB63" i="7" s="1"/>
  <c r="AB62" i="7" s="1"/>
  <c r="J239" i="7"/>
  <c r="AB81" i="7" s="1"/>
  <c r="AB80" i="7" s="1"/>
  <c r="J247" i="7"/>
  <c r="AB105" i="7" s="1"/>
  <c r="AB104" i="7" s="1"/>
  <c r="J223" i="7"/>
  <c r="AB33" i="7" s="1"/>
  <c r="AB32" i="7" s="1"/>
  <c r="N13" i="7" s="1"/>
  <c r="L13" i="7" s="1"/>
  <c r="J242" i="7"/>
  <c r="AB90" i="7" s="1"/>
  <c r="AB89" i="7" s="1"/>
  <c r="N32" i="7" s="1"/>
  <c r="L32" i="7" s="1"/>
  <c r="J232" i="7"/>
  <c r="AB60" i="7" s="1"/>
  <c r="AB59" i="7" s="1"/>
  <c r="N22" i="7" s="1"/>
  <c r="L22" i="7" s="1"/>
  <c r="J241" i="7"/>
  <c r="AB87" i="7" s="1"/>
  <c r="AB86" i="7" s="1"/>
  <c r="J210" i="7"/>
  <c r="AA99" i="7" s="1"/>
  <c r="AA98" i="7" s="1"/>
  <c r="J217" i="7"/>
  <c r="AB15" i="7" s="1"/>
  <c r="AB14" i="7" s="1"/>
  <c r="N7" i="7" s="1"/>
  <c r="L7" i="7" s="1"/>
  <c r="J226" i="7"/>
  <c r="AB42" i="7" s="1"/>
  <c r="AB41" i="7" s="1"/>
  <c r="N16" i="7" s="1"/>
  <c r="L16" i="7" s="1"/>
  <c r="J198" i="7"/>
  <c r="AA63" i="7" s="1"/>
  <c r="AA62" i="7" s="1"/>
  <c r="J38" i="7"/>
  <c r="W3" i="7" s="1"/>
  <c r="W2" i="7" s="1"/>
  <c r="N3" i="7" s="1"/>
  <c r="L3" i="7" s="1"/>
  <c r="J212" i="7"/>
  <c r="AA105" i="7" s="1"/>
  <c r="AA104" i="7" s="1"/>
  <c r="J235" i="7"/>
  <c r="AB69" i="7" s="1"/>
  <c r="AB68" i="7" s="1"/>
  <c r="J213" i="7"/>
  <c r="AB3" i="7" s="1"/>
  <c r="AB2" i="7" s="1"/>
  <c r="J214" i="7"/>
  <c r="AB6" i="7" s="1"/>
  <c r="AB5" i="7" s="1"/>
  <c r="J9" i="7"/>
  <c r="V21" i="7" s="1"/>
  <c r="V20" i="7" s="1"/>
  <c r="N9" i="7" s="1"/>
  <c r="L9" i="7" s="1"/>
  <c r="J211" i="7"/>
  <c r="AA102" i="7" s="1"/>
  <c r="AA101" i="7" s="1"/>
  <c r="J234" i="7"/>
  <c r="AB66" i="7" s="1"/>
  <c r="AB65" i="7" s="1"/>
  <c r="J145" i="7"/>
  <c r="Z9" i="7" s="1"/>
  <c r="Z8" i="7" s="1"/>
  <c r="N5" i="7" s="1"/>
  <c r="L5" i="7" s="1"/>
  <c r="J218" i="7"/>
  <c r="AB18" i="7" s="1"/>
  <c r="AB17" i="7" s="1"/>
  <c r="J225" i="7"/>
  <c r="AB39" i="7" s="1"/>
  <c r="AB38" i="7" s="1"/>
  <c r="N15" i="7" s="1"/>
  <c r="L15" i="7" s="1"/>
  <c r="J205" i="7"/>
  <c r="AA84" i="7" s="1"/>
  <c r="AA83" i="7" s="1"/>
  <c r="J203" i="7"/>
  <c r="AA78" i="7" s="1"/>
  <c r="AA77" i="7" s="1"/>
  <c r="N28" i="7" s="1"/>
  <c r="L28" i="7" s="1"/>
  <c r="J202" i="7"/>
  <c r="AA75" i="7" s="1"/>
  <c r="AA74" i="7" s="1"/>
  <c r="J201" i="7"/>
  <c r="AA72" i="7" s="1"/>
  <c r="AA71" i="7" s="1"/>
  <c r="N26" i="7" s="1"/>
  <c r="L26" i="7" s="1"/>
  <c r="J237" i="7"/>
  <c r="AB75" i="7" s="1"/>
  <c r="AB74" i="7" s="1"/>
  <c r="J183" i="7"/>
  <c r="AA18" i="7" s="1"/>
  <c r="AA17" i="7" s="1"/>
  <c r="N8" i="7" s="1"/>
  <c r="L8" i="7" s="1"/>
  <c r="J230" i="7"/>
  <c r="AB54" i="7" s="1"/>
  <c r="AB53" i="7" s="1"/>
  <c r="N20" i="7" s="1"/>
  <c r="L20" i="7" s="1"/>
  <c r="J204" i="7"/>
  <c r="AA81" i="7" s="1"/>
  <c r="AA80" i="7" s="1"/>
  <c r="N29" i="7" s="1"/>
  <c r="L29" i="7" s="1"/>
  <c r="N17" i="7"/>
  <c r="L17" i="7" s="1"/>
  <c r="N4" i="7"/>
  <c r="L4" i="7" s="1"/>
  <c r="N24" i="7" l="1"/>
  <c r="L24" i="7" s="1"/>
  <c r="N25" i="7"/>
  <c r="L25" i="7" s="1"/>
  <c r="N30" i="7"/>
  <c r="L30" i="7" s="1"/>
  <c r="N31" i="7"/>
  <c r="L31" i="7" s="1"/>
  <c r="N35" i="7"/>
  <c r="L35" i="7" s="1"/>
  <c r="N33" i="7"/>
  <c r="L33" i="7" s="1"/>
  <c r="N37" i="7"/>
  <c r="L37" i="7" s="1"/>
  <c r="N23" i="7"/>
  <c r="L23" i="7" s="1"/>
  <c r="N27" i="7"/>
  <c r="L27" i="7" s="1"/>
  <c r="N36" i="7"/>
  <c r="L36" i="7" s="1"/>
</calcChain>
</file>

<file path=xl/sharedStrings.xml><?xml version="1.0" encoding="utf-8"?>
<sst xmlns="http://schemas.openxmlformats.org/spreadsheetml/2006/main" count="648" uniqueCount="268">
  <si>
    <t>Obrigado JESUS Cristo</t>
  </si>
  <si>
    <t>ótimo</t>
  </si>
  <si>
    <t>Santo, Santo, Santo é o SENHOR</t>
  </si>
  <si>
    <r>
      <t>σ</t>
    </r>
    <r>
      <rPr>
        <vertAlign val="superscript"/>
        <sz val="12"/>
        <color rgb="FFFF0000"/>
        <rFont val="MS Reference Sans Serif"/>
        <family val="2"/>
      </rPr>
      <t>2</t>
    </r>
  </si>
  <si>
    <t>≠</t>
  </si>
  <si>
    <t>7º</t>
  </si>
  <si>
    <t>6 resultado</t>
  </si>
  <si>
    <t>5 resultado</t>
  </si>
  <si>
    <t>4 resultado</t>
  </si>
  <si>
    <t>3 resultado</t>
  </si>
  <si>
    <t>2 resultado</t>
  </si>
  <si>
    <t>1 resultado</t>
  </si>
  <si>
    <t>colocado ou colocada</t>
  </si>
  <si>
    <t>ao ou a</t>
  </si>
  <si>
    <t>superior, inferior ou semelhante</t>
  </si>
  <si>
    <t>6º</t>
  </si>
  <si>
    <t>5º</t>
  </si>
  <si>
    <t>4º</t>
  </si>
  <si>
    <t>3º</t>
  </si>
  <si>
    <t>2º</t>
  </si>
  <si>
    <t>1º</t>
  </si>
  <si>
    <t>Top 7</t>
  </si>
  <si>
    <t>Top 6</t>
  </si>
  <si>
    <t>Top 5</t>
  </si>
  <si>
    <t>Top 4</t>
  </si>
  <si>
    <t>Top 3</t>
  </si>
  <si>
    <t>Colocações</t>
  </si>
  <si>
    <t>nº</t>
  </si>
  <si>
    <t>Resultado</t>
  </si>
  <si>
    <t>Colocação</t>
  </si>
  <si>
    <t>Valor:</t>
  </si>
  <si>
    <t></t>
  </si>
  <si>
    <t>7ª</t>
  </si>
  <si>
    <t>6ª</t>
  </si>
  <si>
    <t>5ª</t>
  </si>
  <si>
    <t>it</t>
  </si>
  <si>
    <t>4ª</t>
  </si>
  <si>
    <t>Macrosquélico</t>
  </si>
  <si>
    <t>3ª</t>
  </si>
  <si>
    <t>col./lin. Procv/Proch</t>
  </si>
  <si>
    <t>2ª</t>
  </si>
  <si>
    <t>II</t>
  </si>
  <si>
    <t>C-Br/Est</t>
  </si>
  <si>
    <t xml:space="preserve">C-Ant/Est </t>
  </si>
  <si>
    <t xml:space="preserve">C-Ant/Br </t>
  </si>
  <si>
    <t xml:space="preserve">MS/Est </t>
  </si>
  <si>
    <t xml:space="preserve">C-Pn/Est </t>
  </si>
  <si>
    <t xml:space="preserve">C-Cx/Est </t>
  </si>
  <si>
    <t xml:space="preserve">C-Pn/Cx </t>
  </si>
  <si>
    <t xml:space="preserve">MI/Est </t>
  </si>
  <si>
    <t xml:space="preserve">bicrista-ilíaco/biacromial </t>
  </si>
  <si>
    <t>IE</t>
  </si>
  <si>
    <t>IC</t>
  </si>
  <si>
    <t>1ª</t>
  </si>
  <si>
    <t>Índice Esquelético de Manouvrier</t>
  </si>
  <si>
    <t>Índice Córmico</t>
  </si>
  <si>
    <t>₯</t>
  </si>
  <si>
    <t>σ</t>
  </si>
  <si>
    <t>±</t>
  </si>
  <si>
    <t>&gt;₯</t>
  </si>
  <si>
    <t>&lt;₯</t>
  </si>
  <si>
    <t>≥ ₯ ≤</t>
  </si>
  <si>
    <t>α</t>
  </si>
  <si>
    <t>p</t>
  </si>
  <si>
    <t>&gt;</t>
  </si>
  <si>
    <t>&lt;</t>
  </si>
  <si>
    <t>≥</t>
  </si>
  <si>
    <t>≤</t>
  </si>
  <si>
    <t>colocada</t>
  </si>
  <si>
    <t>a</t>
  </si>
  <si>
    <t>colocado</t>
  </si>
  <si>
    <t>ao</t>
  </si>
  <si>
    <t>)</t>
  </si>
  <si>
    <t>superior a</t>
  </si>
  <si>
    <t>(</t>
  </si>
  <si>
    <t>igual ou menor que</t>
  </si>
  <si>
    <t>semelhante</t>
  </si>
  <si>
    <t>inferior</t>
  </si>
  <si>
    <t>superior</t>
  </si>
  <si>
    <t>-</t>
  </si>
  <si>
    <t>DP -</t>
  </si>
  <si>
    <t>DP +</t>
  </si>
  <si>
    <t>Mínimo</t>
  </si>
  <si>
    <t>Máximo</t>
  </si>
  <si>
    <t>DP</t>
  </si>
  <si>
    <t>Média</t>
  </si>
  <si>
    <t>negativo/positivo</t>
  </si>
  <si>
    <t>Qtd</t>
  </si>
  <si>
    <t>7º Lugar</t>
  </si>
  <si>
    <t>6º Lugar</t>
  </si>
  <si>
    <t>5º Lugar</t>
  </si>
  <si>
    <t>4º Lugar</t>
  </si>
  <si>
    <t>3º Lugar</t>
  </si>
  <si>
    <t>2º Lugar</t>
  </si>
  <si>
    <t>1º Lugar</t>
  </si>
  <si>
    <t>Resultado bruto</t>
  </si>
  <si>
    <t>Atleta</t>
  </si>
  <si>
    <t>Class.</t>
  </si>
  <si>
    <t>₯ -</t>
  </si>
  <si>
    <t>₯ +</t>
  </si>
  <si>
    <t>₯ ±</t>
  </si>
  <si>
    <t>Ordem (desempate)</t>
  </si>
  <si>
    <t>Ordem</t>
  </si>
  <si>
    <t>Mat.</t>
  </si>
  <si>
    <t>3ª Colocação (1)</t>
  </si>
  <si>
    <t>1ª Colocação (1)</t>
  </si>
  <si>
    <t>% Gordura</t>
  </si>
  <si>
    <t>Top</t>
  </si>
  <si>
    <t>Indígena (a)</t>
  </si>
  <si>
    <t>Branco (a)</t>
  </si>
  <si>
    <t>Pardo (a)</t>
  </si>
  <si>
    <t>Negro (a)</t>
  </si>
  <si>
    <t>Asiático (a)</t>
  </si>
  <si>
    <t>Mt</t>
  </si>
  <si>
    <t>Data avaliação</t>
  </si>
  <si>
    <t>Gênero</t>
  </si>
  <si>
    <t>esquerdo</t>
  </si>
  <si>
    <t>direito</t>
  </si>
  <si>
    <t>DADOS DA COMPETIÇÃO</t>
  </si>
  <si>
    <t>Cidade (País):</t>
  </si>
  <si>
    <t>Rio de Janeiro (Brasil)</t>
  </si>
  <si>
    <t>Local:</t>
  </si>
  <si>
    <t>Tijuca Tênis Clube</t>
  </si>
  <si>
    <t>Data:</t>
  </si>
  <si>
    <t>Categoria:</t>
  </si>
  <si>
    <t>Gênero:</t>
  </si>
  <si>
    <t>Feminino</t>
  </si>
  <si>
    <t>RECURSOS OPERACIONAIS</t>
  </si>
  <si>
    <t>Antropometrista:</t>
  </si>
  <si>
    <t>Registro:</t>
  </si>
  <si>
    <t>RECURSOS ANTROPOMÉTRICOS</t>
  </si>
  <si>
    <t>Massa Corporal:</t>
  </si>
  <si>
    <t>Balança Mecânica (Filizola®)</t>
  </si>
  <si>
    <t>Estatura:</t>
  </si>
  <si>
    <t>Estadiômetro de bolso plus (Cescorf®)</t>
  </si>
  <si>
    <t>Dobras Cutâneas:</t>
  </si>
  <si>
    <t>Diâmetros Ósseos Grandes:</t>
  </si>
  <si>
    <t>Paquímetro de 55cm (Cescorf®)</t>
  </si>
  <si>
    <t>Diâmetros Ósseos Pequenos:</t>
  </si>
  <si>
    <t>Diâmetros e Segmentos:</t>
  </si>
  <si>
    <t>Segmômetro (Cescorf®)</t>
  </si>
  <si>
    <t>Perímetros:</t>
  </si>
  <si>
    <t>Trena (Cescorf)</t>
  </si>
  <si>
    <t>Demarcações Anatômicas:</t>
  </si>
  <si>
    <t>Marcador de quadro branco (Pilot®)</t>
  </si>
  <si>
    <t>Protocolo Antropométrico:</t>
  </si>
  <si>
    <t>EQUAÇÕES ANTROPOMÉTRICAS/PERFORMANCE</t>
  </si>
  <si>
    <t>Condicionamento</t>
  </si>
  <si>
    <t>%G</t>
  </si>
  <si>
    <t>Fonte:</t>
  </si>
  <si>
    <t>Dados - Coleta:</t>
  </si>
  <si>
    <t xml:space="preserve"> ∑%GS</t>
  </si>
  <si>
    <t>DC-Tr, Cx e Pn / PR-Br, Cx e Pn.</t>
  </si>
  <si>
    <t>ATLETA</t>
  </si>
  <si>
    <t>Nº</t>
  </si>
  <si>
    <t>COL.</t>
  </si>
  <si>
    <t xml:space="preserve">RSub </t>
  </si>
  <si>
    <t>TOP</t>
  </si>
  <si>
    <t>2ª Colocação (1)</t>
  </si>
  <si>
    <t>Jackson; Pollock (1980) / Siri (1962)</t>
  </si>
  <si>
    <t>Frisancho (1981 apud MOURA, 2014)</t>
  </si>
  <si>
    <t>Percentual de Gordura</t>
  </si>
  <si>
    <t>∑ do Percentual Gordo Segmentar</t>
  </si>
  <si>
    <t xml:space="preserve">Atleta </t>
  </si>
  <si>
    <t>Ordem Crescente</t>
  </si>
  <si>
    <t>Ordem Decrescente</t>
  </si>
  <si>
    <t>1ª Col.</t>
  </si>
  <si>
    <t>2ª Col.</t>
  </si>
  <si>
    <t>3ª Col.</t>
  </si>
  <si>
    <t>4ª Col.</t>
  </si>
  <si>
    <t>5ª Col.</t>
  </si>
  <si>
    <t>6ª Col.</t>
  </si>
  <si>
    <t>7ª Col.</t>
  </si>
  <si>
    <t>TOP 7 (1)</t>
  </si>
  <si>
    <t>TOP 7 (+1)</t>
  </si>
  <si>
    <t>TOP 7 (1 Col.)</t>
  </si>
  <si>
    <t>TOP 7 (Col.)</t>
  </si>
  <si>
    <t>TOP 7</t>
  </si>
  <si>
    <t>RQnt</t>
  </si>
  <si>
    <t>Auxiliar:</t>
  </si>
  <si>
    <t>Variável (A):</t>
  </si>
  <si>
    <t>Variável (B):</t>
  </si>
  <si>
    <t>VARIÁVEL (A)</t>
  </si>
  <si>
    <t>VARIÁVEL (B)</t>
  </si>
  <si>
    <t>Anotador (a):</t>
  </si>
  <si>
    <t>Erro Padrão</t>
  </si>
  <si>
    <t>Mediana</t>
  </si>
  <si>
    <t>Modo</t>
  </si>
  <si>
    <t>Desvio Padrão</t>
  </si>
  <si>
    <t>Variância</t>
  </si>
  <si>
    <t>Curtose</t>
  </si>
  <si>
    <t>Assimetria</t>
  </si>
  <si>
    <t>Intervalo</t>
  </si>
  <si>
    <t>05/12/2020</t>
  </si>
  <si>
    <t>Brasil Fisiculturismo e Fitness - BRAFF</t>
  </si>
  <si>
    <t>Champion</t>
  </si>
  <si>
    <t>Carlos Augusto de Bastos Vianna</t>
  </si>
  <si>
    <t>Acadêmica de Nutrição</t>
  </si>
  <si>
    <t>Isabela Stephens de Mattos</t>
  </si>
  <si>
    <t>Acadêmico de Nutrição</t>
  </si>
  <si>
    <t>Victor Hugo Lima de Medeiros Macedo</t>
  </si>
  <si>
    <t>Thiago Batista Campos de Sousa</t>
  </si>
  <si>
    <t>Masculino</t>
  </si>
  <si>
    <t>CERTIFICADO</t>
  </si>
  <si>
    <t>Profissional:</t>
  </si>
  <si>
    <t>CREF</t>
  </si>
  <si>
    <t>004199-G/PB</t>
  </si>
  <si>
    <t>Turno:</t>
  </si>
  <si>
    <t>noite</t>
  </si>
  <si>
    <t>madrugada</t>
  </si>
  <si>
    <t>tarde</t>
  </si>
  <si>
    <t>manhã</t>
  </si>
  <si>
    <t>DIRETORIA TÉCNICO-CIENTÍFICA</t>
  </si>
  <si>
    <t>CREF 027298-G/RJ</t>
  </si>
  <si>
    <t>.</t>
  </si>
  <si>
    <t>ASSINATURA</t>
  </si>
  <si>
    <t>Autoria:</t>
  </si>
  <si>
    <t xml:space="preserve">Registro Profissional: </t>
  </si>
  <si>
    <t>CREF: 004199-G/PB</t>
  </si>
  <si>
    <t>Organização:</t>
  </si>
  <si>
    <t>Presidente da BRAFF:</t>
  </si>
  <si>
    <t>Gustavo Cavalcanti Costa</t>
  </si>
  <si>
    <t>CREF: 003009-G/RJ</t>
  </si>
  <si>
    <t>Endereço virtual da BRAFF:</t>
  </si>
  <si>
    <t>https://brasilfisiculturismo.com.br/</t>
  </si>
  <si>
    <t>DIRETORIA DA BRAFF</t>
  </si>
  <si>
    <t>Vice-presidente da BRAFF:</t>
  </si>
  <si>
    <t>Jayme Pereira</t>
  </si>
  <si>
    <t>Diretora Administrativa:</t>
  </si>
  <si>
    <t>Giovana Batista</t>
  </si>
  <si>
    <t>Diretor Técnico-Científico:</t>
  </si>
  <si>
    <t>Diretor de Marketing:</t>
  </si>
  <si>
    <t>Daniel Netto</t>
  </si>
  <si>
    <t>Evento / Organizadores:</t>
  </si>
  <si>
    <t>PLANILHA DE ANÁLISES QUANTITATIVAS NO FISICULTURISMO (a) – PAQFa</t>
  </si>
  <si>
    <t>Emelynne Brito</t>
  </si>
  <si>
    <t>Kallyne Soares</t>
  </si>
  <si>
    <t>Mª Silva</t>
  </si>
  <si>
    <t>Leide Santos</t>
  </si>
  <si>
    <t>Edna Dias</t>
  </si>
  <si>
    <t>Brend Santos</t>
  </si>
  <si>
    <t>Vilma Rodrigues Alvez</t>
  </si>
  <si>
    <t>Yslani Vieira</t>
  </si>
  <si>
    <t>%</t>
  </si>
  <si>
    <t>Body Fitness (Máster)</t>
  </si>
  <si>
    <t>&lt;0</t>
  </si>
  <si>
    <t>≥0</t>
  </si>
  <si>
    <t>NOME</t>
  </si>
  <si>
    <t>OC</t>
  </si>
  <si>
    <t>OD</t>
  </si>
  <si>
    <t>RANKING</t>
  </si>
  <si>
    <t>NOME+Nº</t>
  </si>
  <si>
    <t>Sub -</t>
  </si>
  <si>
    <t>Sub</t>
  </si>
  <si>
    <t>Soma</t>
  </si>
  <si>
    <t>Div -/+</t>
  </si>
  <si>
    <t>Div +/-</t>
  </si>
  <si>
    <t>Mult</t>
  </si>
  <si>
    <t>RB</t>
  </si>
  <si>
    <t>RCd</t>
  </si>
  <si>
    <t>REP</t>
  </si>
  <si>
    <t>CD</t>
  </si>
  <si>
    <t>s/CD</t>
  </si>
  <si>
    <t>2ª Var</t>
  </si>
  <si>
    <t>Idade / Peso / Altura / DC-Tr, SI, Ab, Cx e Pn.</t>
  </si>
  <si>
    <t>Adipômetro - Mod Compacto (Cescorf®)</t>
  </si>
  <si>
    <t>Paquímetro de 21cm (Cescorf®)</t>
  </si>
  <si>
    <t>ISAK®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</si>
</sst>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MS Reference Sans Serif"/>
      <family val="2"/>
    </font>
    <font>
      <sz val="12"/>
      <color rgb="FFFFFF00"/>
      <name val="MS Reference Sans Serif"/>
      <family val="2"/>
    </font>
    <font>
      <sz val="12"/>
      <name val="MS Reference Sans Serif"/>
      <family val="2"/>
    </font>
    <font>
      <sz val="12"/>
      <color theme="8"/>
      <name val="MS Reference Sans Serif"/>
      <family val="2"/>
    </font>
    <font>
      <sz val="12"/>
      <color rgb="FFFF0000"/>
      <name val="MS Reference Sans Serif"/>
      <family val="2"/>
    </font>
    <font>
      <sz val="12"/>
      <color rgb="FF0070C0"/>
      <name val="MS Reference Sans Serif"/>
      <family val="2"/>
    </font>
    <font>
      <vertAlign val="superscript"/>
      <sz val="12"/>
      <color rgb="FFFF0000"/>
      <name val="MS Reference Sans Serif"/>
      <family val="2"/>
    </font>
    <font>
      <sz val="11"/>
      <color theme="1"/>
      <name val="MS Reference Sans Serif"/>
      <family val="2"/>
    </font>
    <font>
      <i/>
      <sz val="12"/>
      <color theme="1"/>
      <name val="MS Reference Sans Serif"/>
      <family val="2"/>
    </font>
    <font>
      <sz val="12"/>
      <color theme="0"/>
      <name val="MS Reference Sans Serif"/>
      <family val="2"/>
    </font>
    <font>
      <b/>
      <sz val="7"/>
      <color rgb="FFFF0000"/>
      <name val="Times New Roman"/>
      <family val="1"/>
    </font>
    <font>
      <b/>
      <sz val="7"/>
      <color rgb="FF0070C0"/>
      <name val="Times New Roman"/>
      <family val="1"/>
    </font>
    <font>
      <b/>
      <sz val="7"/>
      <color theme="1"/>
      <name val="Times New Roman"/>
      <family val="1"/>
    </font>
    <font>
      <sz val="7"/>
      <color theme="1"/>
      <name val="Times New Roman"/>
      <family val="1"/>
    </font>
    <font>
      <sz val="5"/>
      <color theme="1"/>
      <name val="Times New Roman"/>
      <family val="1"/>
    </font>
    <font>
      <sz val="7"/>
      <color theme="0"/>
      <name val="Times New Roman"/>
      <family val="1"/>
    </font>
    <font>
      <b/>
      <sz val="7"/>
      <color theme="0" tint="-4.9989318521683403E-2"/>
      <name val="Times New Roman"/>
      <family val="1"/>
    </font>
    <font>
      <sz val="7"/>
      <color rgb="FFFFFF00"/>
      <name val="Times New Roman"/>
      <family val="1"/>
    </font>
    <font>
      <sz val="7"/>
      <color rgb="FF0070C0"/>
      <name val="Times New Roman"/>
      <family val="1"/>
    </font>
    <font>
      <b/>
      <sz val="7"/>
      <color rgb="FFFFFF00"/>
      <name val="Times New Roman"/>
      <family val="1"/>
    </font>
    <font>
      <sz val="7"/>
      <color theme="0" tint="-0.34998626667073579"/>
      <name val="Times New Roman"/>
      <family val="1"/>
    </font>
    <font>
      <sz val="7"/>
      <name val="Times New Roman"/>
      <family val="1"/>
    </font>
    <font>
      <b/>
      <sz val="5"/>
      <name val="Times New Roman"/>
      <family val="1"/>
    </font>
    <font>
      <b/>
      <sz val="25"/>
      <color rgb="FF0070C0"/>
      <name val="Times New Roman"/>
      <family val="1"/>
    </font>
    <font>
      <sz val="12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theme="10"/>
      <name val="Times New Roman"/>
      <family val="1"/>
    </font>
    <font>
      <b/>
      <sz val="7"/>
      <color theme="0"/>
      <name val="Times New Roman"/>
      <family val="1"/>
    </font>
  </fonts>
  <fills count="1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267">
    <xf numFmtId="0" fontId="0" fillId="0" borderId="0" xfId="0"/>
    <xf numFmtId="0" fontId="2" fillId="0" borderId="0" xfId="0" applyFont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0" fontId="5" fillId="4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9" fontId="4" fillId="0" borderId="1" xfId="1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Alignment="1" applyProtection="1">
      <alignment horizontal="center" vertical="center" wrapText="1"/>
      <protection locked="0"/>
    </xf>
    <xf numFmtId="9" fontId="7" fillId="0" borderId="2" xfId="1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2" fillId="0" borderId="1" xfId="1" applyNumberFormat="1" applyFont="1" applyBorder="1" applyAlignment="1">
      <alignment horizontal="center" vertical="center" wrapText="1"/>
    </xf>
    <xf numFmtId="1" fontId="7" fillId="0" borderId="1" xfId="1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9" fontId="2" fillId="0" borderId="1" xfId="1" applyFont="1" applyBorder="1" applyAlignment="1">
      <alignment horizontal="center" vertical="center" wrapText="1"/>
    </xf>
    <xf numFmtId="1" fontId="2" fillId="0" borderId="1" xfId="1" applyNumberFormat="1" applyFont="1" applyBorder="1" applyAlignment="1">
      <alignment horizontal="center" vertical="center" wrapText="1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6" fillId="0" borderId="1" xfId="0" quotePrefix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left" vertical="center" wrapText="1"/>
    </xf>
    <xf numFmtId="0" fontId="6" fillId="0" borderId="3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0" xfId="0" quotePrefix="1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11" fillId="4" borderId="1" xfId="0" applyFont="1" applyFill="1" applyBorder="1" applyAlignment="1" applyProtection="1">
      <alignment horizontal="center" vertical="center" wrapText="1"/>
      <protection locked="0"/>
    </xf>
    <xf numFmtId="0" fontId="11" fillId="4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 applyProtection="1">
      <alignment horizontal="center" vertical="center" wrapText="1"/>
      <protection locked="0"/>
    </xf>
    <xf numFmtId="0" fontId="3" fillId="6" borderId="1" xfId="0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5" fillId="7" borderId="0" xfId="0" applyFont="1" applyFill="1" applyBorder="1" applyAlignment="1" applyProtection="1">
      <alignment vertical="center" wrapText="1"/>
    </xf>
    <xf numFmtId="0" fontId="15" fillId="7" borderId="11" xfId="0" applyFont="1" applyFill="1" applyBorder="1" applyAlignment="1" applyProtection="1">
      <alignment vertical="center" wrapText="1"/>
    </xf>
    <xf numFmtId="9" fontId="17" fillId="7" borderId="0" xfId="0" applyNumberFormat="1" applyFont="1" applyFill="1" applyBorder="1" applyAlignment="1" applyProtection="1">
      <alignment vertical="center" wrapText="1"/>
    </xf>
    <xf numFmtId="9" fontId="17" fillId="7" borderId="12" xfId="0" applyNumberFormat="1" applyFont="1" applyFill="1" applyBorder="1" applyAlignment="1" applyProtection="1">
      <alignment vertical="center" wrapText="1"/>
    </xf>
    <xf numFmtId="9" fontId="17" fillId="7" borderId="13" xfId="0" applyNumberFormat="1" applyFont="1" applyFill="1" applyBorder="1" applyAlignment="1" applyProtection="1">
      <alignment vertical="center" wrapText="1"/>
    </xf>
    <xf numFmtId="0" fontId="15" fillId="7" borderId="2" xfId="0" applyFont="1" applyFill="1" applyBorder="1" applyAlignment="1" applyProtection="1">
      <alignment vertical="center" wrapText="1"/>
    </xf>
    <xf numFmtId="0" fontId="17" fillId="7" borderId="0" xfId="0" applyFont="1" applyFill="1" applyBorder="1" applyAlignment="1" applyProtection="1">
      <alignment horizontal="center" vertical="center" wrapText="1"/>
    </xf>
    <xf numFmtId="0" fontId="17" fillId="7" borderId="0" xfId="0" applyFont="1" applyFill="1" applyAlignment="1" applyProtection="1">
      <alignment horizontal="center" vertical="center" wrapText="1"/>
    </xf>
    <xf numFmtId="0" fontId="17" fillId="7" borderId="10" xfId="0" applyNumberFormat="1" applyFont="1" applyFill="1" applyBorder="1" applyAlignment="1" applyProtection="1">
      <alignment vertical="center" wrapText="1"/>
    </xf>
    <xf numFmtId="0" fontId="14" fillId="0" borderId="0" xfId="0" applyFont="1" applyFill="1" applyBorder="1" applyAlignment="1" applyProtection="1">
      <alignment vertical="center" wrapText="1"/>
    </xf>
    <xf numFmtId="0" fontId="15" fillId="0" borderId="0" xfId="0" applyFont="1" applyFill="1" applyBorder="1" applyAlignment="1" applyProtection="1">
      <alignment vertical="center" wrapText="1"/>
    </xf>
    <xf numFmtId="0" fontId="15" fillId="7" borderId="0" xfId="0" applyFont="1" applyFill="1" applyAlignment="1" applyProtection="1">
      <alignment horizontal="center" vertical="center" wrapText="1"/>
    </xf>
    <xf numFmtId="0" fontId="15" fillId="0" borderId="0" xfId="0" applyFont="1" applyAlignment="1" applyProtection="1">
      <alignment vertical="center"/>
    </xf>
    <xf numFmtId="0" fontId="15" fillId="0" borderId="0" xfId="0" applyFont="1" applyAlignment="1">
      <alignment vertical="center"/>
    </xf>
    <xf numFmtId="0" fontId="15" fillId="7" borderId="7" xfId="0" applyFont="1" applyFill="1" applyBorder="1" applyAlignment="1" applyProtection="1">
      <alignment horizontal="center" vertical="center" wrapText="1"/>
    </xf>
    <xf numFmtId="0" fontId="15" fillId="7" borderId="8" xfId="0" applyFont="1" applyFill="1" applyBorder="1" applyAlignment="1" applyProtection="1">
      <alignment horizontal="center" vertical="center" wrapText="1"/>
    </xf>
    <xf numFmtId="0" fontId="15" fillId="7" borderId="9" xfId="0" applyFont="1" applyFill="1" applyBorder="1" applyAlignment="1" applyProtection="1">
      <alignment horizontal="center" vertical="center" wrapText="1"/>
    </xf>
    <xf numFmtId="0" fontId="15" fillId="7" borderId="10" xfId="0" applyFont="1" applyFill="1" applyBorder="1" applyAlignment="1" applyProtection="1">
      <alignment horizontal="center" vertical="center" wrapText="1"/>
    </xf>
    <xf numFmtId="0" fontId="15" fillId="7" borderId="11" xfId="0" applyFont="1" applyFill="1" applyBorder="1" applyAlignment="1" applyProtection="1">
      <alignment horizontal="center" vertical="center" wrapText="1"/>
    </xf>
    <xf numFmtId="0" fontId="15" fillId="7" borderId="12" xfId="0" applyFont="1" applyFill="1" applyBorder="1" applyAlignment="1" applyProtection="1">
      <alignment horizontal="center" vertical="center" wrapText="1"/>
    </xf>
    <xf numFmtId="0" fontId="15" fillId="7" borderId="13" xfId="0" applyFont="1" applyFill="1" applyBorder="1" applyAlignment="1" applyProtection="1">
      <alignment horizontal="center" vertical="center" wrapText="1"/>
    </xf>
    <xf numFmtId="0" fontId="15" fillId="7" borderId="2" xfId="0" applyFont="1" applyFill="1" applyBorder="1" applyAlignment="1" applyProtection="1">
      <alignment horizontal="center" vertical="center" wrapText="1"/>
    </xf>
    <xf numFmtId="0" fontId="17" fillId="7" borderId="8" xfId="0" applyFont="1" applyFill="1" applyBorder="1" applyAlignment="1" applyProtection="1">
      <alignment horizontal="center" vertical="center" wrapText="1"/>
      <protection locked="0"/>
    </xf>
    <xf numFmtId="0" fontId="15" fillId="7" borderId="0" xfId="0" applyFont="1" applyFill="1" applyBorder="1" applyAlignment="1">
      <alignment horizontal="center" vertical="center" wrapText="1"/>
    </xf>
    <xf numFmtId="0" fontId="17" fillId="7" borderId="10" xfId="0" applyFont="1" applyFill="1" applyBorder="1" applyAlignment="1" applyProtection="1">
      <alignment horizontal="center" vertical="center" wrapText="1"/>
      <protection locked="0"/>
    </xf>
    <xf numFmtId="0" fontId="17" fillId="7" borderId="0" xfId="0" applyFont="1" applyFill="1" applyBorder="1" applyAlignment="1" applyProtection="1">
      <alignment horizontal="center" vertical="center" wrapText="1"/>
      <protection locked="0"/>
    </xf>
    <xf numFmtId="0" fontId="17" fillId="7" borderId="13" xfId="0" applyFont="1" applyFill="1" applyBorder="1" applyAlignment="1" applyProtection="1">
      <alignment horizontal="center" vertical="center" wrapText="1"/>
    </xf>
    <xf numFmtId="0" fontId="18" fillId="7" borderId="0" xfId="0" applyFont="1" applyFill="1" applyAlignment="1" applyProtection="1">
      <alignment vertical="center" wrapText="1"/>
    </xf>
    <xf numFmtId="0" fontId="15" fillId="0" borderId="0" xfId="0" applyFont="1" applyAlignment="1">
      <alignment horizontal="center" vertical="center" wrapText="1"/>
    </xf>
    <xf numFmtId="0" fontId="15" fillId="0" borderId="3" xfId="0" quotePrefix="1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2" xfId="0" quotePrefix="1" applyFont="1" applyBorder="1" applyAlignment="1">
      <alignment horizontal="left" vertical="center"/>
    </xf>
    <xf numFmtId="0" fontId="14" fillId="0" borderId="2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5" fillId="0" borderId="1" xfId="0" quotePrefix="1" applyFont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15" fillId="0" borderId="1" xfId="0" quotePrefix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4" fillId="0" borderId="21" xfId="0" applyFont="1" applyBorder="1" applyAlignment="1">
      <alignment horizontal="left" vertical="center"/>
    </xf>
    <xf numFmtId="0" fontId="19" fillId="6" borderId="1" xfId="0" applyFont="1" applyFill="1" applyBorder="1" applyAlignment="1">
      <alignment horizontal="center" vertical="center"/>
    </xf>
    <xf numFmtId="0" fontId="15" fillId="0" borderId="29" xfId="0" quotePrefix="1" applyFont="1" applyBorder="1" applyAlignment="1">
      <alignment horizontal="center" vertical="center"/>
    </xf>
    <xf numFmtId="0" fontId="15" fillId="0" borderId="29" xfId="0" quotePrefix="1" applyFont="1" applyFill="1" applyBorder="1" applyAlignment="1">
      <alignment horizontal="center" vertical="center"/>
    </xf>
    <xf numFmtId="0" fontId="15" fillId="5" borderId="30" xfId="0" applyFont="1" applyFill="1" applyBorder="1" applyAlignment="1">
      <alignment horizontal="center" vertical="center"/>
    </xf>
    <xf numFmtId="0" fontId="19" fillId="6" borderId="29" xfId="0" applyFont="1" applyFill="1" applyBorder="1" applyAlignment="1">
      <alignment horizontal="center" vertical="center"/>
    </xf>
    <xf numFmtId="0" fontId="20" fillId="5" borderId="31" xfId="0" quotePrefix="1" applyFont="1" applyFill="1" applyBorder="1" applyAlignment="1">
      <alignment horizontal="center" vertical="center"/>
    </xf>
    <xf numFmtId="0" fontId="15" fillId="5" borderId="0" xfId="0" applyFont="1" applyFill="1" applyBorder="1" applyAlignment="1">
      <alignment horizontal="center" vertical="center"/>
    </xf>
    <xf numFmtId="0" fontId="20" fillId="5" borderId="32" xfId="0" quotePrefix="1" applyFont="1" applyFill="1" applyBorder="1" applyAlignment="1">
      <alignment horizontal="center" vertical="center"/>
    </xf>
    <xf numFmtId="0" fontId="15" fillId="8" borderId="0" xfId="0" applyFont="1" applyFill="1" applyBorder="1" applyAlignment="1">
      <alignment horizontal="center" vertical="center"/>
    </xf>
    <xf numFmtId="0" fontId="15" fillId="0" borderId="33" xfId="0" quotePrefix="1" applyFont="1" applyBorder="1" applyAlignment="1">
      <alignment horizontal="center" vertical="center"/>
    </xf>
    <xf numFmtId="0" fontId="15" fillId="0" borderId="33" xfId="0" quotePrefix="1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center" vertical="center"/>
    </xf>
    <xf numFmtId="0" fontId="19" fillId="6" borderId="33" xfId="0" applyFont="1" applyFill="1" applyBorder="1" applyAlignment="1">
      <alignment horizontal="center" vertical="center"/>
    </xf>
    <xf numFmtId="0" fontId="20" fillId="5" borderId="34" xfId="0" quotePrefix="1" applyFont="1" applyFill="1" applyBorder="1" applyAlignment="1">
      <alignment horizontal="center" vertical="center"/>
    </xf>
    <xf numFmtId="0" fontId="12" fillId="5" borderId="16" xfId="0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center" vertical="center" wrapText="1"/>
    </xf>
    <xf numFmtId="0" fontId="21" fillId="2" borderId="1" xfId="0" quotePrefix="1" applyFont="1" applyFill="1" applyBorder="1" applyAlignment="1">
      <alignment horizontal="center" vertical="center"/>
    </xf>
    <xf numFmtId="0" fontId="21" fillId="2" borderId="35" xfId="0" quotePrefix="1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21" fillId="2" borderId="36" xfId="0" quotePrefix="1" applyFont="1" applyFill="1" applyBorder="1" applyAlignment="1">
      <alignment horizontal="center" vertical="center"/>
    </xf>
    <xf numFmtId="0" fontId="22" fillId="0" borderId="0" xfId="0" applyFont="1" applyFill="1" applyAlignment="1" applyProtection="1">
      <alignment horizontal="center" vertical="center" wrapText="1"/>
    </xf>
    <xf numFmtId="0" fontId="17" fillId="7" borderId="0" xfId="0" applyFont="1" applyFill="1" applyAlignment="1">
      <alignment horizontal="center" vertical="center" wrapText="1"/>
    </xf>
    <xf numFmtId="0" fontId="13" fillId="5" borderId="1" xfId="0" quotePrefix="1" applyFont="1" applyFill="1" applyBorder="1" applyAlignment="1">
      <alignment horizontal="center" vertical="center"/>
    </xf>
    <xf numFmtId="0" fontId="13" fillId="7" borderId="0" xfId="0" applyFont="1" applyFill="1" applyBorder="1" applyAlignment="1" applyProtection="1">
      <alignment vertical="center" wrapText="1"/>
    </xf>
    <xf numFmtId="0" fontId="15" fillId="7" borderId="0" xfId="0" applyFont="1" applyFill="1" applyAlignment="1">
      <alignment horizontal="center" vertical="center" wrapText="1"/>
    </xf>
    <xf numFmtId="0" fontId="15" fillId="0" borderId="0" xfId="0" applyFont="1" applyFill="1" applyAlignment="1" applyProtection="1">
      <alignment vertical="center"/>
    </xf>
    <xf numFmtId="0" fontId="15" fillId="0" borderId="0" xfId="0" applyFont="1" applyFill="1" applyAlignment="1">
      <alignment vertical="center"/>
    </xf>
    <xf numFmtId="2" fontId="23" fillId="0" borderId="2" xfId="0" applyNumberFormat="1" applyFont="1" applyFill="1" applyBorder="1" applyAlignment="1">
      <alignment horizontal="center" vertical="center" wrapText="1"/>
    </xf>
    <xf numFmtId="2" fontId="23" fillId="0" borderId="3" xfId="0" applyNumberFormat="1" applyFont="1" applyFill="1" applyBorder="1" applyAlignment="1">
      <alignment horizontal="center" vertical="center" wrapText="1"/>
    </xf>
    <xf numFmtId="2" fontId="23" fillId="0" borderId="4" xfId="0" applyNumberFormat="1" applyFont="1" applyFill="1" applyBorder="1" applyAlignment="1">
      <alignment horizontal="center" vertical="center" wrapText="1"/>
    </xf>
    <xf numFmtId="2" fontId="23" fillId="0" borderId="1" xfId="0" applyNumberFormat="1" applyFont="1" applyFill="1" applyBorder="1" applyAlignment="1">
      <alignment horizontal="center" vertical="center" wrapText="1"/>
    </xf>
    <xf numFmtId="0" fontId="23" fillId="0" borderId="37" xfId="0" applyFont="1" applyFill="1" applyBorder="1" applyAlignment="1">
      <alignment horizontal="left" vertical="center" wrapText="1"/>
    </xf>
    <xf numFmtId="0" fontId="23" fillId="0" borderId="38" xfId="0" applyFont="1" applyFill="1" applyBorder="1" applyAlignment="1">
      <alignment horizontal="left" vertical="center" wrapText="1"/>
    </xf>
    <xf numFmtId="0" fontId="23" fillId="0" borderId="39" xfId="0" applyFont="1" applyFill="1" applyBorder="1" applyAlignment="1">
      <alignment horizontal="left" vertical="center" wrapText="1"/>
    </xf>
    <xf numFmtId="14" fontId="17" fillId="7" borderId="0" xfId="0" applyNumberFormat="1" applyFont="1" applyFill="1" applyAlignment="1" applyProtection="1">
      <alignment horizontal="center" vertical="center" wrapText="1"/>
      <protection locked="0"/>
    </xf>
    <xf numFmtId="0" fontId="15" fillId="7" borderId="0" xfId="0" applyFont="1" applyFill="1" applyBorder="1" applyAlignment="1" applyProtection="1">
      <alignment horizontal="center" vertical="center" wrapText="1"/>
    </xf>
    <xf numFmtId="0" fontId="15" fillId="7" borderId="0" xfId="0" applyFont="1" applyFill="1" applyBorder="1" applyAlignment="1" applyProtection="1">
      <alignment horizontal="center" vertical="center" wrapText="1"/>
    </xf>
    <xf numFmtId="0" fontId="17" fillId="7" borderId="0" xfId="0" applyFont="1" applyFill="1" applyAlignment="1" applyProtection="1">
      <alignment horizontal="center" vertical="center" wrapText="1"/>
      <protection locked="0"/>
    </xf>
    <xf numFmtId="14" fontId="17" fillId="7" borderId="0" xfId="0" applyNumberFormat="1" applyFont="1" applyFill="1" applyAlignment="1" applyProtection="1">
      <alignment horizontal="center" vertical="center" wrapText="1"/>
    </xf>
    <xf numFmtId="0" fontId="14" fillId="0" borderId="24" xfId="0" applyFont="1" applyBorder="1" applyAlignment="1">
      <alignment horizontal="center" vertical="center"/>
    </xf>
    <xf numFmtId="0" fontId="15" fillId="7" borderId="12" xfId="0" applyFont="1" applyFill="1" applyBorder="1" applyAlignment="1" applyProtection="1">
      <alignment vertical="center"/>
    </xf>
    <xf numFmtId="0" fontId="15" fillId="7" borderId="13" xfId="0" applyFont="1" applyFill="1" applyBorder="1" applyAlignment="1" applyProtection="1">
      <alignment vertical="center"/>
    </xf>
    <xf numFmtId="0" fontId="15" fillId="7" borderId="2" xfId="0" applyFont="1" applyFill="1" applyBorder="1" applyAlignment="1" applyProtection="1">
      <alignment vertical="center"/>
    </xf>
    <xf numFmtId="0" fontId="26" fillId="0" borderId="0" xfId="0" applyFont="1" applyAlignment="1">
      <alignment horizontal="center" vertical="center" wrapText="1"/>
    </xf>
    <xf numFmtId="0" fontId="15" fillId="7" borderId="1" xfId="0" applyFont="1" applyFill="1" applyBorder="1" applyAlignment="1" applyProtection="1">
      <alignment horizontal="center" vertical="center" wrapText="1"/>
    </xf>
    <xf numFmtId="0" fontId="15" fillId="0" borderId="3" xfId="0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15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/>
    </xf>
    <xf numFmtId="0" fontId="15" fillId="0" borderId="41" xfId="0" applyFont="1" applyBorder="1" applyAlignment="1">
      <alignment horizontal="left" vertical="center"/>
    </xf>
    <xf numFmtId="0" fontId="15" fillId="0" borderId="42" xfId="0" applyFont="1" applyBorder="1" applyAlignment="1">
      <alignment horizontal="left" vertical="center"/>
    </xf>
    <xf numFmtId="0" fontId="15" fillId="0" borderId="33" xfId="0" applyFont="1" applyBorder="1" applyAlignment="1">
      <alignment horizontal="left" vertical="center"/>
    </xf>
    <xf numFmtId="0" fontId="15" fillId="0" borderId="33" xfId="0" applyFont="1" applyBorder="1" applyAlignment="1">
      <alignment horizontal="center" vertical="center"/>
    </xf>
    <xf numFmtId="0" fontId="15" fillId="0" borderId="34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15" fillId="0" borderId="42" xfId="0" applyFont="1" applyBorder="1" applyAlignment="1">
      <alignment horizontal="center" vertical="center"/>
    </xf>
    <xf numFmtId="0" fontId="15" fillId="0" borderId="43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5" fillId="0" borderId="44" xfId="0" applyFont="1" applyBorder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0" fontId="15" fillId="4" borderId="16" xfId="0" applyFont="1" applyFill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9" borderId="1" xfId="0" applyFont="1" applyFill="1" applyBorder="1" applyAlignment="1" applyProtection="1">
      <alignment horizontal="center" vertical="center"/>
      <protection locked="0"/>
    </xf>
    <xf numFmtId="0" fontId="15" fillId="5" borderId="24" xfId="0" applyFont="1" applyFill="1" applyBorder="1" applyAlignment="1">
      <alignment horizontal="center" vertical="center"/>
    </xf>
    <xf numFmtId="0" fontId="15" fillId="5" borderId="26" xfId="0" applyFont="1" applyFill="1" applyBorder="1" applyAlignment="1">
      <alignment horizontal="center" vertical="center"/>
    </xf>
    <xf numFmtId="0" fontId="15" fillId="5" borderId="25" xfId="0" applyFont="1" applyFill="1" applyBorder="1" applyAlignment="1">
      <alignment horizontal="center" vertical="center"/>
    </xf>
    <xf numFmtId="0" fontId="15" fillId="4" borderId="22" xfId="0" applyFont="1" applyFill="1" applyBorder="1" applyAlignment="1">
      <alignment horizontal="center" vertical="center"/>
    </xf>
    <xf numFmtId="0" fontId="15" fillId="10" borderId="24" xfId="0" applyFont="1" applyFill="1" applyBorder="1" applyAlignment="1">
      <alignment horizontal="center" vertical="center"/>
    </xf>
    <xf numFmtId="0" fontId="15" fillId="10" borderId="26" xfId="0" applyFont="1" applyFill="1" applyBorder="1" applyAlignment="1">
      <alignment horizontal="center" vertical="center"/>
    </xf>
    <xf numFmtId="0" fontId="15" fillId="10" borderId="25" xfId="0" applyFont="1" applyFill="1" applyBorder="1" applyAlignment="1">
      <alignment horizontal="center" vertical="center"/>
    </xf>
    <xf numFmtId="0" fontId="15" fillId="11" borderId="24" xfId="0" applyFont="1" applyFill="1" applyBorder="1" applyAlignment="1">
      <alignment horizontal="center" vertical="center"/>
    </xf>
    <xf numFmtId="0" fontId="15" fillId="11" borderId="26" xfId="0" applyFont="1" applyFill="1" applyBorder="1" applyAlignment="1">
      <alignment horizontal="center" vertical="center"/>
    </xf>
    <xf numFmtId="0" fontId="15" fillId="0" borderId="19" xfId="0" applyFont="1" applyFill="1" applyBorder="1" applyAlignment="1">
      <alignment horizontal="center" vertical="center"/>
    </xf>
    <xf numFmtId="0" fontId="15" fillId="12" borderId="24" xfId="0" applyFont="1" applyFill="1" applyBorder="1" applyAlignment="1">
      <alignment horizontal="center" vertical="center"/>
    </xf>
    <xf numFmtId="0" fontId="15" fillId="12" borderId="25" xfId="0" applyFont="1" applyFill="1" applyBorder="1" applyAlignment="1">
      <alignment horizontal="center" vertical="center"/>
    </xf>
    <xf numFmtId="0" fontId="15" fillId="12" borderId="26" xfId="0" applyFont="1" applyFill="1" applyBorder="1" applyAlignment="1">
      <alignment horizontal="center" vertical="center"/>
    </xf>
    <xf numFmtId="0" fontId="15" fillId="0" borderId="22" xfId="0" applyFont="1" applyFill="1" applyBorder="1" applyAlignment="1">
      <alignment horizontal="center" vertical="center"/>
    </xf>
    <xf numFmtId="0" fontId="17" fillId="7" borderId="9" xfId="0" applyFont="1" applyFill="1" applyBorder="1" applyAlignment="1" applyProtection="1">
      <alignment horizontal="center" vertical="center" wrapText="1"/>
      <protection locked="0"/>
    </xf>
    <xf numFmtId="0" fontId="17" fillId="7" borderId="4" xfId="0" applyFont="1" applyFill="1" applyBorder="1" applyAlignment="1" applyProtection="1">
      <alignment horizontal="center" vertical="center" wrapText="1"/>
    </xf>
    <xf numFmtId="0" fontId="17" fillId="8" borderId="1" xfId="0" applyFont="1" applyFill="1" applyBorder="1" applyAlignment="1">
      <alignment horizontal="left" vertical="center"/>
    </xf>
    <xf numFmtId="0" fontId="17" fillId="8" borderId="1" xfId="0" applyFont="1" applyFill="1" applyBorder="1" applyAlignment="1">
      <alignment horizontal="center" vertical="center"/>
    </xf>
    <xf numFmtId="0" fontId="15" fillId="0" borderId="3" xfId="0" applyFont="1" applyFill="1" applyBorder="1" applyAlignment="1" applyProtection="1">
      <alignment horizontal="left" vertical="center" wrapText="1"/>
    </xf>
    <xf numFmtId="0" fontId="15" fillId="7" borderId="24" xfId="0" applyFont="1" applyFill="1" applyBorder="1" applyAlignment="1">
      <alignment horizontal="center" vertical="center"/>
    </xf>
    <xf numFmtId="0" fontId="15" fillId="4" borderId="24" xfId="0" applyFont="1" applyFill="1" applyBorder="1" applyAlignment="1">
      <alignment horizontal="center" vertical="center"/>
    </xf>
    <xf numFmtId="0" fontId="15" fillId="4" borderId="25" xfId="0" applyFont="1" applyFill="1" applyBorder="1" applyAlignment="1">
      <alignment horizontal="center" vertical="center"/>
    </xf>
    <xf numFmtId="0" fontId="15" fillId="4" borderId="26" xfId="0" applyFont="1" applyFill="1" applyBorder="1" applyAlignment="1">
      <alignment horizontal="center" vertical="center"/>
    </xf>
    <xf numFmtId="0" fontId="29" fillId="6" borderId="1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horizontal="center" vertical="center" wrapText="1"/>
    </xf>
    <xf numFmtId="0" fontId="15" fillId="13" borderId="24" xfId="0" applyFont="1" applyFill="1" applyBorder="1" applyAlignment="1" applyProtection="1">
      <alignment horizontal="center" vertical="center"/>
      <protection locked="0"/>
    </xf>
    <xf numFmtId="0" fontId="15" fillId="13" borderId="26" xfId="0" applyFont="1" applyFill="1" applyBorder="1" applyAlignment="1" applyProtection="1">
      <alignment horizontal="center" vertical="center"/>
      <protection locked="0"/>
    </xf>
    <xf numFmtId="0" fontId="15" fillId="14" borderId="21" xfId="0" applyFont="1" applyFill="1" applyBorder="1" applyAlignment="1" applyProtection="1">
      <alignment horizontal="center" vertical="center"/>
      <protection locked="0"/>
    </xf>
    <xf numFmtId="0" fontId="15" fillId="15" borderId="25" xfId="0" applyFont="1" applyFill="1" applyBorder="1" applyAlignment="1" applyProtection="1">
      <alignment horizontal="center" vertical="center"/>
      <protection locked="0"/>
    </xf>
    <xf numFmtId="0" fontId="15" fillId="15" borderId="26" xfId="0" applyFont="1" applyFill="1" applyBorder="1" applyAlignment="1" applyProtection="1">
      <alignment horizontal="center" vertical="center"/>
      <protection locked="0"/>
    </xf>
    <xf numFmtId="0" fontId="15" fillId="16" borderId="21" xfId="0" applyFont="1" applyFill="1" applyBorder="1" applyAlignment="1" applyProtection="1">
      <alignment horizontal="center" vertical="center"/>
      <protection locked="0"/>
    </xf>
    <xf numFmtId="0" fontId="15" fillId="4" borderId="21" xfId="0" applyFont="1" applyFill="1" applyBorder="1" applyAlignment="1">
      <alignment horizontal="center" vertical="center"/>
    </xf>
    <xf numFmtId="0" fontId="17" fillId="7" borderId="13" xfId="0" applyFont="1" applyFill="1" applyBorder="1" applyAlignment="1" applyProtection="1">
      <alignment horizontal="center" vertical="center" wrapText="1"/>
      <protection locked="0"/>
    </xf>
    <xf numFmtId="0" fontId="29" fillId="2" borderId="1" xfId="0" applyFont="1" applyFill="1" applyBorder="1" applyAlignment="1">
      <alignment horizontal="center" vertical="center"/>
    </xf>
    <xf numFmtId="0" fontId="15" fillId="4" borderId="24" xfId="0" applyFont="1" applyFill="1" applyBorder="1" applyAlignment="1">
      <alignment horizontal="center" vertical="center"/>
    </xf>
    <xf numFmtId="0" fontId="15" fillId="4" borderId="26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4" fillId="7" borderId="0" xfId="0" applyFont="1" applyFill="1" applyAlignment="1" applyProtection="1">
      <alignment horizontal="center"/>
    </xf>
    <xf numFmtId="0" fontId="24" fillId="7" borderId="0" xfId="0" applyFont="1" applyFill="1" applyAlignment="1" applyProtection="1">
      <alignment horizontal="center" vertical="center"/>
    </xf>
    <xf numFmtId="0" fontId="24" fillId="7" borderId="0" xfId="0" applyFont="1" applyFill="1" applyAlignment="1" applyProtection="1">
      <alignment horizontal="center" vertical="top"/>
    </xf>
    <xf numFmtId="0" fontId="15" fillId="7" borderId="1" xfId="0" applyFont="1" applyFill="1" applyBorder="1" applyAlignment="1" applyProtection="1">
      <alignment horizontal="center" vertical="center" wrapText="1"/>
      <protection locked="0"/>
    </xf>
    <xf numFmtId="0" fontId="14" fillId="7" borderId="1" xfId="0" applyFont="1" applyFill="1" applyBorder="1" applyAlignment="1" applyProtection="1">
      <alignment horizontal="center" vertical="center" wrapText="1"/>
    </xf>
    <xf numFmtId="0" fontId="15" fillId="7" borderId="1" xfId="0" applyFont="1" applyFill="1" applyBorder="1" applyAlignment="1" applyProtection="1">
      <alignment horizontal="center" vertical="center" wrapText="1"/>
    </xf>
    <xf numFmtId="0" fontId="15" fillId="7" borderId="0" xfId="0" applyFont="1" applyFill="1" applyBorder="1" applyAlignment="1" applyProtection="1">
      <alignment horizontal="left" vertical="center" wrapText="1"/>
    </xf>
    <xf numFmtId="0" fontId="15" fillId="7" borderId="0" xfId="0" applyFont="1" applyFill="1" applyBorder="1" applyAlignment="1" applyProtection="1">
      <alignment horizontal="center" vertical="center" wrapText="1"/>
    </xf>
    <xf numFmtId="0" fontId="15" fillId="0" borderId="14" xfId="0" applyFont="1" applyFill="1" applyBorder="1" applyAlignment="1" applyProtection="1">
      <alignment horizontal="center" vertical="center" wrapText="1"/>
      <protection locked="0"/>
    </xf>
    <xf numFmtId="0" fontId="15" fillId="7" borderId="40" xfId="0" applyFont="1" applyFill="1" applyBorder="1" applyAlignment="1" applyProtection="1">
      <alignment horizontal="center" vertical="center" wrapText="1"/>
      <protection locked="0"/>
    </xf>
    <xf numFmtId="0" fontId="15" fillId="0" borderId="3" xfId="0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  <protection locked="0"/>
    </xf>
    <xf numFmtId="0" fontId="15" fillId="0" borderId="3" xfId="0" applyFont="1" applyFill="1" applyBorder="1" applyAlignment="1" applyProtection="1">
      <alignment horizontal="center" vertical="center" wrapText="1"/>
      <protection locked="0"/>
    </xf>
    <xf numFmtId="0" fontId="15" fillId="7" borderId="5" xfId="0" applyFont="1" applyFill="1" applyBorder="1" applyAlignment="1" applyProtection="1">
      <alignment horizontal="left" vertical="center" wrapText="1"/>
      <protection locked="0"/>
    </xf>
    <xf numFmtId="0" fontId="15" fillId="7" borderId="6" xfId="0" applyFont="1" applyFill="1" applyBorder="1" applyAlignment="1" applyProtection="1">
      <alignment horizontal="left" vertical="center" wrapText="1"/>
      <protection locked="0"/>
    </xf>
    <xf numFmtId="0" fontId="15" fillId="7" borderId="4" xfId="0" applyFont="1" applyFill="1" applyBorder="1" applyAlignment="1" applyProtection="1">
      <alignment horizontal="center" vertical="center" wrapText="1"/>
      <protection locked="0"/>
    </xf>
    <xf numFmtId="0" fontId="15" fillId="7" borderId="9" xfId="0" applyFont="1" applyFill="1" applyBorder="1" applyAlignment="1" applyProtection="1">
      <alignment horizontal="center" vertical="center" wrapText="1"/>
      <protection locked="0"/>
    </xf>
    <xf numFmtId="0" fontId="15" fillId="7" borderId="14" xfId="0" applyFont="1" applyFill="1" applyBorder="1" applyAlignment="1" applyProtection="1">
      <alignment horizontal="center" vertical="center" wrapText="1"/>
      <protection locked="0"/>
    </xf>
    <xf numFmtId="0" fontId="15" fillId="0" borderId="4" xfId="0" applyFont="1" applyFill="1" applyBorder="1" applyAlignment="1" applyProtection="1">
      <alignment horizontal="center" vertical="center" wrapText="1"/>
      <protection locked="0"/>
    </xf>
    <xf numFmtId="0" fontId="14" fillId="0" borderId="14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14" fillId="0" borderId="16" xfId="0" applyFont="1" applyFill="1" applyBorder="1" applyAlignment="1" applyProtection="1">
      <alignment horizontal="center" vertical="center" wrapText="1"/>
    </xf>
    <xf numFmtId="0" fontId="14" fillId="0" borderId="17" xfId="0" applyFont="1" applyFill="1" applyBorder="1" applyAlignment="1" applyProtection="1">
      <alignment horizontal="center" vertical="center" wrapText="1"/>
    </xf>
    <xf numFmtId="0" fontId="14" fillId="0" borderId="18" xfId="0" applyFont="1" applyFill="1" applyBorder="1" applyAlignment="1" applyProtection="1">
      <alignment horizontal="center" vertical="center" wrapText="1"/>
    </xf>
    <xf numFmtId="0" fontId="14" fillId="0" borderId="19" xfId="0" applyFont="1" applyFill="1" applyBorder="1" applyAlignment="1" applyProtection="1">
      <alignment horizontal="center" vertical="center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7" borderId="14" xfId="0" applyFont="1" applyFill="1" applyBorder="1" applyAlignment="1" applyProtection="1">
      <alignment horizontal="center" vertical="center" wrapText="1"/>
    </xf>
    <xf numFmtId="0" fontId="14" fillId="7" borderId="1" xfId="0" applyFont="1" applyFill="1" applyBorder="1" applyAlignment="1" applyProtection="1">
      <alignment horizontal="left" vertical="center" wrapText="1"/>
    </xf>
    <xf numFmtId="0" fontId="16" fillId="7" borderId="1" xfId="0" applyNumberFormat="1" applyFont="1" applyFill="1" applyBorder="1" applyAlignment="1" applyProtection="1">
      <alignment horizontal="center" vertical="center" wrapText="1"/>
      <protection locked="0"/>
    </xf>
    <xf numFmtId="49" fontId="16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7" borderId="1" xfId="0" applyFont="1" applyFill="1" applyBorder="1" applyAlignment="1" applyProtection="1">
      <alignment horizontal="center" vertical="center" wrapText="1"/>
      <protection locked="0"/>
    </xf>
    <xf numFmtId="0" fontId="15" fillId="7" borderId="20" xfId="0" applyFont="1" applyFill="1" applyBorder="1" applyAlignment="1" applyProtection="1">
      <alignment horizontal="center" vertical="center" wrapText="1"/>
      <protection locked="0"/>
    </xf>
    <xf numFmtId="0" fontId="16" fillId="7" borderId="5" xfId="0" applyFont="1" applyFill="1" applyBorder="1" applyAlignment="1" applyProtection="1">
      <alignment horizontal="center" vertical="center" wrapText="1"/>
      <protection locked="0"/>
    </xf>
    <xf numFmtId="0" fontId="16" fillId="7" borderId="6" xfId="0" applyFont="1" applyFill="1" applyBorder="1" applyAlignment="1" applyProtection="1">
      <alignment horizontal="center" vertical="center" wrapText="1"/>
      <protection locked="0"/>
    </xf>
    <xf numFmtId="0" fontId="13" fillId="7" borderId="5" xfId="0" applyFont="1" applyFill="1" applyBorder="1" applyAlignment="1" applyProtection="1">
      <alignment horizontal="center" vertical="center" wrapText="1"/>
    </xf>
    <xf numFmtId="0" fontId="13" fillId="7" borderId="6" xfId="0" applyFont="1" applyFill="1" applyBorder="1" applyAlignment="1" applyProtection="1">
      <alignment horizontal="center" vertical="center" wrapText="1"/>
    </xf>
    <xf numFmtId="49" fontId="15" fillId="7" borderId="15" xfId="0" applyNumberFormat="1" applyFont="1" applyFill="1" applyBorder="1" applyAlignment="1" applyProtection="1">
      <alignment horizontal="center" vertical="center" wrapText="1"/>
      <protection locked="0"/>
    </xf>
    <xf numFmtId="0" fontId="13" fillId="7" borderId="14" xfId="0" applyFont="1" applyFill="1" applyBorder="1" applyAlignment="1" applyProtection="1">
      <alignment horizontal="center" vertical="center" wrapText="1"/>
    </xf>
    <xf numFmtId="0" fontId="15" fillId="7" borderId="5" xfId="0" applyFont="1" applyFill="1" applyBorder="1" applyAlignment="1" applyProtection="1">
      <alignment horizontal="center" vertical="center" wrapText="1"/>
      <protection locked="0"/>
    </xf>
    <xf numFmtId="0" fontId="15" fillId="7" borderId="6" xfId="0" applyFont="1" applyFill="1" applyBorder="1" applyAlignment="1" applyProtection="1">
      <alignment horizontal="center" vertical="center" wrapText="1"/>
      <protection locked="0"/>
    </xf>
    <xf numFmtId="0" fontId="15" fillId="7" borderId="1" xfId="0" applyNumberFormat="1" applyFont="1" applyFill="1" applyBorder="1" applyAlignment="1" applyProtection="1">
      <alignment horizontal="center" vertical="center" wrapText="1"/>
      <protection locked="0"/>
    </xf>
    <xf numFmtId="49" fontId="15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12" fillId="7" borderId="1" xfId="0" applyFont="1" applyFill="1" applyBorder="1" applyAlignment="1" applyProtection="1">
      <alignment horizontal="center" vertical="center" wrapText="1"/>
    </xf>
    <xf numFmtId="0" fontId="25" fillId="7" borderId="7" xfId="0" applyFont="1" applyFill="1" applyBorder="1" applyAlignment="1" applyProtection="1">
      <alignment horizontal="center" vertical="center" wrapText="1"/>
    </xf>
    <xf numFmtId="0" fontId="25" fillId="7" borderId="8" xfId="0" applyFont="1" applyFill="1" applyBorder="1" applyAlignment="1" applyProtection="1">
      <alignment horizontal="center" vertical="center" wrapText="1"/>
    </xf>
    <xf numFmtId="0" fontId="25" fillId="7" borderId="9" xfId="0" applyFont="1" applyFill="1" applyBorder="1" applyAlignment="1" applyProtection="1">
      <alignment horizontal="center" vertical="center" wrapText="1"/>
    </xf>
    <xf numFmtId="0" fontId="25" fillId="7" borderId="12" xfId="0" applyFont="1" applyFill="1" applyBorder="1" applyAlignment="1" applyProtection="1">
      <alignment horizontal="center" vertical="center" wrapText="1"/>
    </xf>
    <xf numFmtId="0" fontId="25" fillId="7" borderId="13" xfId="0" applyFont="1" applyFill="1" applyBorder="1" applyAlignment="1" applyProtection="1">
      <alignment horizontal="center" vertical="center" wrapText="1"/>
    </xf>
    <xf numFmtId="0" fontId="25" fillId="7" borderId="2" xfId="0" applyFont="1" applyFill="1" applyBorder="1" applyAlignment="1" applyProtection="1">
      <alignment horizontal="center" vertical="center" wrapText="1"/>
    </xf>
    <xf numFmtId="0" fontId="26" fillId="7" borderId="1" xfId="0" applyFont="1" applyFill="1" applyBorder="1" applyAlignment="1" applyProtection="1">
      <alignment horizontal="justify" vertical="top" wrapText="1"/>
    </xf>
    <xf numFmtId="0" fontId="15" fillId="7" borderId="5" xfId="0" applyNumberFormat="1" applyFont="1" applyFill="1" applyBorder="1" applyAlignment="1" applyProtection="1">
      <alignment horizontal="center" vertical="center" wrapText="1"/>
      <protection locked="0"/>
    </xf>
    <xf numFmtId="0" fontId="15" fillId="7" borderId="6" xfId="0" applyNumberFormat="1" applyFont="1" applyFill="1" applyBorder="1" applyAlignment="1" applyProtection="1">
      <alignment horizontal="center" vertical="center" wrapText="1"/>
      <protection locked="0"/>
    </xf>
    <xf numFmtId="0" fontId="15" fillId="7" borderId="20" xfId="0" applyNumberFormat="1" applyFont="1" applyFill="1" applyBorder="1" applyAlignment="1" applyProtection="1">
      <alignment horizontal="center" vertical="center" wrapText="1"/>
      <protection locked="0"/>
    </xf>
    <xf numFmtId="0" fontId="15" fillId="7" borderId="4" xfId="0" applyNumberFormat="1" applyFont="1" applyFill="1" applyBorder="1" applyAlignment="1" applyProtection="1">
      <alignment horizontal="center" vertical="center" wrapText="1"/>
      <protection locked="0"/>
    </xf>
    <xf numFmtId="0" fontId="15" fillId="7" borderId="0" xfId="0" applyFont="1" applyFill="1" applyBorder="1" applyAlignment="1" applyProtection="1">
      <alignment horizontal="center" vertical="center" wrapText="1"/>
      <protection locked="0"/>
    </xf>
    <xf numFmtId="0" fontId="12" fillId="7" borderId="0" xfId="0" applyFont="1" applyFill="1" applyBorder="1" applyAlignment="1" applyProtection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26" fillId="0" borderId="0" xfId="0" applyFont="1" applyAlignment="1">
      <alignment horizontal="center" vertical="center" wrapText="1"/>
    </xf>
    <xf numFmtId="14" fontId="26" fillId="0" borderId="0" xfId="0" applyNumberFormat="1" applyFont="1" applyAlignment="1">
      <alignment horizontal="center" vertical="center" wrapText="1"/>
    </xf>
    <xf numFmtId="0" fontId="28" fillId="0" borderId="0" xfId="2" applyFont="1" applyAlignment="1">
      <alignment horizontal="center" vertical="center" wrapText="1"/>
    </xf>
    <xf numFmtId="0" fontId="15" fillId="0" borderId="24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0" borderId="26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2" fillId="5" borderId="24" xfId="0" applyFont="1" applyFill="1" applyBorder="1" applyAlignment="1">
      <alignment horizontal="center" vertical="center"/>
    </xf>
    <xf numFmtId="0" fontId="12" fillId="5" borderId="26" xfId="0" applyFont="1" applyFill="1" applyBorder="1" applyAlignment="1">
      <alignment horizontal="center" vertical="center"/>
    </xf>
    <xf numFmtId="0" fontId="15" fillId="4" borderId="24" xfId="0" applyFont="1" applyFill="1" applyBorder="1" applyAlignment="1">
      <alignment horizontal="center" vertical="center"/>
    </xf>
    <xf numFmtId="0" fontId="15" fillId="4" borderId="25" xfId="0" applyFont="1" applyFill="1" applyBorder="1" applyAlignment="1">
      <alignment horizontal="center" vertical="center"/>
    </xf>
    <xf numFmtId="0" fontId="15" fillId="4" borderId="26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 applyProtection="1">
      <alignment horizontal="center" vertical="center" wrapText="1"/>
      <protection locked="0"/>
    </xf>
    <xf numFmtId="0" fontId="2" fillId="0" borderId="6" xfId="0" applyFont="1" applyFill="1" applyBorder="1" applyAlignment="1" applyProtection="1">
      <alignment horizontal="center" vertical="center" wrapText="1"/>
      <protection locked="0"/>
    </xf>
    <xf numFmtId="0" fontId="2" fillId="0" borderId="4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0" fontId="3" fillId="6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  <protection locked="0"/>
    </xf>
  </cellXfs>
  <cellStyles count="3">
    <cellStyle name="Hiperlink" xfId="2" builtinId="8"/>
    <cellStyle name="Normal" xfId="0" builtinId="0"/>
    <cellStyle name="Porcentagem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wmf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28</xdr:col>
          <xdr:colOff>184109</xdr:colOff>
          <xdr:row>4</xdr:row>
          <xdr:rowOff>186169</xdr:rowOff>
        </xdr:to>
        <xdr:pic>
          <xdr:nvPicPr>
            <xdr:cNvPr id="5" name="Imagem 4"/>
            <xdr:cNvPicPr>
              <a:picLocks noChangeAspect="1"/>
              <a:extLst>
                <a:ext uri="{84589F7E-364E-4C9E-8A38-B11213B215E9}">
                  <a14:cameraTool cellRange="IMaa2" spid="_x0000_s257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99143" y="381000"/>
              <a:ext cx="5372966" cy="567169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69</xdr:row>
          <xdr:rowOff>190498</xdr:rowOff>
        </xdr:from>
        <xdr:to>
          <xdr:col>21</xdr:col>
          <xdr:colOff>20435</xdr:colOff>
          <xdr:row>73</xdr:row>
          <xdr:rowOff>9522</xdr:rowOff>
        </xdr:to>
        <xdr:pic>
          <xdr:nvPicPr>
            <xdr:cNvPr id="4" name="Imagem 3"/>
            <xdr:cNvPicPr>
              <a:picLocks noChangeAspect="1"/>
              <a:extLst>
                <a:ext uri="{84589F7E-364E-4C9E-8A38-B11213B215E9}">
                  <a14:cameraTool cellRange="IMae" spid="_x0000_s2576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017059" y="13334998"/>
              <a:ext cx="2239200" cy="581024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1</xdr:rowOff>
        </xdr:from>
        <xdr:to>
          <xdr:col>28</xdr:col>
          <xdr:colOff>194829</xdr:colOff>
          <xdr:row>4</xdr:row>
          <xdr:rowOff>186170</xdr:rowOff>
        </xdr:to>
        <xdr:pic>
          <xdr:nvPicPr>
            <xdr:cNvPr id="4" name="Imagem 3"/>
            <xdr:cNvPicPr>
              <a:picLocks noChangeAspect="1"/>
              <a:extLst>
                <a:ext uri="{84589F7E-364E-4C9E-8A38-B11213B215E9}">
                  <a14:cameraTool cellRange="IMaa2" spid="_x0000_s157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98318" y="381001"/>
              <a:ext cx="5372966" cy="567169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30</xdr:row>
          <xdr:rowOff>0</xdr:rowOff>
        </xdr:from>
        <xdr:to>
          <xdr:col>21</xdr:col>
          <xdr:colOff>20435</xdr:colOff>
          <xdr:row>33</xdr:row>
          <xdr:rowOff>9524</xdr:rowOff>
        </xdr:to>
        <xdr:pic>
          <xdr:nvPicPr>
            <xdr:cNvPr id="7" name="Imagem 6"/>
            <xdr:cNvPicPr>
              <a:picLocks noChangeAspect="1"/>
              <a:extLst>
                <a:ext uri="{84589F7E-364E-4C9E-8A38-B11213B215E9}">
                  <a14:cameraTool cellRange="IMae" spid="_x0000_s1575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017059" y="5715000"/>
              <a:ext cx="2239200" cy="581024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70513</xdr:colOff>
      <xdr:row>2</xdr:row>
      <xdr:rowOff>18423</xdr:rowOff>
    </xdr:from>
    <xdr:ext cx="1682087" cy="513776"/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613" y="399423"/>
          <a:ext cx="1682087" cy="513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13</xdr:col>
      <xdr:colOff>133615</xdr:colOff>
      <xdr:row>2</xdr:row>
      <xdr:rowOff>59656</xdr:rowOff>
    </xdr:from>
    <xdr:to>
      <xdr:col>26</xdr:col>
      <xdr:colOff>83484</xdr:colOff>
      <xdr:row>4</xdr:row>
      <xdr:rowOff>164934</xdr:rowOff>
    </xdr:to>
    <xdr:sp macro="" textlink="">
      <xdr:nvSpPr>
        <xdr:cNvPr id="5" name="CaixaDeTexto 4"/>
        <xdr:cNvSpPr txBox="1"/>
      </xdr:nvSpPr>
      <xdr:spPr>
        <a:xfrm>
          <a:off x="2733940" y="440656"/>
          <a:ext cx="2550194" cy="4862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700" b="1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Confederação Brasil Fisiculturismo e Fitness - BRAFF</a:t>
          </a:r>
        </a:p>
        <a:p>
          <a:pPr algn="ctr"/>
          <a:r>
            <a:rPr lang="pt-BR" sz="5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Rua Álvaro Ramos, 5 - Botafogo Rio de Janeiro - RJ, 22280-110 </a:t>
          </a:r>
        </a:p>
        <a:p>
          <a:pPr algn="ctr"/>
          <a:r>
            <a:rPr lang="pt-BR" sz="5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Tel.: (21) 2541-5430</a:t>
          </a:r>
        </a:p>
        <a:p>
          <a:pPr algn="ctr"/>
          <a:r>
            <a:rPr lang="pt-BR" sz="5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Whatsapp: (21) 99640-7328</a:t>
          </a:r>
        </a:p>
        <a:p>
          <a:pPr algn="ctr"/>
          <a:r>
            <a:rPr lang="pt-BR" sz="5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E-mail: secretaria@braff.net </a:t>
          </a:r>
        </a:p>
      </xdr:txBody>
    </xdr:sp>
    <xdr:clientData/>
  </xdr:twoCellAnchor>
  <xdr:twoCellAnchor editAs="oneCell">
    <xdr:from>
      <xdr:col>11</xdr:col>
      <xdr:colOff>24653</xdr:colOff>
      <xdr:row>9</xdr:row>
      <xdr:rowOff>31377</xdr:rowOff>
    </xdr:from>
    <xdr:to>
      <xdr:col>20</xdr:col>
      <xdr:colOff>49161</xdr:colOff>
      <xdr:row>11</xdr:row>
      <xdr:rowOff>163739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418" y="1745877"/>
          <a:ext cx="1839861" cy="5133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brasilfisiculturismo.com.br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X80"/>
  <sheetViews>
    <sheetView view="pageBreakPreview" zoomScale="170" zoomScaleNormal="100" zoomScaleSheetLayoutView="170" workbookViewId="0">
      <selection activeCell="G7" sqref="G7"/>
    </sheetView>
  </sheetViews>
  <sheetFormatPr defaultRowHeight="9" x14ac:dyDescent="0.25"/>
  <cols>
    <col min="1" max="1" width="3" style="52" customWidth="1"/>
    <col min="2" max="30" width="3" style="67" customWidth="1"/>
    <col min="31" max="31" width="3" style="52" customWidth="1"/>
    <col min="32" max="16384" width="9.140625" style="52"/>
  </cols>
  <sheetData>
    <row r="1" spans="1:50" ht="15" customHeight="1" x14ac:dyDescent="0.25">
      <c r="A1" s="45" t="str">
        <f>IF(AND('Análise Quantitativa'!$O$30&gt;1,COUNTIF('Extrato 1'!$FN$3:$FN$72,Esboço!C5&amp;" ("&amp;'Análise Quantitativa'!P37&amp;")")&gt;=1),'Análise Quantitativa'!B37,IF(AND('Análise Quantitativa'!$Q$30&gt;1,COUNTIF('Extrato 1'!$FP$3:$FP$72,Esboço!C5&amp;" ("&amp;'Análise Quantitativa'!P37&amp;")")&gt;=1),'Análise Quantitativa'!B37,IF(AND('Análise Quantitativa'!$S$30&gt;1,COUNTIF('Extrato 1'!$FR$3:$FR$72,Esboço!C5&amp;" ("&amp;'Análise Quantitativa'!P37&amp;")")&gt;=1),'Análise Quantitativa'!B37,IF(AND('Análise Quantitativa'!$U$30&gt;1,COUNTIF('Extrato 1'!$FT$3:$FT$72,Esboço!C5&amp;" ("&amp;'Análise Quantitativa'!P37&amp;")")&gt;=1),'Análise Quantitativa'!B37,IF(AND('Análise Quantitativa'!$W$30&gt;1,COUNTIF('Extrato 1'!$FV$3:$FV$72,Esboço!C5&amp;" ("&amp;'Análise Quantitativa'!P37&amp;")")&gt;=1),'Análise Quantitativa'!B37,IF(AND('Análise Quantitativa'!$Y$30&gt;1,COUNTIF('Extrato 1'!$FX$3:$FX$72,Esboço!C5&amp;" ("&amp;'Análise Quantitativa'!P37&amp;")")&gt;=1),'Análise Quantitativa'!B37,IF(AND('Análise Quantitativa'!$AA$30&gt;1,COUNTIF('Extrato 1'!$FZ$3:$FZ$72,Esboço!C5&amp;" ("&amp;'Análise Quantitativa'!P37&amp;")")&gt;=1),'Análise Quantitativa'!B37,"")))))))</f>
        <v/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46" t="str">
        <f>Certificado!AD1&amp;Certificado!AD2</f>
        <v>Vilma Rodrigues Alvez8</v>
      </c>
      <c r="AE1" s="45">
        <f>IF(R37="","",IF(V37="","",R37+V37))</f>
        <v>96.67</v>
      </c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</row>
    <row r="2" spans="1:50" ht="15" customHeight="1" x14ac:dyDescent="0.25">
      <c r="A2" s="45" t="str">
        <f>IF(AND('Análise Quantitativa'!$O$30&gt;1,COUNTIF('Extrato 1'!$FN$3:$FN$72,Esboço!C6&amp;" ("&amp;'Análise Quantitativa'!P38&amp;")")&gt;=1),'Análise Quantitativa'!B38,IF(AND('Análise Quantitativa'!$Q$30&gt;1,COUNTIF('Extrato 1'!$FP$3:$FP$72,Esboço!C6&amp;" ("&amp;'Análise Quantitativa'!P38&amp;")")&gt;=1),'Análise Quantitativa'!B38,IF(AND('Análise Quantitativa'!$S$30&gt;1,COUNTIF('Extrato 1'!$FR$3:$FR$72,Esboço!C6&amp;" ("&amp;'Análise Quantitativa'!P38&amp;")")&gt;=1),'Análise Quantitativa'!B38,IF(AND('Análise Quantitativa'!$U$30&gt;1,COUNTIF('Extrato 1'!$FT$3:$FT$72,Esboço!C6&amp;" ("&amp;'Análise Quantitativa'!P38&amp;")")&gt;=1),'Análise Quantitativa'!B38,IF(AND('Análise Quantitativa'!$W$30&gt;1,COUNTIF('Extrato 1'!$FV$3:$FV$72,Esboço!C6&amp;" ("&amp;'Análise Quantitativa'!P38&amp;")")&gt;=1),'Análise Quantitativa'!B38,IF(AND('Análise Quantitativa'!$Y$30&gt;1,COUNTIF('Extrato 1'!$FX$3:$FX$72,Esboço!C6&amp;" ("&amp;'Análise Quantitativa'!P38&amp;")")&gt;=1),'Análise Quantitativa'!B38,IF(AND('Análise Quantitativa'!$AA$30&gt;1,COUNTIF('Extrato 1'!$FZ$3:$FZ$72,Esboço!C6&amp;" ("&amp;'Análise Quantitativa'!P38&amp;")")&gt;=1),'Análise Quantitativa'!B38,"")))))))</f>
        <v/>
      </c>
      <c r="B2" s="53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5"/>
      <c r="AE2" s="45">
        <f t="shared" ref="AE2:AE35" si="0">IF(R38="","",IF(V38="","",R38+V38))</f>
        <v>71.539999999999992</v>
      </c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</row>
    <row r="3" spans="1:50" ht="15" customHeight="1" x14ac:dyDescent="0.25">
      <c r="A3" s="45" t="str">
        <f>IF(AND('Análise Quantitativa'!$O$30&gt;1,COUNTIF('Extrato 1'!$FN$3:$FN$72,Esboço!C7&amp;" ("&amp;'Análise Quantitativa'!P39&amp;")")&gt;=1),'Análise Quantitativa'!B39,IF(AND('Análise Quantitativa'!$Q$30&gt;1,COUNTIF('Extrato 1'!$FP$3:$FP$72,Esboço!C7&amp;" ("&amp;'Análise Quantitativa'!P39&amp;")")&gt;=1),'Análise Quantitativa'!B39,IF(AND('Análise Quantitativa'!$S$30&gt;1,COUNTIF('Extrato 1'!$FR$3:$FR$72,Esboço!C7&amp;" ("&amp;'Análise Quantitativa'!P39&amp;")")&gt;=1),'Análise Quantitativa'!B39,IF(AND('Análise Quantitativa'!$U$30&gt;1,COUNTIF('Extrato 1'!$FT$3:$FT$72,Esboço!C7&amp;" ("&amp;'Análise Quantitativa'!P39&amp;")")&gt;=1),'Análise Quantitativa'!B39,IF(AND('Análise Quantitativa'!$W$30&gt;1,COUNTIF('Extrato 1'!$FV$3:$FV$72,Esboço!C7&amp;" ("&amp;'Análise Quantitativa'!P39&amp;")")&gt;=1),'Análise Quantitativa'!B39,IF(AND('Análise Quantitativa'!$Y$30&gt;1,COUNTIF('Extrato 1'!$FX$3:$FX$72,Esboço!C7&amp;" ("&amp;'Análise Quantitativa'!P39&amp;")")&gt;=1),'Análise Quantitativa'!B39,IF(AND('Análise Quantitativa'!$AA$30&gt;1,COUNTIF('Extrato 1'!$FZ$3:$FZ$72,Esboço!C7&amp;" ("&amp;'Análise Quantitativa'!P39&amp;")")&gt;=1),'Análise Quantitativa'!B39,"")))))))</f>
        <v/>
      </c>
      <c r="B3" s="56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57"/>
      <c r="AE3" s="45">
        <f t="shared" si="0"/>
        <v>98.149999999999991</v>
      </c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</row>
    <row r="4" spans="1:50" ht="15" customHeight="1" x14ac:dyDescent="0.25">
      <c r="A4" s="45" t="str">
        <f>IF(AND('Análise Quantitativa'!$O$30&gt;1,COUNTIF('Extrato 1'!$FN$3:$FN$72,Esboço!C8&amp;" ("&amp;'Análise Quantitativa'!P40&amp;")")&gt;=1),'Análise Quantitativa'!B40,IF(AND('Análise Quantitativa'!$Q$30&gt;1,COUNTIF('Extrato 1'!$FP$3:$FP$72,Esboço!C8&amp;" ("&amp;'Análise Quantitativa'!P40&amp;")")&gt;=1),'Análise Quantitativa'!B40,IF(AND('Análise Quantitativa'!$S$30&gt;1,COUNTIF('Extrato 1'!$FR$3:$FR$72,Esboço!C8&amp;" ("&amp;'Análise Quantitativa'!P40&amp;")")&gt;=1),'Análise Quantitativa'!B40,IF(AND('Análise Quantitativa'!$U$30&gt;1,COUNTIF('Extrato 1'!$FT$3:$FT$72,Esboço!C8&amp;" ("&amp;'Análise Quantitativa'!P40&amp;")")&gt;=1),'Análise Quantitativa'!B40,IF(AND('Análise Quantitativa'!$W$30&gt;1,COUNTIF('Extrato 1'!$FV$3:$FV$72,Esboço!C8&amp;" ("&amp;'Análise Quantitativa'!P40&amp;")")&gt;=1),'Análise Quantitativa'!B40,IF(AND('Análise Quantitativa'!$Y$30&gt;1,COUNTIF('Extrato 1'!$FX$3:$FX$72,Esboço!C8&amp;" ("&amp;'Análise Quantitativa'!P40&amp;")")&gt;=1),'Análise Quantitativa'!B40,IF(AND('Análise Quantitativa'!$AA$30&gt;1,COUNTIF('Extrato 1'!$FZ$3:$FZ$72,Esboço!C8&amp;" ("&amp;'Análise Quantitativa'!P40&amp;")")&gt;=1),'Análise Quantitativa'!B40,"")))))))</f>
        <v/>
      </c>
      <c r="B4" s="56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57"/>
      <c r="AE4" s="45">
        <f t="shared" si="0"/>
        <v>126.13</v>
      </c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</row>
    <row r="5" spans="1:50" ht="15" customHeight="1" x14ac:dyDescent="0.25">
      <c r="A5" s="45" t="str">
        <f>IF(AND('Análise Quantitativa'!$O$30&gt;1,COUNTIF('Extrato 1'!$FN$3:$FN$72,Esboço!C9&amp;" ("&amp;'Análise Quantitativa'!P41&amp;")")&gt;=1),'Análise Quantitativa'!B41,IF(AND('Análise Quantitativa'!$Q$30&gt;1,COUNTIF('Extrato 1'!$FP$3:$FP$72,Esboço!C9&amp;" ("&amp;'Análise Quantitativa'!P41&amp;")")&gt;=1),'Análise Quantitativa'!B41,IF(AND('Análise Quantitativa'!$S$30&gt;1,COUNTIF('Extrato 1'!$FR$3:$FR$72,Esboço!C9&amp;" ("&amp;'Análise Quantitativa'!P41&amp;")")&gt;=1),'Análise Quantitativa'!B41,IF(AND('Análise Quantitativa'!$U$30&gt;1,COUNTIF('Extrato 1'!$FT$3:$FT$72,Esboço!C9&amp;" ("&amp;'Análise Quantitativa'!P41&amp;")")&gt;=1),'Análise Quantitativa'!B41,IF(AND('Análise Quantitativa'!$W$30&gt;1,COUNTIF('Extrato 1'!$FV$3:$FV$72,Esboço!C9&amp;" ("&amp;'Análise Quantitativa'!P41&amp;")")&gt;=1),'Análise Quantitativa'!B41,IF(AND('Análise Quantitativa'!$Y$30&gt;1,COUNTIF('Extrato 1'!$FX$3:$FX$72,Esboço!C9&amp;" ("&amp;'Análise Quantitativa'!P41&amp;")")&gt;=1),'Análise Quantitativa'!B41,IF(AND('Análise Quantitativa'!$AA$30&gt;1,COUNTIF('Extrato 1'!$FZ$3:$FZ$72,Esboço!C9&amp;" ("&amp;'Análise Quantitativa'!P41&amp;")")&gt;=1),'Análise Quantitativa'!B41,"")))))))</f>
        <v/>
      </c>
      <c r="B5" s="56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  <c r="AB5" s="189"/>
      <c r="AC5" s="189"/>
      <c r="AD5" s="57"/>
      <c r="AE5" s="45">
        <f t="shared" si="0"/>
        <v>117.47</v>
      </c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</row>
    <row r="6" spans="1:50" ht="15" customHeight="1" x14ac:dyDescent="0.25">
      <c r="A6" s="45" t="str">
        <f>IF(AND('Análise Quantitativa'!$O$30&gt;1,COUNTIF('Extrato 1'!$FN$3:$FN$72,Esboço!C10&amp;" ("&amp;'Análise Quantitativa'!P42&amp;")")&gt;=1),'Análise Quantitativa'!B42,IF(AND('Análise Quantitativa'!$Q$30&gt;1,COUNTIF('Extrato 1'!$FP$3:$FP$72,Esboço!C10&amp;" ("&amp;'Análise Quantitativa'!P42&amp;")")&gt;=1),'Análise Quantitativa'!B42,IF(AND('Análise Quantitativa'!$S$30&gt;1,COUNTIF('Extrato 1'!$FR$3:$FR$72,Esboço!C10&amp;" ("&amp;'Análise Quantitativa'!P42&amp;")")&gt;=1),'Análise Quantitativa'!B42,IF(AND('Análise Quantitativa'!$U$30&gt;1,COUNTIF('Extrato 1'!$FT$3:$FT$72,Esboço!C10&amp;" ("&amp;'Análise Quantitativa'!P42&amp;")")&gt;=1),'Análise Quantitativa'!B42,IF(AND('Análise Quantitativa'!$W$30&gt;1,COUNTIF('Extrato 1'!$FV$3:$FV$72,Esboço!C10&amp;" ("&amp;'Análise Quantitativa'!P42&amp;")")&gt;=1),'Análise Quantitativa'!B42,IF(AND('Análise Quantitativa'!$Y$30&gt;1,COUNTIF('Extrato 1'!$FX$3:$FX$72,Esboço!C10&amp;" ("&amp;'Análise Quantitativa'!P42&amp;")")&gt;=1),'Análise Quantitativa'!B42,IF(AND('Análise Quantitativa'!$AA$30&gt;1,COUNTIF('Extrato 1'!$FZ$3:$FZ$72,Esboço!C10&amp;" ("&amp;'Análise Quantitativa'!P42&amp;")")&gt;=1),'Análise Quantitativa'!B42,"")))))))</f>
        <v/>
      </c>
      <c r="B6" s="56"/>
      <c r="C6" s="227" t="s">
        <v>234</v>
      </c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57"/>
      <c r="AE6" s="45">
        <f t="shared" si="0"/>
        <v>79.930000000000007</v>
      </c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</row>
    <row r="7" spans="1:50" ht="15" customHeight="1" x14ac:dyDescent="0.25">
      <c r="A7" s="45" t="str">
        <f>IF(AND('Análise Quantitativa'!$O$30&gt;1,COUNTIF('Extrato 1'!$FN$3:$FN$72,Esboço!C11&amp;" ("&amp;'Análise Quantitativa'!P43&amp;")")&gt;=1),'Análise Quantitativa'!B43,IF(AND('Análise Quantitativa'!$Q$30&gt;1,COUNTIF('Extrato 1'!$FP$3:$FP$72,Esboço!C11&amp;" ("&amp;'Análise Quantitativa'!P43&amp;")")&gt;=1),'Análise Quantitativa'!B43,IF(AND('Análise Quantitativa'!$S$30&gt;1,COUNTIF('Extrato 1'!$FR$3:$FR$72,Esboço!C11&amp;" ("&amp;'Análise Quantitativa'!P43&amp;")")&gt;=1),'Análise Quantitativa'!B43,IF(AND('Análise Quantitativa'!$U$30&gt;1,COUNTIF('Extrato 1'!$FT$3:$FT$72,Esboço!C11&amp;" ("&amp;'Análise Quantitativa'!P43&amp;")")&gt;=1),'Análise Quantitativa'!B43,IF(AND('Análise Quantitativa'!$W$30&gt;1,COUNTIF('Extrato 1'!$FV$3:$FV$72,Esboço!C11&amp;" ("&amp;'Análise Quantitativa'!P43&amp;")")&gt;=1),'Análise Quantitativa'!B43,IF(AND('Análise Quantitativa'!$Y$30&gt;1,COUNTIF('Extrato 1'!$FX$3:$FX$72,Esboço!C11&amp;" ("&amp;'Análise Quantitativa'!P43&amp;")")&gt;=1),'Análise Quantitativa'!B43,IF(AND('Análise Quantitativa'!$AA$30&gt;1,COUNTIF('Extrato 1'!$FZ$3:$FZ$72,Esboço!C11&amp;" ("&amp;'Análise Quantitativa'!P43&amp;")")&gt;=1),'Análise Quantitativa'!B43,"")))))))</f>
        <v/>
      </c>
      <c r="B7" s="58"/>
      <c r="C7" s="59"/>
      <c r="D7" s="59"/>
      <c r="E7" s="59"/>
      <c r="F7" s="59"/>
      <c r="G7" s="179" t="s">
        <v>258</v>
      </c>
      <c r="H7" s="59"/>
      <c r="I7" s="59"/>
      <c r="J7" s="59"/>
      <c r="K7" s="59"/>
      <c r="L7" s="59"/>
      <c r="M7" s="59"/>
      <c r="N7" s="59"/>
      <c r="O7" s="59"/>
      <c r="P7" s="59"/>
      <c r="Q7" s="59"/>
      <c r="R7" s="65">
        <v>0.05</v>
      </c>
      <c r="S7" s="59"/>
      <c r="T7" s="59"/>
      <c r="U7" s="59"/>
      <c r="V7" s="65">
        <v>0.05</v>
      </c>
      <c r="W7" s="59"/>
      <c r="X7" s="59"/>
      <c r="Y7" s="59"/>
      <c r="Z7" s="59"/>
      <c r="AA7" s="59"/>
      <c r="AB7" s="59"/>
      <c r="AC7" s="59"/>
      <c r="AD7" s="60"/>
      <c r="AE7" s="45">
        <f t="shared" si="0"/>
        <v>66.599999999999994</v>
      </c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</row>
    <row r="8" spans="1:50" ht="15" customHeight="1" x14ac:dyDescent="0.25">
      <c r="A8" s="45" t="str">
        <f>IF(AND('Análise Quantitativa'!$O$30&gt;1,COUNTIF('Extrato 1'!$FN$3:$FN$72,Esboço!C12&amp;" ("&amp;'Análise Quantitativa'!P44&amp;")")&gt;=1),'Análise Quantitativa'!B44,IF(AND('Análise Quantitativa'!$Q$30&gt;1,COUNTIF('Extrato 1'!$FP$3:$FP$72,Esboço!C12&amp;" ("&amp;'Análise Quantitativa'!P44&amp;")")&gt;=1),'Análise Quantitativa'!B44,IF(AND('Análise Quantitativa'!$S$30&gt;1,COUNTIF('Extrato 1'!$FR$3:$FR$72,Esboço!C12&amp;" ("&amp;'Análise Quantitativa'!P44&amp;")")&gt;=1),'Análise Quantitativa'!B44,IF(AND('Análise Quantitativa'!$U$30&gt;1,COUNTIF('Extrato 1'!$FT$3:$FT$72,Esboço!C12&amp;" ("&amp;'Análise Quantitativa'!P44&amp;")")&gt;=1),'Análise Quantitativa'!B44,IF(AND('Análise Quantitativa'!$W$30&gt;1,COUNTIF('Extrato 1'!$FV$3:$FV$72,Esboço!C12&amp;" ("&amp;'Análise Quantitativa'!P44&amp;")")&gt;=1),'Análise Quantitativa'!B44,IF(AND('Análise Quantitativa'!$Y$30&gt;1,COUNTIF('Extrato 1'!$FX$3:$FX$72,Esboço!C12&amp;" ("&amp;'Análise Quantitativa'!P44&amp;")")&gt;=1),'Análise Quantitativa'!B44,IF(AND('Análise Quantitativa'!$AA$30&gt;1,COUNTIF('Extrato 1'!$FZ$3:$FZ$72,Esboço!C12&amp;" ("&amp;'Análise Quantitativa'!P44&amp;")")&gt;=1),'Análise Quantitativa'!B44,"")))))))</f>
        <v/>
      </c>
      <c r="B8" s="46">
        <f>IF(ISNA(VLOOKUP('Análise Quantitativa'!$AD$1,'Análise Quantitativa'!$O$37:$AC$69,12,0)),"",IF(ISERROR(VLOOKUP('Análise Quantitativa'!$AD$1,'Análise Quantitativa'!$O$37:$AC$69,12,0)),"",VLOOKUP('Análise Quantitativa'!$AD$1,'Análise Quantitativa'!$O$37:$AC$69,12,0)))</f>
        <v>1</v>
      </c>
      <c r="C8" s="46"/>
      <c r="D8" s="50"/>
      <c r="E8" s="50"/>
      <c r="F8" s="50"/>
      <c r="G8" s="121" t="s">
        <v>254</v>
      </c>
      <c r="H8" s="46"/>
      <c r="I8" s="46"/>
      <c r="J8" s="46"/>
      <c r="K8" s="46"/>
      <c r="L8" s="46"/>
      <c r="M8" s="50"/>
      <c r="N8" s="50"/>
      <c r="O8" s="50"/>
      <c r="P8" s="46"/>
      <c r="Q8" s="46" t="str">
        <f>IF('Análise Quantitativa'!B9="","-",IF('Análise Quantitativa'!AD9="","-",IF('Análise Quantitativa'!B25="","-",IF('Análise Quantitativa'!B26="","-",'Análise Quantitativa'!AD35))))</f>
        <v>Eu, Thiago Batista Campos de Sousa (CREF: 004199-G/PB), Diretor (a) Técnico-Científico (a) do (a) Brasil Fisiculturismo e Fitness - BRAFF, certifico que o (a) desportista da categoria Body Fitness (Máster), Vilma Rodrigues Alvez participou do (a) Champion realizado (a) no (a) Rio de Janeiro (Brasil), Tijuca Tênis Clube, no (s) dia (s) 05/12/2020, no turno da noite, alcançando, pela definição da Banca de Arbitragem, a 1ª colocação. O (A) desportista se submeteu à intervenção antropométrica liderada por Carlos Augusto de Bastos Vianna, CREF 027298-G/RJ, auxiliado (a) pelo (a) Isabela Stephens de Mattos, Acadêmica de Nutrição, e o (a) anotador (a) Victor Hugo Lima de Medeiros Macedo, Acadêmico de Nutrição. O (A) qual obteve a 1ª colocação quantitativa, resultante de o (a) Percentual de Gordura, proposto (a) por Jackson; Pollock (1980) / Siri (1962), ter apresentado 11,94% e do (a) ∑ do Percentual Gordo Segmentar, proposto (a) por Frisancho (1981 apud MOURA, 2014), ter alcançado 54,66%.</v>
      </c>
      <c r="R8" s="46" t="str">
        <f>IF(L10="","-",IF(G11="","-",IF(G12="","-",IF(P11="","-",IF(P12="","-",IF(Y11="","-",IF(Y12="","-",IF(U10="","-",IF(G15="","-",IF(G16="","-",IF(G17="","-",IF(Y15="","-",IF(Y16="","-",IF(Y17="","-",IF(G25="","-",IF(J25="","-",IF(G26="","-",IF(J26="","-",IF(P25="","-",IF(P26="","-",IF(Y25="","-",IF(Y26="","-",IF(Y24="","-",IF(D30="","-",IF(J30="","-",IF(D33="","-",IF(J33="","-",Q8)))))))))))))))))))))))))))</f>
        <v>Eu, Thiago Batista Campos de Sousa (CREF: 004199-G/PB), Diretor (a) Técnico-Científico (a) do (a) Brasil Fisiculturismo e Fitness - BRAFF, certifico que o (a) desportista da categoria Body Fitness (Máster), Vilma Rodrigues Alvez participou do (a) Champion realizado (a) no (a) Rio de Janeiro (Brasil), Tijuca Tênis Clube, no (s) dia (s) 05/12/2020, no turno da noite, alcançando, pela definição da Banca de Arbitragem, a 1ª colocação. O (A) desportista se submeteu à intervenção antropométrica liderada por Carlos Augusto de Bastos Vianna, CREF 027298-G/RJ, auxiliado (a) pelo (a) Isabela Stephens de Mattos, Acadêmica de Nutrição, e o (a) anotador (a) Victor Hugo Lima de Medeiros Macedo, Acadêmico de Nutrição. O (A) qual obteve a 1ª colocação quantitativa, resultante de o (a) Percentual de Gordura, proposto (a) por Jackson; Pollock (1980) / Siri (1962), ter apresentado 11,94% e do (a) ∑ do Percentual Gordo Segmentar, proposto (a) por Frisancho (1981 apud MOURA, 2014), ter alcançado 54,66%.</v>
      </c>
      <c r="S8" s="50"/>
      <c r="T8" s="50"/>
      <c r="U8" s="50"/>
      <c r="V8" s="50"/>
      <c r="W8" s="50"/>
      <c r="X8" s="50"/>
      <c r="Y8" s="50"/>
      <c r="Z8" s="50"/>
      <c r="AA8" s="50"/>
      <c r="AB8" s="46"/>
      <c r="AC8" s="50"/>
      <c r="AD8" s="46">
        <f>IF(ISNA(VLOOKUP('Análise Quantitativa'!$AD$1,'Análise Quantitativa'!$O$37:$AC$69,14,0)),"",IF(ISERROR(VLOOKUP('Análise Quantitativa'!$AD$1,'Análise Quantitativa'!$O$37:$AC$69,14,0)),"",VLOOKUP('Análise Quantitativa'!$AD$1,'Análise Quantitativa'!$O$37:$AC$69,14,0)))</f>
        <v>1</v>
      </c>
      <c r="AE8" s="45">
        <f t="shared" si="0"/>
        <v>125.76</v>
      </c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</row>
    <row r="9" spans="1:50" ht="15" customHeight="1" x14ac:dyDescent="0.25">
      <c r="A9" s="45" t="str">
        <f>IF(AND('Análise Quantitativa'!$O$30&gt;1,COUNTIF('Extrato 1'!$FN$3:$FN$72,Esboço!C13&amp;" ("&amp;'Análise Quantitativa'!P45&amp;")")&gt;=1),'Análise Quantitativa'!B45,IF(AND('Análise Quantitativa'!$Q$30&gt;1,COUNTIF('Extrato 1'!$FP$3:$FP$72,Esboço!C13&amp;" ("&amp;'Análise Quantitativa'!P45&amp;")")&gt;=1),'Análise Quantitativa'!B45,IF(AND('Análise Quantitativa'!$S$30&gt;1,COUNTIF('Extrato 1'!$FR$3:$FR$72,Esboço!C13&amp;" ("&amp;'Análise Quantitativa'!P45&amp;")")&gt;=1),'Análise Quantitativa'!B45,IF(AND('Análise Quantitativa'!$U$30&gt;1,COUNTIF('Extrato 1'!$FT$3:$FT$72,Esboço!C13&amp;" ("&amp;'Análise Quantitativa'!P45&amp;")")&gt;=1),'Análise Quantitativa'!B45,IF(AND('Análise Quantitativa'!$W$30&gt;1,COUNTIF('Extrato 1'!$FV$3:$FV$72,Esboço!C13&amp;" ("&amp;'Análise Quantitativa'!P45&amp;")")&gt;=1),'Análise Quantitativa'!B45,IF(AND('Análise Quantitativa'!$Y$30&gt;1,COUNTIF('Extrato 1'!$FX$3:$FX$72,Esboço!C13&amp;" ("&amp;'Análise Quantitativa'!P45&amp;")")&gt;=1),'Análise Quantitativa'!B45,IF(AND('Análise Quantitativa'!$AA$30&gt;1,COUNTIF('Extrato 1'!$FZ$3:$FZ$72,Esboço!C13&amp;" ("&amp;'Análise Quantitativa'!P45&amp;")")&gt;=1),'Análise Quantitativa'!B45,"")))))))</f>
        <v/>
      </c>
      <c r="B9" s="46">
        <f>IF(B8="","",IF(B8=0,"",B8))</f>
        <v>1</v>
      </c>
      <c r="C9" s="222" t="s">
        <v>118</v>
      </c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46">
        <f>IF(AD8="","",IF(AD8=0,"",AD8))</f>
        <v>1</v>
      </c>
      <c r="AE9" s="45" t="str">
        <f t="shared" si="0"/>
        <v/>
      </c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</row>
    <row r="10" spans="1:50" ht="15" customHeight="1" x14ac:dyDescent="0.25">
      <c r="A10" s="45" t="str">
        <f>IF(AND('Análise Quantitativa'!$O$30&gt;1,COUNTIF('Extrato 1'!$FN$3:$FN$72,Esboço!C14&amp;" ("&amp;'Análise Quantitativa'!P46&amp;")")&gt;=1),'Análise Quantitativa'!B46,IF(AND('Análise Quantitativa'!$Q$30&gt;1,COUNTIF('Extrato 1'!$FP$3:$FP$72,Esboço!C14&amp;" ("&amp;'Análise Quantitativa'!P46&amp;")")&gt;=1),'Análise Quantitativa'!B46,IF(AND('Análise Quantitativa'!$S$30&gt;1,COUNTIF('Extrato 1'!$FR$3:$FR$72,Esboço!C14&amp;" ("&amp;'Análise Quantitativa'!P46&amp;")")&gt;=1),'Análise Quantitativa'!B46,IF(AND('Análise Quantitativa'!$U$30&gt;1,COUNTIF('Extrato 1'!$FT$3:$FT$72,Esboço!C14&amp;" ("&amp;'Análise Quantitativa'!P46&amp;")")&gt;=1),'Análise Quantitativa'!B46,IF(AND('Análise Quantitativa'!$W$30&gt;1,COUNTIF('Extrato 1'!$FV$3:$FV$72,Esboço!C14&amp;" ("&amp;'Análise Quantitativa'!P46&amp;")")&gt;=1),'Análise Quantitativa'!B46,IF(AND('Análise Quantitativa'!$Y$30&gt;1,COUNTIF('Extrato 1'!$FX$3:$FX$72,Esboço!C14&amp;" ("&amp;'Análise Quantitativa'!P46&amp;")")&gt;=1),'Análise Quantitativa'!B46,IF(AND('Análise Quantitativa'!$AA$30&gt;1,COUNTIF('Extrato 1'!$FZ$3:$FZ$72,Esboço!C14&amp;" ("&amp;'Análise Quantitativa'!P46&amp;")")&gt;=1),'Análise Quantitativa'!B46,"")))))))</f>
        <v/>
      </c>
      <c r="B10" s="46"/>
      <c r="C10" s="212" t="s">
        <v>233</v>
      </c>
      <c r="D10" s="212"/>
      <c r="E10" s="212"/>
      <c r="F10" s="212"/>
      <c r="G10" s="212"/>
      <c r="H10" s="212"/>
      <c r="I10" s="212"/>
      <c r="J10" s="212"/>
      <c r="K10" s="212"/>
      <c r="L10" s="223" t="s">
        <v>195</v>
      </c>
      <c r="M10" s="224"/>
      <c r="N10" s="224"/>
      <c r="O10" s="224"/>
      <c r="P10" s="224"/>
      <c r="Q10" s="224"/>
      <c r="R10" s="224"/>
      <c r="S10" s="224"/>
      <c r="T10" s="224"/>
      <c r="U10" s="216" t="s">
        <v>194</v>
      </c>
      <c r="V10" s="224"/>
      <c r="W10" s="224"/>
      <c r="X10" s="224"/>
      <c r="Y10" s="224"/>
      <c r="Z10" s="224"/>
      <c r="AA10" s="224"/>
      <c r="AB10" s="224"/>
      <c r="AC10" s="199"/>
      <c r="AD10" s="46"/>
      <c r="AE10" s="45" t="str">
        <f t="shared" si="0"/>
        <v/>
      </c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</row>
    <row r="11" spans="1:50" ht="15" customHeight="1" x14ac:dyDescent="0.25">
      <c r="A11" s="45" t="str">
        <f>IF(AND('Análise Quantitativa'!$O$30&gt;1,COUNTIF('Extrato 1'!$FN$3:$FN$72,Esboço!C15&amp;" ("&amp;'Análise Quantitativa'!P47&amp;")")&gt;=1),'Análise Quantitativa'!B47,IF(AND('Análise Quantitativa'!$Q$30&gt;1,COUNTIF('Extrato 1'!$FP$3:$FP$72,Esboço!C15&amp;" ("&amp;'Análise Quantitativa'!P47&amp;")")&gt;=1),'Análise Quantitativa'!B47,IF(AND('Análise Quantitativa'!$S$30&gt;1,COUNTIF('Extrato 1'!$FR$3:$FR$72,Esboço!C15&amp;" ("&amp;'Análise Quantitativa'!P47&amp;")")&gt;=1),'Análise Quantitativa'!B47,IF(AND('Análise Quantitativa'!$U$30&gt;1,COUNTIF('Extrato 1'!$FT$3:$FT$72,Esboço!C15&amp;" ("&amp;'Análise Quantitativa'!P47&amp;")")&gt;=1),'Análise Quantitativa'!B47,IF(AND('Análise Quantitativa'!$W$30&gt;1,COUNTIF('Extrato 1'!$FV$3:$FV$72,Esboço!C15&amp;" ("&amp;'Análise Quantitativa'!P47&amp;")")&gt;=1),'Análise Quantitativa'!B47,IF(AND('Análise Quantitativa'!$Y$30&gt;1,COUNTIF('Extrato 1'!$FX$3:$FX$72,Esboço!C15&amp;" ("&amp;'Análise Quantitativa'!P47&amp;")")&gt;=1),'Análise Quantitativa'!B47,IF(AND('Análise Quantitativa'!$AA$30&gt;1,COUNTIF('Extrato 1'!$FZ$3:$FZ$72,Esboço!C15&amp;" ("&amp;'Análise Quantitativa'!P47&amp;")")&gt;=1),'Análise Quantitativa'!B47,"")))))))</f>
        <v/>
      </c>
      <c r="B11" s="46"/>
      <c r="C11" s="212" t="s">
        <v>119</v>
      </c>
      <c r="D11" s="212"/>
      <c r="E11" s="212"/>
      <c r="F11" s="212"/>
      <c r="G11" s="187" t="s">
        <v>120</v>
      </c>
      <c r="H11" s="187"/>
      <c r="I11" s="187"/>
      <c r="J11" s="187"/>
      <c r="K11" s="187"/>
      <c r="L11" s="212" t="s">
        <v>121</v>
      </c>
      <c r="M11" s="212"/>
      <c r="N11" s="212"/>
      <c r="O11" s="212"/>
      <c r="P11" s="225" t="s">
        <v>122</v>
      </c>
      <c r="Q11" s="225"/>
      <c r="R11" s="225"/>
      <c r="S11" s="225"/>
      <c r="T11" s="225"/>
      <c r="U11" s="212" t="s">
        <v>123</v>
      </c>
      <c r="V11" s="212"/>
      <c r="W11" s="212"/>
      <c r="X11" s="212"/>
      <c r="Y11" s="226" t="s">
        <v>193</v>
      </c>
      <c r="Z11" s="187"/>
      <c r="AA11" s="187"/>
      <c r="AB11" s="187"/>
      <c r="AC11" s="187"/>
      <c r="AD11" s="118">
        <v>44170</v>
      </c>
      <c r="AE11" s="45" t="str">
        <f t="shared" si="0"/>
        <v/>
      </c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</row>
    <row r="12" spans="1:50" ht="15" customHeight="1" x14ac:dyDescent="0.25">
      <c r="A12" s="45" t="str">
        <f>IF(AND('Análise Quantitativa'!$O$30&gt;1,COUNTIF('Extrato 1'!$FN$3:$FN$72,Esboço!C16&amp;" ("&amp;'Análise Quantitativa'!P48&amp;")")&gt;=1),'Análise Quantitativa'!B48,IF(AND('Análise Quantitativa'!$Q$30&gt;1,COUNTIF('Extrato 1'!$FP$3:$FP$72,Esboço!C16&amp;" ("&amp;'Análise Quantitativa'!P48&amp;")")&gt;=1),'Análise Quantitativa'!B48,IF(AND('Análise Quantitativa'!$S$30&gt;1,COUNTIF('Extrato 1'!$FR$3:$FR$72,Esboço!C16&amp;" ("&amp;'Análise Quantitativa'!P48&amp;")")&gt;=1),'Análise Quantitativa'!B48,IF(AND('Análise Quantitativa'!$U$30&gt;1,COUNTIF('Extrato 1'!$FT$3:$FT$72,Esboço!C16&amp;" ("&amp;'Análise Quantitativa'!P48&amp;")")&gt;=1),'Análise Quantitativa'!B48,IF(AND('Análise Quantitativa'!$W$30&gt;1,COUNTIF('Extrato 1'!$FV$3:$FV$72,Esboço!C16&amp;" ("&amp;'Análise Quantitativa'!P48&amp;")")&gt;=1),'Análise Quantitativa'!B48,IF(AND('Análise Quantitativa'!$Y$30&gt;1,COUNTIF('Extrato 1'!$FX$3:$FX$72,Esboço!C16&amp;" ("&amp;'Análise Quantitativa'!P48&amp;")")&gt;=1),'Análise Quantitativa'!B48,IF(AND('Análise Quantitativa'!$AA$30&gt;1,COUNTIF('Extrato 1'!$FZ$3:$FZ$72,Esboço!C16&amp;" ("&amp;'Análise Quantitativa'!P48&amp;")")&gt;=1),'Análise Quantitativa'!B48,"")))))))</f>
        <v/>
      </c>
      <c r="B12" s="46"/>
      <c r="C12" s="212" t="s">
        <v>124</v>
      </c>
      <c r="D12" s="212"/>
      <c r="E12" s="212"/>
      <c r="F12" s="212"/>
      <c r="G12" s="187" t="s">
        <v>244</v>
      </c>
      <c r="H12" s="187"/>
      <c r="I12" s="187"/>
      <c r="J12" s="187"/>
      <c r="K12" s="187"/>
      <c r="L12" s="212" t="s">
        <v>125</v>
      </c>
      <c r="M12" s="212"/>
      <c r="N12" s="212"/>
      <c r="O12" s="212"/>
      <c r="P12" s="225" t="s">
        <v>126</v>
      </c>
      <c r="Q12" s="225"/>
      <c r="R12" s="225"/>
      <c r="S12" s="225"/>
      <c r="T12" s="225"/>
      <c r="U12" s="212" t="s">
        <v>207</v>
      </c>
      <c r="V12" s="212"/>
      <c r="W12" s="212"/>
      <c r="X12" s="212"/>
      <c r="Y12" s="225" t="s">
        <v>208</v>
      </c>
      <c r="Z12" s="225"/>
      <c r="AA12" s="225"/>
      <c r="AB12" s="225"/>
      <c r="AC12" s="225"/>
      <c r="AD12" s="50"/>
      <c r="AE12" s="45" t="str">
        <f t="shared" si="0"/>
        <v/>
      </c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</row>
    <row r="13" spans="1:50" ht="15" customHeight="1" x14ac:dyDescent="0.25">
      <c r="A13" s="45" t="str">
        <f>IF(AND('Análise Quantitativa'!$O$30&gt;1,COUNTIF('Extrato 1'!$FN$3:$FN$72,Esboço!C17&amp;" ("&amp;'Análise Quantitativa'!P49&amp;")")&gt;=1),'Análise Quantitativa'!B49,IF(AND('Análise Quantitativa'!$Q$30&gt;1,COUNTIF('Extrato 1'!$FP$3:$FP$72,Esboço!C17&amp;" ("&amp;'Análise Quantitativa'!P49&amp;")")&gt;=1),'Análise Quantitativa'!B49,IF(AND('Análise Quantitativa'!$S$30&gt;1,COUNTIF('Extrato 1'!$FR$3:$FR$72,Esboço!C17&amp;" ("&amp;'Análise Quantitativa'!P49&amp;")")&gt;=1),'Análise Quantitativa'!B49,IF(AND('Análise Quantitativa'!$U$30&gt;1,COUNTIF('Extrato 1'!$FT$3:$FT$72,Esboço!C17&amp;" ("&amp;'Análise Quantitativa'!P49&amp;")")&gt;=1),'Análise Quantitativa'!B49,IF(AND('Análise Quantitativa'!$W$30&gt;1,COUNTIF('Extrato 1'!$FV$3:$FV$72,Esboço!C17&amp;" ("&amp;'Análise Quantitativa'!P49&amp;")")&gt;=1),'Análise Quantitativa'!B49,IF(AND('Análise Quantitativa'!$Y$30&gt;1,COUNTIF('Extrato 1'!$FX$3:$FX$72,Esboço!C17&amp;" ("&amp;'Análise Quantitativa'!P49&amp;")")&gt;=1),'Análise Quantitativa'!B49,IF(AND('Análise Quantitativa'!$AA$30&gt;1,COUNTIF('Extrato 1'!$FZ$3:$FZ$72,Esboço!C17&amp;" ("&amp;'Análise Quantitativa'!P49&amp;")")&gt;=1),'Análise Quantitativa'!B49,"")))))))</f>
        <v/>
      </c>
      <c r="B13" s="46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45" t="str">
        <f t="shared" si="0"/>
        <v/>
      </c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51"/>
      <c r="AT13" s="51"/>
      <c r="AU13" s="51"/>
      <c r="AV13" s="51"/>
      <c r="AW13" s="51"/>
      <c r="AX13" s="51"/>
    </row>
    <row r="14" spans="1:50" ht="15" customHeight="1" x14ac:dyDescent="0.25">
      <c r="A14" s="45" t="str">
        <f>IF(AND('Análise Quantitativa'!$O$30&gt;1,COUNTIF('Extrato 1'!$FN$3:$FN$72,Esboço!C18&amp;" ("&amp;'Análise Quantitativa'!P50&amp;")")&gt;=1),'Análise Quantitativa'!B50,IF(AND('Análise Quantitativa'!$Q$30&gt;1,COUNTIF('Extrato 1'!$FP$3:$FP$72,Esboço!C18&amp;" ("&amp;'Análise Quantitativa'!P50&amp;")")&gt;=1),'Análise Quantitativa'!B50,IF(AND('Análise Quantitativa'!$S$30&gt;1,COUNTIF('Extrato 1'!$FR$3:$FR$72,Esboço!C18&amp;" ("&amp;'Análise Quantitativa'!P50&amp;")")&gt;=1),'Análise Quantitativa'!B50,IF(AND('Análise Quantitativa'!$U$30&gt;1,COUNTIF('Extrato 1'!$FT$3:$FT$72,Esboço!C18&amp;" ("&amp;'Análise Quantitativa'!P50&amp;")")&gt;=1),'Análise Quantitativa'!B50,IF(AND('Análise Quantitativa'!$W$30&gt;1,COUNTIF('Extrato 1'!$FV$3:$FV$72,Esboço!C18&amp;" ("&amp;'Análise Quantitativa'!P50&amp;")")&gt;=1),'Análise Quantitativa'!B50,IF(AND('Análise Quantitativa'!$Y$30&gt;1,COUNTIF('Extrato 1'!$FX$3:$FX$72,Esboço!C18&amp;" ("&amp;'Análise Quantitativa'!P50&amp;")")&gt;=1),'Análise Quantitativa'!B50,IF(AND('Análise Quantitativa'!$AA$30&gt;1,COUNTIF('Extrato 1'!$FZ$3:$FZ$72,Esboço!C18&amp;" ("&amp;'Análise Quantitativa'!P50&amp;")")&gt;=1),'Análise Quantitativa'!B50,"")))))))</f>
        <v/>
      </c>
      <c r="B14" s="46"/>
      <c r="C14" s="222" t="s">
        <v>127</v>
      </c>
      <c r="D14" s="222"/>
      <c r="E14" s="222"/>
      <c r="F14" s="222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50"/>
      <c r="AE14" s="45" t="str">
        <f t="shared" si="0"/>
        <v/>
      </c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51"/>
      <c r="AT14" s="51"/>
      <c r="AU14" s="51"/>
      <c r="AV14" s="51"/>
      <c r="AW14" s="51"/>
      <c r="AX14" s="51"/>
    </row>
    <row r="15" spans="1:50" ht="15" customHeight="1" x14ac:dyDescent="0.25">
      <c r="A15" s="45" t="str">
        <f>IF(AND('Análise Quantitativa'!$O$30&gt;1,COUNTIF('Extrato 1'!$FN$3:$FN$72,Esboço!C19&amp;" ("&amp;'Análise Quantitativa'!P51&amp;")")&gt;=1),'Análise Quantitativa'!B51,IF(AND('Análise Quantitativa'!$Q$30&gt;1,COUNTIF('Extrato 1'!$FP$3:$FP$72,Esboço!C19&amp;" ("&amp;'Análise Quantitativa'!P51&amp;")")&gt;=1),'Análise Quantitativa'!B51,IF(AND('Análise Quantitativa'!$S$30&gt;1,COUNTIF('Extrato 1'!$FR$3:$FR$72,Esboço!C19&amp;" ("&amp;'Análise Quantitativa'!P51&amp;")")&gt;=1),'Análise Quantitativa'!B51,IF(AND('Análise Quantitativa'!$U$30&gt;1,COUNTIF('Extrato 1'!$FT$3:$FT$72,Esboço!C19&amp;" ("&amp;'Análise Quantitativa'!P51&amp;")")&gt;=1),'Análise Quantitativa'!B51,IF(AND('Análise Quantitativa'!$W$30&gt;1,COUNTIF('Extrato 1'!$FV$3:$FV$72,Esboço!C19&amp;" ("&amp;'Análise Quantitativa'!P51&amp;")")&gt;=1),'Análise Quantitativa'!B51,IF(AND('Análise Quantitativa'!$Y$30&gt;1,COUNTIF('Extrato 1'!$FX$3:$FX$72,Esboço!C19&amp;" ("&amp;'Análise Quantitativa'!P51&amp;")")&gt;=1),'Análise Quantitativa'!B51,IF(AND('Análise Quantitativa'!$AA$30&gt;1,COUNTIF('Extrato 1'!$FZ$3:$FZ$72,Esboço!C19&amp;" ("&amp;'Análise Quantitativa'!P51&amp;")")&gt;=1),'Análise Quantitativa'!B51,"")))))))</f>
        <v/>
      </c>
      <c r="B15" s="46"/>
      <c r="C15" s="212" t="s">
        <v>128</v>
      </c>
      <c r="D15" s="212"/>
      <c r="E15" s="212"/>
      <c r="F15" s="212"/>
      <c r="G15" s="223" t="s">
        <v>196</v>
      </c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199"/>
      <c r="U15" s="212" t="s">
        <v>129</v>
      </c>
      <c r="V15" s="212"/>
      <c r="W15" s="212"/>
      <c r="X15" s="212"/>
      <c r="Y15" s="225" t="s">
        <v>213</v>
      </c>
      <c r="Z15" s="225"/>
      <c r="AA15" s="225"/>
      <c r="AB15" s="225"/>
      <c r="AC15" s="225"/>
      <c r="AD15" s="50"/>
      <c r="AE15" s="45" t="str">
        <f t="shared" si="0"/>
        <v/>
      </c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</row>
    <row r="16" spans="1:50" ht="15" customHeight="1" x14ac:dyDescent="0.25">
      <c r="A16" s="45" t="str">
        <f>IF(AND('Análise Quantitativa'!$O$30&gt;1,COUNTIF('Extrato 1'!$FN$3:$FN$72,Esboço!C20&amp;" ("&amp;'Análise Quantitativa'!P52&amp;")")&gt;=1),'Análise Quantitativa'!B52,IF(AND('Análise Quantitativa'!$Q$30&gt;1,COUNTIF('Extrato 1'!$FP$3:$FP$72,Esboço!C20&amp;" ("&amp;'Análise Quantitativa'!P52&amp;")")&gt;=1),'Análise Quantitativa'!B52,IF(AND('Análise Quantitativa'!$S$30&gt;1,COUNTIF('Extrato 1'!$FR$3:$FR$72,Esboço!C20&amp;" ("&amp;'Análise Quantitativa'!P52&amp;")")&gt;=1),'Análise Quantitativa'!B52,IF(AND('Análise Quantitativa'!$U$30&gt;1,COUNTIF('Extrato 1'!$FT$3:$FT$72,Esboço!C20&amp;" ("&amp;'Análise Quantitativa'!P52&amp;")")&gt;=1),'Análise Quantitativa'!B52,IF(AND('Análise Quantitativa'!$W$30&gt;1,COUNTIF('Extrato 1'!$FV$3:$FV$72,Esboço!C20&amp;" ("&amp;'Análise Quantitativa'!P52&amp;")")&gt;=1),'Análise Quantitativa'!B52,IF(AND('Análise Quantitativa'!$Y$30&gt;1,COUNTIF('Extrato 1'!$FX$3:$FX$72,Esboço!C20&amp;" ("&amp;'Análise Quantitativa'!P52&amp;")")&gt;=1),'Análise Quantitativa'!B52,IF(AND('Análise Quantitativa'!$AA$30&gt;1,COUNTIF('Extrato 1'!$FZ$3:$FZ$72,Esboço!C20&amp;" ("&amp;'Análise Quantitativa'!P52&amp;")")&gt;=1),'Análise Quantitativa'!B52,"")))))))</f>
        <v/>
      </c>
      <c r="B16" s="46"/>
      <c r="C16" s="212" t="s">
        <v>179</v>
      </c>
      <c r="D16" s="212"/>
      <c r="E16" s="212"/>
      <c r="F16" s="212"/>
      <c r="G16" s="223" t="s">
        <v>198</v>
      </c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199"/>
      <c r="U16" s="212" t="s">
        <v>129</v>
      </c>
      <c r="V16" s="212"/>
      <c r="W16" s="212"/>
      <c r="X16" s="212"/>
      <c r="Y16" s="225" t="s">
        <v>197</v>
      </c>
      <c r="Z16" s="225"/>
      <c r="AA16" s="225"/>
      <c r="AB16" s="225"/>
      <c r="AC16" s="225"/>
      <c r="AD16" s="46"/>
      <c r="AE16" s="45" t="str">
        <f t="shared" si="0"/>
        <v/>
      </c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</row>
    <row r="17" spans="1:50" ht="15" customHeight="1" x14ac:dyDescent="0.25">
      <c r="A17" s="45" t="str">
        <f>IF(AND('Análise Quantitativa'!$O$30&gt;1,COUNTIF('Extrato 1'!$FN$3:$FN$72,Esboço!C21&amp;" ("&amp;'Análise Quantitativa'!P53&amp;")")&gt;=1),'Análise Quantitativa'!B53,IF(AND('Análise Quantitativa'!$Q$30&gt;1,COUNTIF('Extrato 1'!$FP$3:$FP$72,Esboço!C21&amp;" ("&amp;'Análise Quantitativa'!P53&amp;")")&gt;=1),'Análise Quantitativa'!B53,IF(AND('Análise Quantitativa'!$S$30&gt;1,COUNTIF('Extrato 1'!$FR$3:$FR$72,Esboço!C21&amp;" ("&amp;'Análise Quantitativa'!P53&amp;")")&gt;=1),'Análise Quantitativa'!B53,IF(AND('Análise Quantitativa'!$U$30&gt;1,COUNTIF('Extrato 1'!$FT$3:$FT$72,Esboço!C21&amp;" ("&amp;'Análise Quantitativa'!P53&amp;")")&gt;=1),'Análise Quantitativa'!B53,IF(AND('Análise Quantitativa'!$W$30&gt;1,COUNTIF('Extrato 1'!$FV$3:$FV$72,Esboço!C21&amp;" ("&amp;'Análise Quantitativa'!P53&amp;")")&gt;=1),'Análise Quantitativa'!B53,IF(AND('Análise Quantitativa'!$Y$30&gt;1,COUNTIF('Extrato 1'!$FX$3:$FX$72,Esboço!C21&amp;" ("&amp;'Análise Quantitativa'!P53&amp;")")&gt;=1),'Análise Quantitativa'!B53,IF(AND('Análise Quantitativa'!$AA$30&gt;1,COUNTIF('Extrato 1'!$FZ$3:$FZ$72,Esboço!C21&amp;" ("&amp;'Análise Quantitativa'!P53&amp;")")&gt;=1),'Análise Quantitativa'!B53,"")))))))</f>
        <v/>
      </c>
      <c r="B17" s="46"/>
      <c r="C17" s="212" t="s">
        <v>184</v>
      </c>
      <c r="D17" s="212"/>
      <c r="E17" s="212"/>
      <c r="F17" s="212"/>
      <c r="G17" s="223" t="s">
        <v>200</v>
      </c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199"/>
      <c r="U17" s="212" t="s">
        <v>129</v>
      </c>
      <c r="V17" s="212"/>
      <c r="W17" s="212"/>
      <c r="X17" s="212"/>
      <c r="Y17" s="225" t="s">
        <v>199</v>
      </c>
      <c r="Z17" s="225"/>
      <c r="AA17" s="225"/>
      <c r="AB17" s="225"/>
      <c r="AC17" s="225"/>
      <c r="AD17" s="46"/>
      <c r="AE17" s="45" t="str">
        <f t="shared" si="0"/>
        <v/>
      </c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</row>
    <row r="18" spans="1:50" ht="15" customHeight="1" x14ac:dyDescent="0.25">
      <c r="A18" s="45" t="str">
        <f>IF(AND('Análise Quantitativa'!$O$30&gt;1,COUNTIF('Extrato 1'!$FN$3:$FN$72,Esboço!C22&amp;" ("&amp;'Análise Quantitativa'!P54&amp;")")&gt;=1),'Análise Quantitativa'!B54,IF(AND('Análise Quantitativa'!$Q$30&gt;1,COUNTIF('Extrato 1'!$FP$3:$FP$72,Esboço!C22&amp;" ("&amp;'Análise Quantitativa'!P54&amp;")")&gt;=1),'Análise Quantitativa'!B54,IF(AND('Análise Quantitativa'!$S$30&gt;1,COUNTIF('Extrato 1'!$FR$3:$FR$72,Esboço!C22&amp;" ("&amp;'Análise Quantitativa'!P54&amp;")")&gt;=1),'Análise Quantitativa'!B54,IF(AND('Análise Quantitativa'!$U$30&gt;1,COUNTIF('Extrato 1'!$FT$3:$FT$72,Esboço!C22&amp;" ("&amp;'Análise Quantitativa'!P54&amp;")")&gt;=1),'Análise Quantitativa'!B54,IF(AND('Análise Quantitativa'!$W$30&gt;1,COUNTIF('Extrato 1'!$FV$3:$FV$72,Esboço!C22&amp;" ("&amp;'Análise Quantitativa'!P54&amp;")")&gt;=1),'Análise Quantitativa'!B54,IF(AND('Análise Quantitativa'!$Y$30&gt;1,COUNTIF('Extrato 1'!$FX$3:$FX$72,Esboço!C22&amp;" ("&amp;'Análise Quantitativa'!P54&amp;")")&gt;=1),'Análise Quantitativa'!B54,IF(AND('Análise Quantitativa'!$AA$30&gt;1,COUNTIF('Extrato 1'!$FZ$3:$FZ$72,Esboço!C22&amp;" ("&amp;'Análise Quantitativa'!P54&amp;")")&gt;=1),'Análise Quantitativa'!B54,"")))))))</f>
        <v/>
      </c>
      <c r="B18" s="46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46"/>
      <c r="AE18" s="45" t="str">
        <f t="shared" si="0"/>
        <v/>
      </c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</row>
    <row r="19" spans="1:50" ht="15" customHeight="1" x14ac:dyDescent="0.25">
      <c r="A19" s="45" t="str">
        <f>IF(AND('Análise Quantitativa'!$O$30&gt;1,COUNTIF('Extrato 1'!$FN$3:$FN$72,Esboço!C23&amp;" ("&amp;'Análise Quantitativa'!P55&amp;")")&gt;=1),'Análise Quantitativa'!B55,IF(AND('Análise Quantitativa'!$Q$30&gt;1,COUNTIF('Extrato 1'!$FP$3:$FP$72,Esboço!C23&amp;" ("&amp;'Análise Quantitativa'!P55&amp;")")&gt;=1),'Análise Quantitativa'!B55,IF(AND('Análise Quantitativa'!$S$30&gt;1,COUNTIF('Extrato 1'!$FR$3:$FR$72,Esboço!C23&amp;" ("&amp;'Análise Quantitativa'!P55&amp;")")&gt;=1),'Análise Quantitativa'!B55,IF(AND('Análise Quantitativa'!$U$30&gt;1,COUNTIF('Extrato 1'!$FT$3:$FT$72,Esboço!C23&amp;" ("&amp;'Análise Quantitativa'!P55&amp;")")&gt;=1),'Análise Quantitativa'!B55,IF(AND('Análise Quantitativa'!$W$30&gt;1,COUNTIF('Extrato 1'!$FV$3:$FV$72,Esboço!C23&amp;" ("&amp;'Análise Quantitativa'!P55&amp;")")&gt;=1),'Análise Quantitativa'!B55,IF(AND('Análise Quantitativa'!$Y$30&gt;1,COUNTIF('Extrato 1'!$FX$3:$FX$72,Esboço!C23&amp;" ("&amp;'Análise Quantitativa'!P55&amp;")")&gt;=1),'Análise Quantitativa'!B55,IF(AND('Análise Quantitativa'!$AA$30&gt;1,COUNTIF('Extrato 1'!$FZ$3:$FZ$72,Esboço!C23&amp;" ("&amp;'Análise Quantitativa'!P55&amp;")")&gt;=1),'Análise Quantitativa'!B55,"")))))))</f>
        <v/>
      </c>
      <c r="B19" s="46"/>
      <c r="C19" s="222" t="s">
        <v>130</v>
      </c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46"/>
      <c r="AE19" s="45" t="str">
        <f t="shared" si="0"/>
        <v/>
      </c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</row>
    <row r="20" spans="1:50" ht="15" customHeight="1" x14ac:dyDescent="0.25">
      <c r="A20" s="45" t="str">
        <f>IF(AND('Análise Quantitativa'!$O$30&gt;1,COUNTIF('Extrato 1'!$FN$3:$FN$72,Esboço!C24&amp;" ("&amp;'Análise Quantitativa'!P56&amp;")")&gt;=1),'Análise Quantitativa'!B56,IF(AND('Análise Quantitativa'!$Q$30&gt;1,COUNTIF('Extrato 1'!$FP$3:$FP$72,Esboço!C24&amp;" ("&amp;'Análise Quantitativa'!P56&amp;")")&gt;=1),'Análise Quantitativa'!B56,IF(AND('Análise Quantitativa'!$S$30&gt;1,COUNTIF('Extrato 1'!$FR$3:$FR$72,Esboço!C24&amp;" ("&amp;'Análise Quantitativa'!P56&amp;")")&gt;=1),'Análise Quantitativa'!B56,IF(AND('Análise Quantitativa'!$U$30&gt;1,COUNTIF('Extrato 1'!$FT$3:$FT$72,Esboço!C24&amp;" ("&amp;'Análise Quantitativa'!P56&amp;")")&gt;=1),'Análise Quantitativa'!B56,IF(AND('Análise Quantitativa'!$W$30&gt;1,COUNTIF('Extrato 1'!$FV$3:$FV$72,Esboço!C24&amp;" ("&amp;'Análise Quantitativa'!P56&amp;")")&gt;=1),'Análise Quantitativa'!B56,IF(AND('Análise Quantitativa'!$Y$30&gt;1,COUNTIF('Extrato 1'!$FX$3:$FX$72,Esboço!C24&amp;" ("&amp;'Análise Quantitativa'!P56&amp;")")&gt;=1),'Análise Quantitativa'!B56,IF(AND('Análise Quantitativa'!$AA$30&gt;1,COUNTIF('Extrato 1'!$FZ$3:$FZ$72,Esboço!C24&amp;" ("&amp;'Análise Quantitativa'!P56&amp;")")&gt;=1),'Análise Quantitativa'!B56,"")))))))</f>
        <v/>
      </c>
      <c r="B20" s="46"/>
      <c r="C20" s="212" t="s">
        <v>131</v>
      </c>
      <c r="D20" s="212"/>
      <c r="E20" s="212"/>
      <c r="F20" s="212"/>
      <c r="G20" s="215" t="s">
        <v>132</v>
      </c>
      <c r="H20" s="215"/>
      <c r="I20" s="215"/>
      <c r="J20" s="215"/>
      <c r="K20" s="215"/>
      <c r="L20" s="212" t="s">
        <v>133</v>
      </c>
      <c r="M20" s="212"/>
      <c r="N20" s="212"/>
      <c r="O20" s="212"/>
      <c r="P20" s="213" t="s">
        <v>134</v>
      </c>
      <c r="Q20" s="213"/>
      <c r="R20" s="213"/>
      <c r="S20" s="213"/>
      <c r="T20" s="213"/>
      <c r="U20" s="212" t="s">
        <v>135</v>
      </c>
      <c r="V20" s="212"/>
      <c r="W20" s="212"/>
      <c r="X20" s="212"/>
      <c r="Y20" s="214" t="s">
        <v>265</v>
      </c>
      <c r="Z20" s="215"/>
      <c r="AA20" s="215"/>
      <c r="AB20" s="215"/>
      <c r="AC20" s="215"/>
      <c r="AD20" s="46"/>
      <c r="AE20" s="45" t="str">
        <f t="shared" si="0"/>
        <v/>
      </c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</row>
    <row r="21" spans="1:50" ht="15" customHeight="1" x14ac:dyDescent="0.25">
      <c r="A21" s="45" t="str">
        <f>IF(AND('Análise Quantitativa'!$O$30&gt;1,COUNTIF('Extrato 1'!$FN$3:$FN$72,Esboço!C25&amp;" ("&amp;'Análise Quantitativa'!P57&amp;")")&gt;=1),'Análise Quantitativa'!B57,IF(AND('Análise Quantitativa'!$Q$30&gt;1,COUNTIF('Extrato 1'!$FP$3:$FP$72,Esboço!C25&amp;" ("&amp;'Análise Quantitativa'!P57&amp;")")&gt;=1),'Análise Quantitativa'!B57,IF(AND('Análise Quantitativa'!$S$30&gt;1,COUNTIF('Extrato 1'!$FR$3:$FR$72,Esboço!C25&amp;" ("&amp;'Análise Quantitativa'!P57&amp;")")&gt;=1),'Análise Quantitativa'!B57,IF(AND('Análise Quantitativa'!$U$30&gt;1,COUNTIF('Extrato 1'!$FT$3:$FT$72,Esboço!C25&amp;" ("&amp;'Análise Quantitativa'!P57&amp;")")&gt;=1),'Análise Quantitativa'!B57,IF(AND('Análise Quantitativa'!$W$30&gt;1,COUNTIF('Extrato 1'!$FV$3:$FV$72,Esboço!C25&amp;" ("&amp;'Análise Quantitativa'!P57&amp;")")&gt;=1),'Análise Quantitativa'!B57,IF(AND('Análise Quantitativa'!$Y$30&gt;1,COUNTIF('Extrato 1'!$FX$3:$FX$72,Esboço!C25&amp;" ("&amp;'Análise Quantitativa'!P57&amp;")")&gt;=1),'Análise Quantitativa'!B57,IF(AND('Análise Quantitativa'!$AA$30&gt;1,COUNTIF('Extrato 1'!$FZ$3:$FZ$72,Esboço!C25&amp;" ("&amp;'Análise Quantitativa'!P57&amp;")")&gt;=1),'Análise Quantitativa'!B57,"")))))))</f>
        <v/>
      </c>
      <c r="B21" s="46"/>
      <c r="C21" s="212" t="s">
        <v>136</v>
      </c>
      <c r="D21" s="212"/>
      <c r="E21" s="212"/>
      <c r="F21" s="212"/>
      <c r="G21" s="215" t="s">
        <v>137</v>
      </c>
      <c r="H21" s="215"/>
      <c r="I21" s="215"/>
      <c r="J21" s="215"/>
      <c r="K21" s="215"/>
      <c r="L21" s="212" t="s">
        <v>138</v>
      </c>
      <c r="M21" s="212"/>
      <c r="N21" s="212"/>
      <c r="O21" s="212"/>
      <c r="P21" s="213" t="s">
        <v>266</v>
      </c>
      <c r="Q21" s="213"/>
      <c r="R21" s="213"/>
      <c r="S21" s="213"/>
      <c r="T21" s="213"/>
      <c r="U21" s="212" t="s">
        <v>139</v>
      </c>
      <c r="V21" s="212"/>
      <c r="W21" s="212"/>
      <c r="X21" s="212"/>
      <c r="Y21" s="213" t="s">
        <v>140</v>
      </c>
      <c r="Z21" s="213"/>
      <c r="AA21" s="213"/>
      <c r="AB21" s="213"/>
      <c r="AC21" s="213"/>
      <c r="AD21" s="46"/>
      <c r="AE21" s="45" t="str">
        <f t="shared" si="0"/>
        <v/>
      </c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</row>
    <row r="22" spans="1:50" ht="15" customHeight="1" x14ac:dyDescent="0.25">
      <c r="A22" s="45" t="str">
        <f>IF(AND('Análise Quantitativa'!$O$30&gt;1,COUNTIF('Extrato 1'!$FN$3:$FN$72,Esboço!C26&amp;" ("&amp;'Análise Quantitativa'!P58&amp;")")&gt;=1),'Análise Quantitativa'!B58,IF(AND('Análise Quantitativa'!$Q$30&gt;1,COUNTIF('Extrato 1'!$FP$3:$FP$72,Esboço!C26&amp;" ("&amp;'Análise Quantitativa'!P58&amp;")")&gt;=1),'Análise Quantitativa'!B58,IF(AND('Análise Quantitativa'!$S$30&gt;1,COUNTIF('Extrato 1'!$FR$3:$FR$72,Esboço!C26&amp;" ("&amp;'Análise Quantitativa'!P58&amp;")")&gt;=1),'Análise Quantitativa'!B58,IF(AND('Análise Quantitativa'!$U$30&gt;1,COUNTIF('Extrato 1'!$FT$3:$FT$72,Esboço!C26&amp;" ("&amp;'Análise Quantitativa'!P58&amp;")")&gt;=1),'Análise Quantitativa'!B58,IF(AND('Análise Quantitativa'!$W$30&gt;1,COUNTIF('Extrato 1'!$FV$3:$FV$72,Esboço!C26&amp;" ("&amp;'Análise Quantitativa'!P58&amp;")")&gt;=1),'Análise Quantitativa'!B58,IF(AND('Análise Quantitativa'!$Y$30&gt;1,COUNTIF('Extrato 1'!$FX$3:$FX$72,Esboço!C26&amp;" ("&amp;'Análise Quantitativa'!P58&amp;")")&gt;=1),'Análise Quantitativa'!B58,IF(AND('Análise Quantitativa'!$AA$30&gt;1,COUNTIF('Extrato 1'!$FZ$3:$FZ$72,Esboço!C26&amp;" ("&amp;'Análise Quantitativa'!P58&amp;")")&gt;=1),'Análise Quantitativa'!B58,"")))))))</f>
        <v/>
      </c>
      <c r="B22" s="46"/>
      <c r="C22" s="212" t="s">
        <v>141</v>
      </c>
      <c r="D22" s="212"/>
      <c r="E22" s="212"/>
      <c r="F22" s="212"/>
      <c r="G22" s="215" t="s">
        <v>142</v>
      </c>
      <c r="H22" s="215"/>
      <c r="I22" s="215"/>
      <c r="J22" s="215"/>
      <c r="K22" s="215"/>
      <c r="L22" s="212" t="s">
        <v>143</v>
      </c>
      <c r="M22" s="212"/>
      <c r="N22" s="212"/>
      <c r="O22" s="212"/>
      <c r="P22" s="215" t="s">
        <v>144</v>
      </c>
      <c r="Q22" s="215"/>
      <c r="R22" s="215"/>
      <c r="S22" s="215"/>
      <c r="T22" s="215"/>
      <c r="U22" s="212" t="s">
        <v>145</v>
      </c>
      <c r="V22" s="212"/>
      <c r="W22" s="212"/>
      <c r="X22" s="212"/>
      <c r="Y22" s="215" t="s">
        <v>267</v>
      </c>
      <c r="Z22" s="215"/>
      <c r="AA22" s="215"/>
      <c r="AB22" s="215"/>
      <c r="AC22" s="215"/>
      <c r="AD22" s="46"/>
      <c r="AE22" s="45" t="str">
        <f t="shared" si="0"/>
        <v/>
      </c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</row>
    <row r="23" spans="1:50" ht="15" customHeight="1" x14ac:dyDescent="0.25">
      <c r="A23" s="45" t="str">
        <f>IF(AND('Análise Quantitativa'!$O$30&gt;1,COUNTIF('Extrato 1'!$FN$3:$FN$72,Esboço!C27&amp;" ("&amp;'Análise Quantitativa'!P59&amp;")")&gt;=1),'Análise Quantitativa'!B59,IF(AND('Análise Quantitativa'!$Q$30&gt;1,COUNTIF('Extrato 1'!$FP$3:$FP$72,Esboço!C27&amp;" ("&amp;'Análise Quantitativa'!P59&amp;")")&gt;=1),'Análise Quantitativa'!B59,IF(AND('Análise Quantitativa'!$S$30&gt;1,COUNTIF('Extrato 1'!$FR$3:$FR$72,Esboço!C27&amp;" ("&amp;'Análise Quantitativa'!P59&amp;")")&gt;=1),'Análise Quantitativa'!B59,IF(AND('Análise Quantitativa'!$U$30&gt;1,COUNTIF('Extrato 1'!$FT$3:$FT$72,Esboço!C27&amp;" ("&amp;'Análise Quantitativa'!P59&amp;")")&gt;=1),'Análise Quantitativa'!B59,IF(AND('Análise Quantitativa'!$W$30&gt;1,COUNTIF('Extrato 1'!$FV$3:$FV$72,Esboço!C27&amp;" ("&amp;'Análise Quantitativa'!P59&amp;")")&gt;=1),'Análise Quantitativa'!B59,IF(AND('Análise Quantitativa'!$Y$30&gt;1,COUNTIF('Extrato 1'!$FX$3:$FX$72,Esboço!C27&amp;" ("&amp;'Análise Quantitativa'!P59&amp;")")&gt;=1),'Análise Quantitativa'!B59,IF(AND('Análise Quantitativa'!$AA$30&gt;1,COUNTIF('Extrato 1'!$FZ$3:$FZ$72,Esboço!C27&amp;" ("&amp;'Análise Quantitativa'!P59&amp;")")&gt;=1),'Análise Quantitativa'!B59,"")))))))</f>
        <v/>
      </c>
      <c r="B23" s="46">
        <f>IF(ISNA(VLOOKUP('Análise Quantitativa'!$AD$1,'Análise Quantitativa'!$O$37:$AC$69,4,0)),"",IF(ISERROR(VLOOKUP('Análise Quantitativa'!$AD$1,'Análise Quantitativa'!$O$37:$AC$69,4,0)),"",VLOOKUP('Análise Quantitativa'!$AD$1,'Análise Quantitativa'!$O$37:$AC$69,4,0)))</f>
        <v>11.94</v>
      </c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50"/>
      <c r="AE23" s="45" t="str">
        <f t="shared" si="0"/>
        <v/>
      </c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</row>
    <row r="24" spans="1:50" ht="15" customHeight="1" x14ac:dyDescent="0.25">
      <c r="A24" s="45" t="str">
        <f>IF(AND('Análise Quantitativa'!$O$30&gt;1,COUNTIF('Extrato 1'!$FN$3:$FN$72,Esboço!C28&amp;" ("&amp;'Análise Quantitativa'!P60&amp;")")&gt;=1),'Análise Quantitativa'!B60,IF(AND('Análise Quantitativa'!$Q$30&gt;1,COUNTIF('Extrato 1'!$FP$3:$FP$72,Esboço!C28&amp;" ("&amp;'Análise Quantitativa'!P60&amp;")")&gt;=1),'Análise Quantitativa'!B60,IF(AND('Análise Quantitativa'!$S$30&gt;1,COUNTIF('Extrato 1'!$FR$3:$FR$72,Esboço!C28&amp;" ("&amp;'Análise Quantitativa'!P60&amp;")")&gt;=1),'Análise Quantitativa'!B60,IF(AND('Análise Quantitativa'!$U$30&gt;1,COUNTIF('Extrato 1'!$FT$3:$FT$72,Esboço!C28&amp;" ("&amp;'Análise Quantitativa'!P60&amp;")")&gt;=1),'Análise Quantitativa'!B60,IF(AND('Análise Quantitativa'!$W$30&gt;1,COUNTIF('Extrato 1'!$FV$3:$FV$72,Esboço!C28&amp;" ("&amp;'Análise Quantitativa'!P60&amp;")")&gt;=1),'Análise Quantitativa'!B60,IF(AND('Análise Quantitativa'!$Y$30&gt;1,COUNTIF('Extrato 1'!$FX$3:$FX$72,Esboço!C28&amp;" ("&amp;'Análise Quantitativa'!P60&amp;")")&gt;=1),'Análise Quantitativa'!B60,IF(AND('Análise Quantitativa'!$AA$30&gt;1,COUNTIF('Extrato 1'!$FZ$3:$FZ$72,Esboço!C28&amp;" ("&amp;'Análise Quantitativa'!P60&amp;")")&gt;=1),'Análise Quantitativa'!B60,"")))))))</f>
        <v/>
      </c>
      <c r="B24" s="46">
        <f>IF(ISNA(VLOOKUP('Análise Quantitativa'!$AD$1,'Análise Quantitativa'!$O$37:$AC$69,8,0)),"",IF(ISERROR(VLOOKUP('Análise Quantitativa'!$AD$1,'Análise Quantitativa'!$O$37:$AC$69,8,0)),"",VLOOKUP('Análise Quantitativa'!$AD$1,'Análise Quantitativa'!$O$37:$AC$69,8,0)))</f>
        <v>54.66</v>
      </c>
      <c r="C24" s="219" t="s">
        <v>146</v>
      </c>
      <c r="D24" s="220"/>
      <c r="E24" s="220"/>
      <c r="F24" s="220"/>
      <c r="G24" s="220"/>
      <c r="H24" s="220"/>
      <c r="I24" s="220"/>
      <c r="J24" s="220"/>
      <c r="K24" s="220"/>
      <c r="L24" s="220"/>
      <c r="M24" s="22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20"/>
      <c r="Y24" s="221" t="s">
        <v>147</v>
      </c>
      <c r="Z24" s="187"/>
      <c r="AA24" s="187"/>
      <c r="AB24" s="187"/>
      <c r="AC24" s="187"/>
      <c r="AD24" s="50"/>
      <c r="AE24" s="45" t="str">
        <f t="shared" si="0"/>
        <v/>
      </c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</row>
    <row r="25" spans="1:50" ht="15" customHeight="1" x14ac:dyDescent="0.25">
      <c r="A25" s="45" t="str">
        <f>IF(AND('Análise Quantitativa'!$O$30&gt;1,COUNTIF('Extrato 1'!$FN$3:$FN$72,Esboço!C29&amp;" ("&amp;'Análise Quantitativa'!P61&amp;")")&gt;=1),'Análise Quantitativa'!B61,IF(AND('Análise Quantitativa'!$Q$30&gt;1,COUNTIF('Extrato 1'!$FP$3:$FP$72,Esboço!C29&amp;" ("&amp;'Análise Quantitativa'!P61&amp;")")&gt;=1),'Análise Quantitativa'!B61,IF(AND('Análise Quantitativa'!$S$30&gt;1,COUNTIF('Extrato 1'!$FR$3:$FR$72,Esboço!C29&amp;" ("&amp;'Análise Quantitativa'!P61&amp;")")&gt;=1),'Análise Quantitativa'!B61,IF(AND('Análise Quantitativa'!$U$30&gt;1,COUNTIF('Extrato 1'!$FT$3:$FT$72,Esboço!C29&amp;" ("&amp;'Análise Quantitativa'!P61&amp;")")&gt;=1),'Análise Quantitativa'!B61,IF(AND('Análise Quantitativa'!$W$30&gt;1,COUNTIF('Extrato 1'!$FV$3:$FV$72,Esboço!C29&amp;" ("&amp;'Análise Quantitativa'!P61&amp;")")&gt;=1),'Análise Quantitativa'!B61,IF(AND('Análise Quantitativa'!$Y$30&gt;1,COUNTIF('Extrato 1'!$FX$3:$FX$72,Esboço!C29&amp;" ("&amp;'Análise Quantitativa'!P61&amp;")")&gt;=1),'Análise Quantitativa'!B61,IF(AND('Análise Quantitativa'!$AA$30&gt;1,COUNTIF('Extrato 1'!$FZ$3:$FZ$72,Esboço!C29&amp;" ("&amp;'Análise Quantitativa'!P61&amp;")")&gt;=1),'Análise Quantitativa'!B61,"")))))))</f>
        <v/>
      </c>
      <c r="B25" s="46">
        <f>IF(B23="","",IF(B23=0,"",B23))</f>
        <v>11.94</v>
      </c>
      <c r="C25" s="212" t="s">
        <v>180</v>
      </c>
      <c r="D25" s="212"/>
      <c r="E25" s="212"/>
      <c r="F25" s="212"/>
      <c r="G25" s="217" t="s">
        <v>161</v>
      </c>
      <c r="H25" s="218"/>
      <c r="I25" s="218"/>
      <c r="J25" s="216" t="s">
        <v>148</v>
      </c>
      <c r="K25" s="199"/>
      <c r="L25" s="212" t="s">
        <v>149</v>
      </c>
      <c r="M25" s="212"/>
      <c r="N25" s="212"/>
      <c r="O25" s="212"/>
      <c r="P25" s="213" t="s">
        <v>159</v>
      </c>
      <c r="Q25" s="213"/>
      <c r="R25" s="213"/>
      <c r="S25" s="213"/>
      <c r="T25" s="213"/>
      <c r="U25" s="212" t="s">
        <v>150</v>
      </c>
      <c r="V25" s="212"/>
      <c r="W25" s="212"/>
      <c r="X25" s="212"/>
      <c r="Y25" s="214" t="s">
        <v>264</v>
      </c>
      <c r="Z25" s="215"/>
      <c r="AA25" s="215"/>
      <c r="AB25" s="215"/>
      <c r="AC25" s="215"/>
      <c r="AD25" s="121" t="s">
        <v>243</v>
      </c>
      <c r="AE25" s="45" t="str">
        <f t="shared" si="0"/>
        <v/>
      </c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</row>
    <row r="26" spans="1:50" ht="15" customHeight="1" x14ac:dyDescent="0.25">
      <c r="A26" s="45" t="str">
        <f>IF(AND('Análise Quantitativa'!$O$30&gt;1,COUNTIF('Extrato 1'!$FN$3:$FN$72,Esboço!C30&amp;" ("&amp;'Análise Quantitativa'!P62&amp;")")&gt;=1),'Análise Quantitativa'!B62,IF(AND('Análise Quantitativa'!$Q$30&gt;1,COUNTIF('Extrato 1'!$FP$3:$FP$72,Esboço!C30&amp;" ("&amp;'Análise Quantitativa'!P62&amp;")")&gt;=1),'Análise Quantitativa'!B62,IF(AND('Análise Quantitativa'!$S$30&gt;1,COUNTIF('Extrato 1'!$FR$3:$FR$72,Esboço!C30&amp;" ("&amp;'Análise Quantitativa'!P62&amp;")")&gt;=1),'Análise Quantitativa'!B62,IF(AND('Análise Quantitativa'!$U$30&gt;1,COUNTIF('Extrato 1'!$FT$3:$FT$72,Esboço!C30&amp;" ("&amp;'Análise Quantitativa'!P62&amp;")")&gt;=1),'Análise Quantitativa'!B62,IF(AND('Análise Quantitativa'!$W$30&gt;1,COUNTIF('Extrato 1'!$FV$3:$FV$72,Esboço!C30&amp;" ("&amp;'Análise Quantitativa'!P62&amp;")")&gt;=1),'Análise Quantitativa'!B62,IF(AND('Análise Quantitativa'!$Y$30&gt;1,COUNTIF('Extrato 1'!$FX$3:$FX$72,Esboço!C30&amp;" ("&amp;'Análise Quantitativa'!P62&amp;")")&gt;=1),'Análise Quantitativa'!B62,IF(AND('Análise Quantitativa'!$AA$30&gt;1,COUNTIF('Extrato 1'!$FZ$3:$FZ$72,Esboço!C30&amp;" ("&amp;'Análise Quantitativa'!P62&amp;")")&gt;=1),'Análise Quantitativa'!B62,"")))))))</f>
        <v/>
      </c>
      <c r="B26" s="46">
        <f>IF(B24="","",IF(B24=0,"",B24))</f>
        <v>54.66</v>
      </c>
      <c r="C26" s="212" t="s">
        <v>181</v>
      </c>
      <c r="D26" s="212"/>
      <c r="E26" s="212"/>
      <c r="F26" s="212"/>
      <c r="G26" s="217" t="s">
        <v>162</v>
      </c>
      <c r="H26" s="218"/>
      <c r="I26" s="218"/>
      <c r="J26" s="216" t="s">
        <v>151</v>
      </c>
      <c r="K26" s="199"/>
      <c r="L26" s="212" t="s">
        <v>149</v>
      </c>
      <c r="M26" s="212"/>
      <c r="N26" s="212"/>
      <c r="O26" s="212"/>
      <c r="P26" s="213" t="s">
        <v>160</v>
      </c>
      <c r="Q26" s="213"/>
      <c r="R26" s="213"/>
      <c r="S26" s="213"/>
      <c r="T26" s="213"/>
      <c r="U26" s="212" t="s">
        <v>150</v>
      </c>
      <c r="V26" s="212"/>
      <c r="W26" s="212"/>
      <c r="X26" s="212"/>
      <c r="Y26" s="214" t="s">
        <v>152</v>
      </c>
      <c r="Z26" s="215"/>
      <c r="AA26" s="215"/>
      <c r="AB26" s="215"/>
      <c r="AC26" s="215"/>
      <c r="AD26" s="121" t="s">
        <v>243</v>
      </c>
      <c r="AE26" s="45" t="str">
        <f t="shared" si="0"/>
        <v/>
      </c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</row>
    <row r="27" spans="1:50" ht="15" customHeight="1" x14ac:dyDescent="0.25">
      <c r="A27" s="45" t="str">
        <f>IF(AND('Análise Quantitativa'!$O$30&gt;1,COUNTIF('Extrato 1'!$FN$3:$FN$72,Esboço!C31&amp;" ("&amp;'Análise Quantitativa'!P63&amp;")")&gt;=1),'Análise Quantitativa'!B63,IF(AND('Análise Quantitativa'!$Q$30&gt;1,COUNTIF('Extrato 1'!$FP$3:$FP$72,Esboço!C31&amp;" ("&amp;'Análise Quantitativa'!P63&amp;")")&gt;=1),'Análise Quantitativa'!B63,IF(AND('Análise Quantitativa'!$S$30&gt;1,COUNTIF('Extrato 1'!$FR$3:$FR$72,Esboço!C31&amp;" ("&amp;'Análise Quantitativa'!P63&amp;")")&gt;=1),'Análise Quantitativa'!B63,IF(AND('Análise Quantitativa'!$U$30&gt;1,COUNTIF('Extrato 1'!$FT$3:$FT$72,Esboço!C31&amp;" ("&amp;'Análise Quantitativa'!P63&amp;")")&gt;=1),'Análise Quantitativa'!B63,IF(AND('Análise Quantitativa'!$W$30&gt;1,COUNTIF('Extrato 1'!$FV$3:$FV$72,Esboço!C31&amp;" ("&amp;'Análise Quantitativa'!P63&amp;")")&gt;=1),'Análise Quantitativa'!B63,IF(AND('Análise Quantitativa'!$Y$30&gt;1,COUNTIF('Extrato 1'!$FX$3:$FX$72,Esboço!C31&amp;" ("&amp;'Análise Quantitativa'!P63&amp;")")&gt;=1),'Análise Quantitativa'!B63,IF(AND('Análise Quantitativa'!$AA$30&gt;1,COUNTIF('Extrato 1'!$FZ$3:$FZ$72,Esboço!C31&amp;" ("&amp;'Análise Quantitativa'!P63&amp;")")&gt;=1),'Análise Quantitativa'!B63,"")))))))</f>
        <v/>
      </c>
      <c r="B27" s="50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50"/>
      <c r="AE27" s="45" t="str">
        <f t="shared" si="0"/>
        <v/>
      </c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</row>
    <row r="28" spans="1:50" ht="15" customHeight="1" x14ac:dyDescent="0.25">
      <c r="A28" s="45" t="str">
        <f>IF(AND('Análise Quantitativa'!$O$30&gt;1,COUNTIF('Extrato 1'!$FN$3:$FN$72,Esboço!C32&amp;" ("&amp;'Análise Quantitativa'!P64&amp;")")&gt;=1),'Análise Quantitativa'!B64,IF(AND('Análise Quantitativa'!$Q$30&gt;1,COUNTIF('Extrato 1'!$FP$3:$FP$72,Esboço!C32&amp;" ("&amp;'Análise Quantitativa'!P64&amp;")")&gt;=1),'Análise Quantitativa'!B64,IF(AND('Análise Quantitativa'!$S$30&gt;1,COUNTIF('Extrato 1'!$FR$3:$FR$72,Esboço!C32&amp;" ("&amp;'Análise Quantitativa'!P64&amp;")")&gt;=1),'Análise Quantitativa'!B64,IF(AND('Análise Quantitativa'!$U$30&gt;1,COUNTIF('Extrato 1'!$FT$3:$FT$72,Esboço!C32&amp;" ("&amp;'Análise Quantitativa'!P64&amp;")")&gt;=1),'Análise Quantitativa'!B64,IF(AND('Análise Quantitativa'!$W$30&gt;1,COUNTIF('Extrato 1'!$FV$3:$FV$72,Esboço!C32&amp;" ("&amp;'Análise Quantitativa'!P64&amp;")")&gt;=1),'Análise Quantitativa'!B64,IF(AND('Análise Quantitativa'!$Y$30&gt;1,COUNTIF('Extrato 1'!$FX$3:$FX$72,Esboço!C32&amp;" ("&amp;'Análise Quantitativa'!P64&amp;")")&gt;=1),'Análise Quantitativa'!B64,IF(AND('Análise Quantitativa'!$AA$30&gt;1,COUNTIF('Extrato 1'!$FZ$3:$FZ$72,Esboço!C32&amp;" ("&amp;'Análise Quantitativa'!P64&amp;")")&gt;=1),'Análise Quantitativa'!B64,"")))))))</f>
        <v/>
      </c>
      <c r="B28" s="119"/>
      <c r="C28" s="53"/>
      <c r="D28" s="61" t="s">
        <v>105</v>
      </c>
      <c r="E28" s="61" t="s">
        <v>158</v>
      </c>
      <c r="F28" s="61" t="s">
        <v>104</v>
      </c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5"/>
      <c r="AD28" s="119"/>
      <c r="AE28" s="45" t="str">
        <f t="shared" si="0"/>
        <v/>
      </c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</row>
    <row r="29" spans="1:50" ht="15" customHeight="1" x14ac:dyDescent="0.25">
      <c r="A29" s="45" t="str">
        <f>IF(AND('Análise Quantitativa'!$O$30&gt;1,COUNTIF('Extrato 1'!$FN$3:$FN$72,Esboço!C33&amp;" ("&amp;'Análise Quantitativa'!P65&amp;")")&gt;=1),'Análise Quantitativa'!B65,IF(AND('Análise Quantitativa'!$Q$30&gt;1,COUNTIF('Extrato 1'!$FP$3:$FP$72,Esboço!C33&amp;" ("&amp;'Análise Quantitativa'!P65&amp;")")&gt;=1),'Análise Quantitativa'!B65,IF(AND('Análise Quantitativa'!$S$30&gt;1,COUNTIF('Extrato 1'!$FR$3:$FR$72,Esboço!C33&amp;" ("&amp;'Análise Quantitativa'!P65&amp;")")&gt;=1),'Análise Quantitativa'!B65,IF(AND('Análise Quantitativa'!$U$30&gt;1,COUNTIF('Extrato 1'!$FT$3:$FT$72,Esboço!C33&amp;" ("&amp;'Análise Quantitativa'!P65&amp;")")&gt;=1),'Análise Quantitativa'!B65,IF(AND('Análise Quantitativa'!$W$30&gt;1,COUNTIF('Extrato 1'!$FV$3:$FV$72,Esboço!C33&amp;" ("&amp;'Análise Quantitativa'!P65&amp;")")&gt;=1),'Análise Quantitativa'!B65,IF(AND('Análise Quantitativa'!$Y$30&gt;1,COUNTIF('Extrato 1'!$FX$3:$FX$72,Esboço!C33&amp;" ("&amp;'Análise Quantitativa'!P65&amp;")")&gt;=1),'Análise Quantitativa'!B65,IF(AND('Análise Quantitativa'!$AA$30&gt;1,COUNTIF('Extrato 1'!$FZ$3:$FZ$72,Esboço!C33&amp;" ("&amp;'Análise Quantitativa'!P65&amp;")")&gt;=1),'Análise Quantitativa'!B65,"")))))))</f>
        <v/>
      </c>
      <c r="B29" s="119"/>
      <c r="C29" s="56"/>
      <c r="D29" s="188" t="s">
        <v>182</v>
      </c>
      <c r="E29" s="188"/>
      <c r="F29" s="188"/>
      <c r="G29" s="188"/>
      <c r="H29" s="188"/>
      <c r="I29" s="62"/>
      <c r="J29" s="188" t="s">
        <v>157</v>
      </c>
      <c r="K29" s="188"/>
      <c r="L29" s="62"/>
      <c r="M29" s="45"/>
      <c r="N29" s="45"/>
      <c r="O29" s="188" t="s">
        <v>20</v>
      </c>
      <c r="P29" s="188"/>
      <c r="Q29" s="188" t="s">
        <v>19</v>
      </c>
      <c r="R29" s="188"/>
      <c r="S29" s="188" t="s">
        <v>18</v>
      </c>
      <c r="T29" s="188"/>
      <c r="U29" s="188" t="s">
        <v>17</v>
      </c>
      <c r="V29" s="188"/>
      <c r="W29" s="188" t="s">
        <v>16</v>
      </c>
      <c r="X29" s="188"/>
      <c r="Y29" s="188" t="s">
        <v>15</v>
      </c>
      <c r="Z29" s="188"/>
      <c r="AA29" s="188" t="s">
        <v>5</v>
      </c>
      <c r="AB29" s="188"/>
      <c r="AC29" s="40"/>
      <c r="AD29" s="119"/>
      <c r="AE29" s="45" t="str">
        <f t="shared" si="0"/>
        <v/>
      </c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</row>
    <row r="30" spans="1:50" ht="15" customHeight="1" x14ac:dyDescent="0.25">
      <c r="A30" s="45" t="str">
        <f>IF(AND('Análise Quantitativa'!$O$30&gt;1,COUNTIF('Extrato 1'!$FN$3:$FN$72,Esboço!C34&amp;" ("&amp;'Análise Quantitativa'!P66&amp;")")&gt;=1),'Análise Quantitativa'!B66,IF(AND('Análise Quantitativa'!$Q$30&gt;1,COUNTIF('Extrato 1'!$FP$3:$FP$72,Esboço!C34&amp;" ("&amp;'Análise Quantitativa'!P66&amp;")")&gt;=1),'Análise Quantitativa'!B66,IF(AND('Análise Quantitativa'!$S$30&gt;1,COUNTIF('Extrato 1'!$FR$3:$FR$72,Esboço!C34&amp;" ("&amp;'Análise Quantitativa'!P66&amp;")")&gt;=1),'Análise Quantitativa'!B66,IF(AND('Análise Quantitativa'!$U$30&gt;1,COUNTIF('Extrato 1'!$FT$3:$FT$72,Esboço!C34&amp;" ("&amp;'Análise Quantitativa'!P66&amp;")")&gt;=1),'Análise Quantitativa'!B66,IF(AND('Análise Quantitativa'!$W$30&gt;1,COUNTIF('Extrato 1'!$FV$3:$FV$72,Esboço!C34&amp;" ("&amp;'Análise Quantitativa'!P66&amp;")")&gt;=1),'Análise Quantitativa'!B66,IF(AND('Análise Quantitativa'!$Y$30&gt;1,COUNTIF('Extrato 1'!$FX$3:$FX$72,Esboço!C34&amp;" ("&amp;'Análise Quantitativa'!P66&amp;")")&gt;=1),'Análise Quantitativa'!B66,IF(AND('Análise Quantitativa'!$AA$30&gt;1,COUNTIF('Extrato 1'!$FZ$3:$FZ$72,Esboço!C34&amp;" ("&amp;'Análise Quantitativa'!P66&amp;")")&gt;=1),'Análise Quantitativa'!B66,"")))))))</f>
        <v/>
      </c>
      <c r="B30" s="119"/>
      <c r="C30" s="56"/>
      <c r="D30" s="187" t="s">
        <v>82</v>
      </c>
      <c r="E30" s="187"/>
      <c r="F30" s="187"/>
      <c r="G30" s="187"/>
      <c r="H30" s="187"/>
      <c r="I30" s="62"/>
      <c r="J30" s="187">
        <v>7</v>
      </c>
      <c r="K30" s="187"/>
      <c r="L30" s="62"/>
      <c r="M30" s="188" t="str">
        <f>J25</f>
        <v>%G</v>
      </c>
      <c r="N30" s="188"/>
      <c r="O30" s="187">
        <f>IF(F31=0,"",F31)</f>
        <v>1</v>
      </c>
      <c r="P30" s="187"/>
      <c r="Q30" s="187">
        <f>IF(H31=0,"",H31)</f>
        <v>1</v>
      </c>
      <c r="R30" s="187"/>
      <c r="S30" s="187">
        <f>IF(J31=0,"",J31)</f>
        <v>1</v>
      </c>
      <c r="T30" s="187"/>
      <c r="U30" s="187">
        <f>IF(L31=0,"",L31)</f>
        <v>1</v>
      </c>
      <c r="V30" s="187"/>
      <c r="W30" s="187">
        <f>IF(N31=0,"",N31)</f>
        <v>1</v>
      </c>
      <c r="X30" s="187"/>
      <c r="Y30" s="187">
        <f>IF(P31=0,"",P31)</f>
        <v>1</v>
      </c>
      <c r="Z30" s="187"/>
      <c r="AA30" s="187">
        <f>IF(R31=0,"",R31)</f>
        <v>1</v>
      </c>
      <c r="AB30" s="187"/>
      <c r="AC30" s="40"/>
      <c r="AD30" s="119"/>
      <c r="AE30" s="45" t="str">
        <f t="shared" si="0"/>
        <v/>
      </c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</row>
    <row r="31" spans="1:50" ht="15" customHeight="1" x14ac:dyDescent="0.25">
      <c r="A31" s="45" t="str">
        <f>IF(AND('Análise Quantitativa'!$O$30&gt;1,COUNTIF('Extrato 1'!$FN$3:$FN$72,Esboço!C35&amp;" ("&amp;'Análise Quantitativa'!P67&amp;")")&gt;=1),'Análise Quantitativa'!B67,IF(AND('Análise Quantitativa'!$Q$30&gt;1,COUNTIF('Extrato 1'!$FP$3:$FP$72,Esboço!C35&amp;" ("&amp;'Análise Quantitativa'!P67&amp;")")&gt;=1),'Análise Quantitativa'!B67,IF(AND('Análise Quantitativa'!$S$30&gt;1,COUNTIF('Extrato 1'!$FR$3:$FR$72,Esboço!C35&amp;" ("&amp;'Análise Quantitativa'!P67&amp;")")&gt;=1),'Análise Quantitativa'!B67,IF(AND('Análise Quantitativa'!$U$30&gt;1,COUNTIF('Extrato 1'!$FT$3:$FT$72,Esboço!C35&amp;" ("&amp;'Análise Quantitativa'!P67&amp;")")&gt;=1),'Análise Quantitativa'!B67,IF(AND('Análise Quantitativa'!$W$30&gt;1,COUNTIF('Extrato 1'!$FV$3:$FV$72,Esboço!C35&amp;" ("&amp;'Análise Quantitativa'!P67&amp;")")&gt;=1),'Análise Quantitativa'!B67,IF(AND('Análise Quantitativa'!$Y$30&gt;1,COUNTIF('Extrato 1'!$FX$3:$FX$72,Esboço!C35&amp;" ("&amp;'Análise Quantitativa'!P67&amp;")")&gt;=1),'Análise Quantitativa'!B67,IF(AND('Análise Quantitativa'!$AA$30&gt;1,COUNTIF('Extrato 1'!$FZ$3:$FZ$72,Esboço!C35&amp;" ("&amp;'Análise Quantitativa'!P67&amp;")")&gt;=1),'Análise Quantitativa'!B67,"")))))))</f>
        <v/>
      </c>
      <c r="B31" s="119"/>
      <c r="C31" s="63" t="s">
        <v>105</v>
      </c>
      <c r="D31" s="64" t="s">
        <v>158</v>
      </c>
      <c r="E31" s="64" t="s">
        <v>104</v>
      </c>
      <c r="F31" s="45">
        <f>IF('Análise Quantitativa'!$D$30='Extrato 1'!$EF$2,'Extrato 1'!EG3,IF('Análise Quantitativa'!$D$30='Extrato 1'!$EH$2,'Extrato 1'!EI3,IF('Análise Quantitativa'!$D$30='Extrato 1'!$EJ$2,'Extrato 1'!EK3,"")))</f>
        <v>1</v>
      </c>
      <c r="G31" s="45">
        <v>1</v>
      </c>
      <c r="H31" s="45">
        <f>IF('Análise Quantitativa'!$D$30='Extrato 1'!$EF$2,'Extrato 1'!EG4,IF('Análise Quantitativa'!$D$30='Extrato 1'!$EH$2,'Extrato 1'!EI4,IF('Análise Quantitativa'!$D$30='Extrato 1'!$EJ$2,'Extrato 1'!EK4,"")))</f>
        <v>1</v>
      </c>
      <c r="I31" s="45">
        <v>2</v>
      </c>
      <c r="J31" s="45">
        <f>IF('Análise Quantitativa'!$D$30='Extrato 1'!$EF$2,'Extrato 1'!EG5,IF('Análise Quantitativa'!$D$30='Extrato 1'!$EH$2,'Extrato 1'!EI5,IF('Análise Quantitativa'!$D$30='Extrato 1'!$EJ$2,'Extrato 1'!EK5,"")))</f>
        <v>1</v>
      </c>
      <c r="K31" s="45">
        <v>3</v>
      </c>
      <c r="L31" s="45">
        <f>IF('Análise Quantitativa'!$D$30='Extrato 1'!$EF$2,'Extrato 1'!EG6,IF('Análise Quantitativa'!$D$30='Extrato 1'!$EH$2,'Extrato 1'!EI6,IF('Análise Quantitativa'!$D$30='Extrato 1'!$EJ$2,'Extrato 1'!EK6,"")))</f>
        <v>1</v>
      </c>
      <c r="M31" s="45">
        <v>4</v>
      </c>
      <c r="N31" s="45">
        <f>IF('Análise Quantitativa'!$D$30='Extrato 1'!$EF$2,'Extrato 1'!EG7,IF('Análise Quantitativa'!$D$30='Extrato 1'!$EH$2,'Extrato 1'!EI7,IF('Análise Quantitativa'!$D$30='Extrato 1'!$EJ$2,'Extrato 1'!EK7,"")))</f>
        <v>1</v>
      </c>
      <c r="O31" s="45">
        <v>5</v>
      </c>
      <c r="P31" s="45">
        <f>IF('Análise Quantitativa'!$D$30='Extrato 1'!$EF$2,'Extrato 1'!EG8,IF('Análise Quantitativa'!$D$30='Extrato 1'!$EH$2,'Extrato 1'!EI8,IF('Análise Quantitativa'!$D$30='Extrato 1'!$EJ$2,'Extrato 1'!EK8,"")))</f>
        <v>1</v>
      </c>
      <c r="Q31" s="45">
        <v>6</v>
      </c>
      <c r="R31" s="45">
        <f>IF('Análise Quantitativa'!$D$30='Extrato 1'!$EF$2,'Extrato 1'!EG9,IF('Análise Quantitativa'!$D$30='Extrato 1'!$EH$2,'Extrato 1'!EI9,IF('Análise Quantitativa'!$D$30='Extrato 1'!$EJ$2,'Extrato 1'!EK9,"")))</f>
        <v>1</v>
      </c>
      <c r="S31" s="45">
        <v>7</v>
      </c>
      <c r="T31" s="119"/>
      <c r="U31" s="119"/>
      <c r="V31" s="119"/>
      <c r="W31" s="119"/>
      <c r="X31" s="119"/>
      <c r="Y31" s="119"/>
      <c r="Z31" s="119"/>
      <c r="AA31" s="119"/>
      <c r="AB31" s="119"/>
      <c r="AC31" s="40"/>
      <c r="AD31" s="119"/>
      <c r="AE31" s="45" t="str">
        <f t="shared" si="0"/>
        <v/>
      </c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</row>
    <row r="32" spans="1:50" ht="15" customHeight="1" x14ac:dyDescent="0.25">
      <c r="A32" s="45" t="str">
        <f>IF(AND('Análise Quantitativa'!$O$30&gt;1,COUNTIF('Extrato 1'!$FN$3:$FN$72,Esboço!C36&amp;" ("&amp;'Análise Quantitativa'!P68&amp;")")&gt;=1),'Análise Quantitativa'!B68,IF(AND('Análise Quantitativa'!$Q$30&gt;1,COUNTIF('Extrato 1'!$FP$3:$FP$72,Esboço!C36&amp;" ("&amp;'Análise Quantitativa'!P68&amp;")")&gt;=1),'Análise Quantitativa'!B68,IF(AND('Análise Quantitativa'!$S$30&gt;1,COUNTIF('Extrato 1'!$FR$3:$FR$72,Esboço!C36&amp;" ("&amp;'Análise Quantitativa'!P68&amp;")")&gt;=1),'Análise Quantitativa'!B68,IF(AND('Análise Quantitativa'!$U$30&gt;1,COUNTIF('Extrato 1'!$FT$3:$FT$72,Esboço!C36&amp;" ("&amp;'Análise Quantitativa'!P68&amp;")")&gt;=1),'Análise Quantitativa'!B68,IF(AND('Análise Quantitativa'!$W$30&gt;1,COUNTIF('Extrato 1'!$FV$3:$FV$72,Esboço!C36&amp;" ("&amp;'Análise Quantitativa'!P68&amp;")")&gt;=1),'Análise Quantitativa'!B68,IF(AND('Análise Quantitativa'!$Y$30&gt;1,COUNTIF('Extrato 1'!$FX$3:$FX$72,Esboço!C36&amp;" ("&amp;'Análise Quantitativa'!P68&amp;")")&gt;=1),'Análise Quantitativa'!B68,IF(AND('Análise Quantitativa'!$AA$30&gt;1,COUNTIF('Extrato 1'!$FZ$3:$FZ$72,Esboço!C36&amp;" ("&amp;'Análise Quantitativa'!P68&amp;")")&gt;=1),'Análise Quantitativa'!B68,"")))))))</f>
        <v/>
      </c>
      <c r="B32" s="119"/>
      <c r="C32" s="56"/>
      <c r="D32" s="188" t="s">
        <v>183</v>
      </c>
      <c r="E32" s="188"/>
      <c r="F32" s="188"/>
      <c r="G32" s="188"/>
      <c r="H32" s="188"/>
      <c r="I32" s="62"/>
      <c r="J32" s="188" t="s">
        <v>157</v>
      </c>
      <c r="K32" s="188"/>
      <c r="L32" s="62"/>
      <c r="M32" s="119"/>
      <c r="N32" s="39"/>
      <c r="O32" s="211" t="s">
        <v>20</v>
      </c>
      <c r="P32" s="211"/>
      <c r="Q32" s="211" t="s">
        <v>19</v>
      </c>
      <c r="R32" s="211"/>
      <c r="S32" s="211" t="s">
        <v>18</v>
      </c>
      <c r="T32" s="211"/>
      <c r="U32" s="211" t="s">
        <v>17</v>
      </c>
      <c r="V32" s="211"/>
      <c r="W32" s="211" t="s">
        <v>16</v>
      </c>
      <c r="X32" s="211"/>
      <c r="Y32" s="211" t="s">
        <v>15</v>
      </c>
      <c r="Z32" s="211"/>
      <c r="AA32" s="211" t="s">
        <v>5</v>
      </c>
      <c r="AB32" s="211"/>
      <c r="AC32" s="40"/>
      <c r="AD32" s="119"/>
      <c r="AE32" s="45" t="str">
        <f t="shared" si="0"/>
        <v/>
      </c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</row>
    <row r="33" spans="1:50" ht="15" customHeight="1" x14ac:dyDescent="0.25">
      <c r="A33" s="45" t="str">
        <f>IF(AND('Análise Quantitativa'!$O$30&gt;1,COUNTIF('Extrato 1'!$FN$3:$FN$72,Esboço!C37&amp;" ("&amp;'Análise Quantitativa'!P69&amp;")")&gt;=1),'Análise Quantitativa'!B69,IF(AND('Análise Quantitativa'!$Q$30&gt;1,COUNTIF('Extrato 1'!$FP$3:$FP$72,Esboço!C37&amp;" ("&amp;'Análise Quantitativa'!P69&amp;")")&gt;=1),'Análise Quantitativa'!B69,IF(AND('Análise Quantitativa'!$S$30&gt;1,COUNTIF('Extrato 1'!$FR$3:$FR$72,Esboço!C37&amp;" ("&amp;'Análise Quantitativa'!P69&amp;")")&gt;=1),'Análise Quantitativa'!B69,IF(AND('Análise Quantitativa'!$U$30&gt;1,COUNTIF('Extrato 1'!$FT$3:$FT$72,Esboço!C37&amp;" ("&amp;'Análise Quantitativa'!P69&amp;")")&gt;=1),'Análise Quantitativa'!B69,IF(AND('Análise Quantitativa'!$W$30&gt;1,COUNTIF('Extrato 1'!$FV$3:$FV$72,Esboço!C37&amp;" ("&amp;'Análise Quantitativa'!P69&amp;")")&gt;=1),'Análise Quantitativa'!B69,IF(AND('Análise Quantitativa'!$Y$30&gt;1,COUNTIF('Extrato 1'!$FX$3:$FX$72,Esboço!C37&amp;" ("&amp;'Análise Quantitativa'!P69&amp;")")&gt;=1),'Análise Quantitativa'!B69,IF(AND('Análise Quantitativa'!$AA$30&gt;1,COUNTIF('Extrato 1'!$FZ$3:$FZ$72,Esboço!C37&amp;" ("&amp;'Análise Quantitativa'!P69&amp;")")&gt;=1),'Análise Quantitativa'!B69,"")))))))</f>
        <v/>
      </c>
      <c r="B33" s="119"/>
      <c r="C33" s="47"/>
      <c r="D33" s="189" t="str">
        <f>D30</f>
        <v>Mínimo</v>
      </c>
      <c r="E33" s="189"/>
      <c r="F33" s="189"/>
      <c r="G33" s="189"/>
      <c r="H33" s="189"/>
      <c r="I33" s="62"/>
      <c r="J33" s="189">
        <f>J30</f>
        <v>7</v>
      </c>
      <c r="K33" s="189"/>
      <c r="L33" s="62"/>
      <c r="M33" s="188" t="str">
        <f>J26</f>
        <v xml:space="preserve"> ∑%GS</v>
      </c>
      <c r="N33" s="188"/>
      <c r="O33" s="187">
        <f>IF(O34=0,"",O34)</f>
        <v>1</v>
      </c>
      <c r="P33" s="187"/>
      <c r="Q33" s="187">
        <f>IF(Q34=0,"",Q34)</f>
        <v>1</v>
      </c>
      <c r="R33" s="187"/>
      <c r="S33" s="187">
        <f>IF(S34=0,"",S34)</f>
        <v>1</v>
      </c>
      <c r="T33" s="187"/>
      <c r="U33" s="187">
        <f>IF(U34=0,"",U34)</f>
        <v>1</v>
      </c>
      <c r="V33" s="187"/>
      <c r="W33" s="187">
        <f>IF(W34=0,"",W34)</f>
        <v>1</v>
      </c>
      <c r="X33" s="187"/>
      <c r="Y33" s="187">
        <f>IF(Y34=0,"",Y34)</f>
        <v>1</v>
      </c>
      <c r="Z33" s="187"/>
      <c r="AA33" s="187">
        <f>IF(AA34=0,"",AA34)</f>
        <v>1</v>
      </c>
      <c r="AB33" s="187"/>
      <c r="AC33" s="40"/>
      <c r="AD33" s="119"/>
      <c r="AE33" s="45" t="str">
        <f t="shared" si="0"/>
        <v/>
      </c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</row>
    <row r="34" spans="1:50" ht="15" customHeight="1" x14ac:dyDescent="0.25">
      <c r="A34" s="45" t="str">
        <f>IF(AND('Análise Quantitativa'!$O$30&gt;1,COUNTIF('Extrato 1'!$FN$3:$FN$72,Esboço!C38&amp;" ("&amp;'Análise Quantitativa'!P70&amp;")")&gt;=1),'Análise Quantitativa'!B70,IF(AND('Análise Quantitativa'!$Q$30&gt;1,COUNTIF('Extrato 1'!$FP$3:$FP$72,Esboço!C38&amp;" ("&amp;'Análise Quantitativa'!P70&amp;")")&gt;=1),'Análise Quantitativa'!B70,IF(AND('Análise Quantitativa'!$S$30&gt;1,COUNTIF('Extrato 1'!$FR$3:$FR$72,Esboço!C38&amp;" ("&amp;'Análise Quantitativa'!P70&amp;")")&gt;=1),'Análise Quantitativa'!B70,IF(AND('Análise Quantitativa'!$U$30&gt;1,COUNTIF('Extrato 1'!$FT$3:$FT$72,Esboço!C38&amp;" ("&amp;'Análise Quantitativa'!P70&amp;")")&gt;=1),'Análise Quantitativa'!B70,IF(AND('Análise Quantitativa'!$W$30&gt;1,COUNTIF('Extrato 1'!$FV$3:$FV$72,Esboço!C38&amp;" ("&amp;'Análise Quantitativa'!P70&amp;")")&gt;=1),'Análise Quantitativa'!B70,IF(AND('Análise Quantitativa'!$Y$30&gt;1,COUNTIF('Extrato 1'!$FX$3:$FX$72,Esboço!C38&amp;" ("&amp;'Análise Quantitativa'!P70&amp;")")&gt;=1),'Análise Quantitativa'!B70,IF(AND('Análise Quantitativa'!$AA$30&gt;1,COUNTIF('Extrato 1'!$FZ$3:$FZ$72,Esboço!C38&amp;" ("&amp;'Análise Quantitativa'!P70&amp;")")&gt;=1),'Análise Quantitativa'!B70,"")))))))</f>
        <v/>
      </c>
      <c r="B34" s="119"/>
      <c r="C34" s="42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65">
        <f>IF('Análise Quantitativa'!$D$33='Extrato 2'!$EF$2,'Extrato 2'!EG3,IF('Análise Quantitativa'!$D$33='Extrato 2'!$EH$2,'Extrato 2'!EI3,IF('Análise Quantitativa'!$D$33='Extrato 2'!$EJ$2,'Extrato 2'!EK3,"")))</f>
        <v>1</v>
      </c>
      <c r="P34" s="65">
        <v>1</v>
      </c>
      <c r="Q34" s="65">
        <f>IF('Análise Quantitativa'!$D$33='Extrato 2'!$EF$2,'Extrato 2'!EG4,IF('Análise Quantitativa'!$D$33='Extrato 2'!$EH$2,'Extrato 2'!EI4,IF('Análise Quantitativa'!$D$33='Extrato 2'!$EJ$2,'Extrato 2'!EK4,"")))</f>
        <v>1</v>
      </c>
      <c r="R34" s="65">
        <v>2</v>
      </c>
      <c r="S34" s="65">
        <f>IF('Análise Quantitativa'!$D$33='Extrato 2'!$EF$2,'Extrato 2'!EG5,IF('Análise Quantitativa'!$D$33='Extrato 2'!$EH$2,'Extrato 2'!EI5,IF('Análise Quantitativa'!$D$33='Extrato 2'!$EJ$2,'Extrato 2'!EK5,"")))</f>
        <v>1</v>
      </c>
      <c r="T34" s="65">
        <v>3</v>
      </c>
      <c r="U34" s="65">
        <f>IF('Análise Quantitativa'!$D$33='Extrato 2'!$EF$2,'Extrato 2'!EG6,IF('Análise Quantitativa'!$D$33='Extrato 2'!$EH$2,'Extrato 2'!EI6,IF('Análise Quantitativa'!$D$33='Extrato 2'!$EJ$2,'Extrato 2'!EK6,"")))</f>
        <v>1</v>
      </c>
      <c r="V34" s="65">
        <v>4</v>
      </c>
      <c r="W34" s="65">
        <f>IF('Análise Quantitativa'!$D$33='Extrato 2'!$EF$2,'Extrato 2'!EG7,IF('Análise Quantitativa'!$D$33='Extrato 2'!$EH$2,'Extrato 2'!EI7,IF('Análise Quantitativa'!$D$33='Extrato 2'!$EJ$2,'Extrato 2'!EK7,"")))</f>
        <v>1</v>
      </c>
      <c r="X34" s="65">
        <v>5</v>
      </c>
      <c r="Y34" s="65">
        <f>IF('Análise Quantitativa'!$D$33='Extrato 2'!$EF$2,'Extrato 2'!EG8,IF('Análise Quantitativa'!$D$33='Extrato 2'!$EH$2,'Extrato 2'!EI8,IF('Análise Quantitativa'!$D$33='Extrato 2'!$EJ$2,'Extrato 2'!EK8,"")))</f>
        <v>1</v>
      </c>
      <c r="Z34" s="65">
        <v>6</v>
      </c>
      <c r="AA34" s="65">
        <f>IF('Análise Quantitativa'!$D$33='Extrato 2'!$EF$2,'Extrato 2'!EG9,IF('Análise Quantitativa'!$D$33='Extrato 2'!$EH$2,'Extrato 2'!EI9,IF('Análise Quantitativa'!$D$33='Extrato 2'!$EJ$2,'Extrato 2'!EK9,"")))</f>
        <v>1</v>
      </c>
      <c r="AB34" s="65">
        <v>7</v>
      </c>
      <c r="AC34" s="44"/>
      <c r="AD34" s="119"/>
      <c r="AE34" s="45" t="str">
        <f t="shared" si="0"/>
        <v/>
      </c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</row>
    <row r="35" spans="1:50" ht="15" customHeight="1" thickBot="1" x14ac:dyDescent="0.3">
      <c r="A35" s="45" t="str">
        <f>IF(AND('Análise Quantitativa'!$O$30&gt;1,COUNTIF('Extrato 1'!$FN$3:$FN$72,Esboço!C39&amp;" ("&amp;'Análise Quantitativa'!P71&amp;")")&gt;=1),'Análise Quantitativa'!B71,IF(AND('Análise Quantitativa'!$Q$30&gt;1,COUNTIF('Extrato 1'!$FP$3:$FP$72,Esboço!C39&amp;" ("&amp;'Análise Quantitativa'!P71&amp;")")&gt;=1),'Análise Quantitativa'!B71,IF(AND('Análise Quantitativa'!$S$30&gt;1,COUNTIF('Extrato 1'!$FR$3:$FR$72,Esboço!C39&amp;" ("&amp;'Análise Quantitativa'!P71&amp;")")&gt;=1),'Análise Quantitativa'!B71,IF(AND('Análise Quantitativa'!$U$30&gt;1,COUNTIF('Extrato 1'!$FT$3:$FT$72,Esboço!C39&amp;" ("&amp;'Análise Quantitativa'!P71&amp;")")&gt;=1),'Análise Quantitativa'!B71,IF(AND('Análise Quantitativa'!$W$30&gt;1,COUNTIF('Extrato 1'!$FV$3:$FV$72,Esboço!C39&amp;" ("&amp;'Análise Quantitativa'!P71&amp;")")&gt;=1),'Análise Quantitativa'!B71,IF(AND('Análise Quantitativa'!$Y$30&gt;1,COUNTIF('Extrato 1'!$FX$3:$FX$72,Esboço!C39&amp;" ("&amp;'Análise Quantitativa'!P71&amp;")")&gt;=1),'Análise Quantitativa'!B71,IF(AND('Análise Quantitativa'!$AA$30&gt;1,COUNTIF('Extrato 1'!$FZ$3:$FZ$72,Esboço!C39&amp;" ("&amp;'Análise Quantitativa'!P71&amp;")")&gt;=1),'Análise Quantitativa'!B71,"")))))))</f>
        <v/>
      </c>
      <c r="B35" s="50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6" t="str">
        <f>"Eu,"&amp;" "&amp;'Análise Quantitativa'!K74&amp;" "&amp;"("&amp;'Análise Quantitativa'!K76&amp;")"&amp;","&amp;" "&amp;'Análise Quantitativa'!K75&amp;" "&amp;"do (a)"&amp;" "&amp;'Análise Quantitativa'!U10&amp;","&amp;" "&amp;"certifico que o (a) desportista da categoria"&amp;" "&amp;'Análise Quantitativa'!G12&amp;","&amp;" "&amp;Certificado!AD1&amp;" "&amp;"participou do (a)"&amp;" "&amp;'Análise Quantitativa'!L10&amp;" "&amp;"realizado (a) no (a)"&amp;" "&amp;'Análise Quantitativa'!G11&amp;","&amp;" "&amp;'Análise Quantitativa'!P11&amp;","&amp;" "&amp;"no (s) dia (s)"&amp;" "&amp;'Análise Quantitativa'!Y11&amp;","&amp;" "&amp;"no turno da"&amp;" "&amp;'Análise Quantitativa'!Y12&amp;","&amp;" "&amp;"alcançando, pela definição da Banca de Arbitragem,"&amp;" "&amp;"a"&amp;" "&amp;'Análise Quantitativa'!AD9&amp;"ª colocação. O (A) desportista se submeteu à intervenção antropométrica liderada por"&amp;" "&amp;'Análise Quantitativa'!G15&amp;","&amp;" "&amp;'Análise Quantitativa'!Y15&amp;","&amp;" "&amp;"auxiliado (a) pelo (a)"&amp;" "&amp;'Análise Quantitativa'!G16&amp;","&amp;" "&amp;'Análise Quantitativa'!Y16&amp;","&amp;" "&amp;"e o (a) anotador (a)"&amp;" "&amp;'Análise Quantitativa'!G17&amp;","&amp;" "&amp;'Análise Quantitativa'!Y17&amp;". O (A) qual obteve a"&amp;" "&amp;'Análise Quantitativa'!B9&amp;"ª colocação quantitativa, resultante de o (a)"&amp;" "&amp;'Análise Quantitativa'!G25&amp;","&amp;" "&amp;"proposto (a) por"&amp;" "&amp;'Análise Quantitativa'!P25&amp;", ter apresentado"&amp;" "&amp;'Análise Quantitativa'!B25&amp;'Análise Quantitativa'!AD25&amp;" "&amp;"e do (a)"&amp;" "&amp;'Análise Quantitativa'!G26&amp;","&amp;" "&amp;"proposto (a) por"&amp;" "&amp;'Análise Quantitativa'!P26&amp;","&amp;" "&amp;"ter alcançado"&amp;" "&amp;'Análise Quantitativa'!B26&amp;'Análise Quantitativa'!AD26&amp;"."</f>
        <v>Eu, Thiago Batista Campos de Sousa (CREF: 004199-G/PB), Diretor (a) Técnico-Científico (a) do (a) Brasil Fisiculturismo e Fitness - BRAFF, certifico que o (a) desportista da categoria Body Fitness (Máster), Vilma Rodrigues Alvez participou do (a) Champion realizado (a) no (a) Rio de Janeiro (Brasil), Tijuca Tênis Clube, no (s) dia (s) 05/12/2020, no turno da noite, alcançando, pela definição da Banca de Arbitragem, a 1ª colocação. O (A) desportista se submeteu à intervenção antropométrica liderada por Carlos Augusto de Bastos Vianna, CREF 027298-G/RJ, auxiliado (a) pelo (a) Isabela Stephens de Mattos, Acadêmica de Nutrição, e o (a) anotador (a) Victor Hugo Lima de Medeiros Macedo, Acadêmico de Nutrição. O (A) qual obteve a 1ª colocação quantitativa, resultante de o (a) Percentual de Gordura, proposto (a) por Jackson; Pollock (1980) / Siri (1962), ter apresentado 11,94% e do (a) ∑ do Percentual Gordo Segmentar, proposto (a) por Frisancho (1981 apud MOURA, 2014), ter alcançado 54,66%.</v>
      </c>
      <c r="AE35" s="45" t="str">
        <f t="shared" si="0"/>
        <v/>
      </c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</row>
    <row r="36" spans="1:50" ht="15" customHeight="1" thickBot="1" x14ac:dyDescent="0.3">
      <c r="A36" s="50"/>
      <c r="B36" s="50"/>
      <c r="C36" s="203" t="s">
        <v>153</v>
      </c>
      <c r="D36" s="203"/>
      <c r="E36" s="203"/>
      <c r="F36" s="203"/>
      <c r="G36" s="203"/>
      <c r="H36" s="203"/>
      <c r="I36" s="203"/>
      <c r="J36" s="203"/>
      <c r="K36" s="203"/>
      <c r="L36" s="203"/>
      <c r="M36" s="203"/>
      <c r="N36" s="203"/>
      <c r="O36" s="203"/>
      <c r="P36" s="204" t="s">
        <v>154</v>
      </c>
      <c r="Q36" s="205"/>
      <c r="R36" s="206" t="str">
        <f>J25</f>
        <v>%G</v>
      </c>
      <c r="S36" s="207"/>
      <c r="T36" s="208" t="s">
        <v>155</v>
      </c>
      <c r="U36" s="209"/>
      <c r="V36" s="206" t="str">
        <f>J26</f>
        <v xml:space="preserve"> ∑%GS</v>
      </c>
      <c r="W36" s="207"/>
      <c r="X36" s="208" t="s">
        <v>155</v>
      </c>
      <c r="Y36" s="209"/>
      <c r="Z36" s="210" t="s">
        <v>178</v>
      </c>
      <c r="AA36" s="204"/>
      <c r="AB36" s="204" t="s">
        <v>156</v>
      </c>
      <c r="AC36" s="204"/>
      <c r="AD36" s="50"/>
      <c r="AE36" s="119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</row>
    <row r="37" spans="1:50" ht="15" customHeight="1" x14ac:dyDescent="0.25">
      <c r="A37" s="46">
        <f>IF('Análise Quantitativa'!$D$30="Máximo",Esboço!E5,IF('Análise Quantitativa'!$D$30="Mínimo",Esboço!K5,IF('Análise Quantitativa'!$D$30="- Mínimo",Esboço!K5,"")))</f>
        <v>2</v>
      </c>
      <c r="B37" s="105">
        <f>IF('Análise Quantitativa'!$D$33="Máximo",Esboço!H5,IF('Análise Quantitativa'!$D$33="Mínimo",Esboço!M5,IF('Análise Quantitativa'!$D$33="- Mínimo",Esboço!M5,"")))</f>
        <v>5</v>
      </c>
      <c r="C37" s="197" t="s">
        <v>235</v>
      </c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62" t="str">
        <f t="shared" ref="O37:O69" si="1">IF(C37=0,"",IF(P37=0,"",C37&amp;P37))</f>
        <v>Emelynne Brito100</v>
      </c>
      <c r="P37" s="202">
        <v>100</v>
      </c>
      <c r="Q37" s="195"/>
      <c r="R37" s="196">
        <v>17.77</v>
      </c>
      <c r="S37" s="196"/>
      <c r="T37" s="194">
        <f>Tabela!IW8</f>
        <v>2</v>
      </c>
      <c r="U37" s="194"/>
      <c r="V37" s="196">
        <v>78.900000000000006</v>
      </c>
      <c r="W37" s="196"/>
      <c r="X37" s="194">
        <f>Tabela!IX8</f>
        <v>5</v>
      </c>
      <c r="Y37" s="194"/>
      <c r="Z37" s="194">
        <f>Tabela!IY8</f>
        <v>2</v>
      </c>
      <c r="AA37" s="194"/>
      <c r="AB37" s="202">
        <v>8</v>
      </c>
      <c r="AC37" s="195"/>
      <c r="AD37" s="46">
        <f>IF(AND($O$30=1,$Q$30=1,$S$30=1,$U$30=1,$W$30=1,$Y$30=1,$AA$30=1,Tabela!HM8&gt;=1),Tabela!HM8,IF(AND($O$30=1,$Q$30=1,$S$30=1,$U$30=1,$W$30=1,$Y$30=1,$AA$30=1,Tabela!HM8=""),"-","-"))</f>
        <v>2</v>
      </c>
      <c r="AE37" s="45">
        <f>Tabela!R3</f>
        <v>4</v>
      </c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</row>
    <row r="38" spans="1:50" ht="15" customHeight="1" x14ac:dyDescent="0.25">
      <c r="A38" s="46">
        <f>IF('Análise Quantitativa'!$D$30="Máximo",Esboço!E6,IF('Análise Quantitativa'!$D$30="Mínimo",Esboço!K6,IF('Análise Quantitativa'!$D$30="- Mínimo",Esboço!K6,"")))</f>
        <v>3</v>
      </c>
      <c r="B38" s="105">
        <f>IF('Análise Quantitativa'!$D$33="Máximo",Esboço!H6,IF('Análise Quantitativa'!$D$33="Mínimo",Esboço!M6,IF('Análise Quantitativa'!$D$33="- Mínimo",Esboço!M6,"")))</f>
        <v>1</v>
      </c>
      <c r="C38" s="197" t="s">
        <v>236</v>
      </c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198"/>
      <c r="O38" s="162" t="str">
        <f t="shared" si="1"/>
        <v>Kallyne Soares152</v>
      </c>
      <c r="P38" s="195">
        <v>152</v>
      </c>
      <c r="Q38" s="195"/>
      <c r="R38" s="196">
        <v>18.18</v>
      </c>
      <c r="S38" s="196"/>
      <c r="T38" s="194">
        <f>Tabela!IW9</f>
        <v>3</v>
      </c>
      <c r="U38" s="194"/>
      <c r="V38" s="196">
        <v>53.36</v>
      </c>
      <c r="W38" s="196"/>
      <c r="X38" s="194">
        <f>Tabela!IX9</f>
        <v>1</v>
      </c>
      <c r="Y38" s="194"/>
      <c r="Z38" s="194">
        <f>Tabela!IY9</f>
        <v>3</v>
      </c>
      <c r="AA38" s="194"/>
      <c r="AB38" s="202">
        <v>6</v>
      </c>
      <c r="AC38" s="195"/>
      <c r="AD38" s="46">
        <f>IF(AND($O$30=1,$Q$30=1,$S$30=1,$U$30=1,$W$30=1,$Y$30=1,$AA$30=1,Tabela!HM9&gt;=1),Tabela!HM9,IF(AND($O$30=1,$Q$30=1,$S$30=1,$U$30=1,$W$30=1,$Y$30=1,$AA$30=1,Tabela!HM9=""),"-","-"))</f>
        <v>3</v>
      </c>
      <c r="AE38" s="45">
        <f>Tabela!R4</f>
        <v>2</v>
      </c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</row>
    <row r="39" spans="1:50" ht="15" customHeight="1" x14ac:dyDescent="0.25">
      <c r="A39" s="46">
        <f>IF('Análise Quantitativa'!$D$30="Máximo",Esboço!E7,IF('Análise Quantitativa'!$D$30="Mínimo",Esboço!K7,IF('Análise Quantitativa'!$D$30="- Mínimo",Esboço!K7,"")))</f>
        <v>5</v>
      </c>
      <c r="B39" s="105">
        <f>IF('Análise Quantitativa'!$D$33="Máximo",Esboço!H7,IF('Análise Quantitativa'!$D$33="Mínimo",Esboço!M7,IF('Análise Quantitativa'!$D$33="- Mínimo",Esboço!M7,"")))</f>
        <v>4</v>
      </c>
      <c r="C39" s="197" t="s">
        <v>237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62" t="str">
        <f t="shared" si="1"/>
        <v>Mª Silva2</v>
      </c>
      <c r="P39" s="195">
        <v>2</v>
      </c>
      <c r="Q39" s="195"/>
      <c r="R39" s="196">
        <v>21.83</v>
      </c>
      <c r="S39" s="196"/>
      <c r="T39" s="194">
        <f>Tabela!IW10</f>
        <v>5</v>
      </c>
      <c r="U39" s="194"/>
      <c r="V39" s="196">
        <v>76.319999999999993</v>
      </c>
      <c r="W39" s="196"/>
      <c r="X39" s="194">
        <f>Tabela!IX10</f>
        <v>4</v>
      </c>
      <c r="Y39" s="194"/>
      <c r="Z39" s="194">
        <f>Tabela!IY10</f>
        <v>5</v>
      </c>
      <c r="AA39" s="194"/>
      <c r="AB39" s="202">
        <v>3</v>
      </c>
      <c r="AC39" s="195"/>
      <c r="AD39" s="46">
        <f>IF(AND($O$30=1,$Q$30=1,$S$30=1,$U$30=1,$W$30=1,$Y$30=1,$AA$30=1,Tabela!HM10&gt;=1),Tabela!HM10,IF(AND($O$30=1,$Q$30=1,$S$30=1,$U$30=1,$W$30=1,$Y$30=1,$AA$30=1,Tabela!HM10=""),"-","-"))</f>
        <v>5</v>
      </c>
      <c r="AE39" s="45">
        <f>Tabela!R5</f>
        <v>5</v>
      </c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</row>
    <row r="40" spans="1:50" ht="15" customHeight="1" x14ac:dyDescent="0.25">
      <c r="A40" s="46">
        <f>IF('Análise Quantitativa'!$D$30="Máximo",Esboço!E8,IF('Análise Quantitativa'!$D$30="Mínimo",Esboço!K8,IF('Análise Quantitativa'!$D$30="- Mínimo",Esboço!K8,"")))</f>
        <v>8</v>
      </c>
      <c r="B40" s="105">
        <f>IF('Análise Quantitativa'!$D$33="Máximo",Esboço!H8,IF('Análise Quantitativa'!$D$33="Mínimo",Esboço!M8,IF('Análise Quantitativa'!$D$33="- Mínimo",Esboço!M8,"")))</f>
        <v>7</v>
      </c>
      <c r="C40" s="197" t="s">
        <v>238</v>
      </c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  <c r="O40" s="162" t="str">
        <f t="shared" si="1"/>
        <v>Leide Santos14</v>
      </c>
      <c r="P40" s="195">
        <v>14</v>
      </c>
      <c r="Q40" s="195"/>
      <c r="R40" s="196">
        <v>26.21</v>
      </c>
      <c r="S40" s="196"/>
      <c r="T40" s="194">
        <f>Tabela!IW11</f>
        <v>8</v>
      </c>
      <c r="U40" s="194"/>
      <c r="V40" s="196">
        <v>99.92</v>
      </c>
      <c r="W40" s="196"/>
      <c r="X40" s="194">
        <f>Tabela!IX11</f>
        <v>7</v>
      </c>
      <c r="Y40" s="194"/>
      <c r="Z40" s="194">
        <f>Tabela!IY11</f>
        <v>8</v>
      </c>
      <c r="AA40" s="194"/>
      <c r="AB40" s="202">
        <v>7</v>
      </c>
      <c r="AC40" s="195"/>
      <c r="AD40" s="46">
        <f>IF(AND($O$30=1,$Q$30=1,$S$30=1,$U$30=1,$W$30=1,$Y$30=1,$AA$30=1,Tabela!HM11&gt;=1),Tabela!HM11,IF(AND($O$30=1,$Q$30=1,$S$30=1,$U$30=1,$W$30=1,$Y$30=1,$AA$30=1,Tabela!HM11=""),"-","-"))</f>
        <v>8</v>
      </c>
      <c r="AE40" s="45">
        <f>Tabela!R6</f>
        <v>8</v>
      </c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</row>
    <row r="41" spans="1:50" ht="15" customHeight="1" x14ac:dyDescent="0.25">
      <c r="A41" s="46">
        <f>IF('Análise Quantitativa'!$D$30="Máximo",Esboço!E9,IF('Análise Quantitativa'!$D$30="Mínimo",Esboço!K9,IF('Análise Quantitativa'!$D$30="- Mínimo",Esboço!K9,"")))</f>
        <v>7</v>
      </c>
      <c r="B41" s="105">
        <f>IF('Análise Quantitativa'!$D$33="Máximo",Esboço!H9,IF('Análise Quantitativa'!$D$33="Mínimo",Esboço!M9,IF('Análise Quantitativa'!$D$33="- Mínimo",Esboço!M9,"")))</f>
        <v>6</v>
      </c>
      <c r="C41" s="197" t="s">
        <v>239</v>
      </c>
      <c r="D41" s="198"/>
      <c r="E41" s="198"/>
      <c r="F41" s="198"/>
      <c r="G41" s="198"/>
      <c r="H41" s="198"/>
      <c r="I41" s="198"/>
      <c r="J41" s="198"/>
      <c r="K41" s="198"/>
      <c r="L41" s="198"/>
      <c r="M41" s="198"/>
      <c r="N41" s="198"/>
      <c r="O41" s="162" t="str">
        <f t="shared" si="1"/>
        <v>Edna Dias96</v>
      </c>
      <c r="P41" s="195">
        <v>96</v>
      </c>
      <c r="Q41" s="195"/>
      <c r="R41" s="196">
        <v>24.7</v>
      </c>
      <c r="S41" s="196"/>
      <c r="T41" s="194">
        <f>Tabela!IW12</f>
        <v>7</v>
      </c>
      <c r="U41" s="194"/>
      <c r="V41" s="196">
        <v>92.77</v>
      </c>
      <c r="W41" s="196"/>
      <c r="X41" s="194">
        <f>Tabela!IX12</f>
        <v>6</v>
      </c>
      <c r="Y41" s="194"/>
      <c r="Z41" s="194">
        <f>Tabela!IY12</f>
        <v>7</v>
      </c>
      <c r="AA41" s="194"/>
      <c r="AB41" s="202">
        <v>4</v>
      </c>
      <c r="AC41" s="195"/>
      <c r="AD41" s="46">
        <f>IF(AND($O$30=1,$Q$30=1,$S$30=1,$U$30=1,$W$30=1,$Y$30=1,$AA$30=1,Tabela!HM12&gt;=1),Tabela!HM12,IF(AND($O$30=1,$Q$30=1,$S$30=1,$U$30=1,$W$30=1,$Y$30=1,$AA$30=1,Tabela!HM12=""),"-","-"))</f>
        <v>7</v>
      </c>
      <c r="AE41" s="45">
        <f>Tabela!R7</f>
        <v>6</v>
      </c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</row>
    <row r="42" spans="1:50" ht="15" customHeight="1" x14ac:dyDescent="0.25">
      <c r="A42" s="46">
        <f>IF('Análise Quantitativa'!$D$30="Máximo",Esboço!E10,IF('Análise Quantitativa'!$D$30="Mínimo",Esboço!K10,IF('Análise Quantitativa'!$D$30="- Mínimo",Esboço!K10,"")))</f>
        <v>6</v>
      </c>
      <c r="B42" s="105">
        <f>IF('Análise Quantitativa'!$D$33="Máximo",Esboço!H10,IF('Análise Quantitativa'!$D$33="Mínimo",Esboço!M10,IF('Análise Quantitativa'!$D$33="- Mínimo",Esboço!M10,"")))</f>
        <v>3</v>
      </c>
      <c r="C42" s="197" t="s">
        <v>240</v>
      </c>
      <c r="D42" s="198"/>
      <c r="E42" s="198"/>
      <c r="F42" s="198"/>
      <c r="G42" s="198"/>
      <c r="H42" s="198"/>
      <c r="I42" s="198"/>
      <c r="J42" s="198"/>
      <c r="K42" s="198"/>
      <c r="L42" s="198"/>
      <c r="M42" s="198"/>
      <c r="N42" s="198"/>
      <c r="O42" s="162" t="str">
        <f t="shared" si="1"/>
        <v>Brend Santos21</v>
      </c>
      <c r="P42" s="195">
        <v>21</v>
      </c>
      <c r="Q42" s="195"/>
      <c r="R42" s="196">
        <v>22.07</v>
      </c>
      <c r="S42" s="196"/>
      <c r="T42" s="194">
        <f>Tabela!IW13</f>
        <v>6</v>
      </c>
      <c r="U42" s="194"/>
      <c r="V42" s="196">
        <v>57.86</v>
      </c>
      <c r="W42" s="196"/>
      <c r="X42" s="194">
        <f>Tabela!IX13</f>
        <v>3</v>
      </c>
      <c r="Y42" s="194"/>
      <c r="Z42" s="194">
        <f>Tabela!IY13</f>
        <v>6</v>
      </c>
      <c r="AA42" s="194"/>
      <c r="AB42" s="202">
        <v>2</v>
      </c>
      <c r="AC42" s="195"/>
      <c r="AD42" s="46">
        <f>IF(AND($O$30=1,$Q$30=1,$S$30=1,$U$30=1,$W$30=1,$Y$30=1,$AA$30=1,Tabela!HM13&gt;=1),Tabela!HM13,IF(AND($O$30=1,$Q$30=1,$S$30=1,$U$30=1,$W$30=1,$Y$30=1,$AA$30=1,Tabela!HM13=""),"-","-"))</f>
        <v>6</v>
      </c>
      <c r="AE42" s="45">
        <f>Tabela!R8</f>
        <v>3</v>
      </c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</row>
    <row r="43" spans="1:50" ht="15" customHeight="1" x14ac:dyDescent="0.25">
      <c r="A43" s="46">
        <f>IF('Análise Quantitativa'!$D$30="Máximo",Esboço!E11,IF('Análise Quantitativa'!$D$30="Mínimo",Esboço!K11,IF('Análise Quantitativa'!$D$30="- Mínimo",Esboço!K11,"")))</f>
        <v>1</v>
      </c>
      <c r="B43" s="105">
        <f>IF('Análise Quantitativa'!$D$33="Máximo",Esboço!H11,IF('Análise Quantitativa'!$D$33="Mínimo",Esboço!M11,IF('Análise Quantitativa'!$D$33="- Mínimo",Esboço!M11,"")))</f>
        <v>2</v>
      </c>
      <c r="C43" s="197" t="s">
        <v>241</v>
      </c>
      <c r="D43" s="198"/>
      <c r="E43" s="198"/>
      <c r="F43" s="198"/>
      <c r="G43" s="198"/>
      <c r="H43" s="198"/>
      <c r="I43" s="198"/>
      <c r="J43" s="198"/>
      <c r="K43" s="198"/>
      <c r="L43" s="198"/>
      <c r="M43" s="198"/>
      <c r="N43" s="198"/>
      <c r="O43" s="162" t="str">
        <f t="shared" si="1"/>
        <v>Vilma Rodrigues Alvez8</v>
      </c>
      <c r="P43" s="195">
        <v>8</v>
      </c>
      <c r="Q43" s="195"/>
      <c r="R43" s="196">
        <v>11.94</v>
      </c>
      <c r="S43" s="196"/>
      <c r="T43" s="194">
        <f>Tabela!IW14</f>
        <v>1</v>
      </c>
      <c r="U43" s="194"/>
      <c r="V43" s="196">
        <v>54.66</v>
      </c>
      <c r="W43" s="196"/>
      <c r="X43" s="194">
        <f>Tabela!IX14</f>
        <v>2</v>
      </c>
      <c r="Y43" s="194"/>
      <c r="Z43" s="194">
        <f>Tabela!IY14</f>
        <v>1</v>
      </c>
      <c r="AA43" s="194"/>
      <c r="AB43" s="202">
        <v>1</v>
      </c>
      <c r="AC43" s="195"/>
      <c r="AD43" s="46">
        <f>IF(AND($O$30=1,$Q$30=1,$S$30=1,$U$30=1,$W$30=1,$Y$30=1,$AA$30=1,Tabela!HM14&gt;=1),Tabela!HM14,IF(AND($O$30=1,$Q$30=1,$S$30=1,$U$30=1,$W$30=1,$Y$30=1,$AA$30=1,Tabela!HM14=""),"-","-"))</f>
        <v>1</v>
      </c>
      <c r="AE43" s="45">
        <f>Tabela!R9</f>
        <v>1</v>
      </c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1"/>
      <c r="AX43" s="51"/>
    </row>
    <row r="44" spans="1:50" ht="15" customHeight="1" x14ac:dyDescent="0.25">
      <c r="A44" s="46">
        <f>IF('Análise Quantitativa'!$D$30="Máximo",Esboço!E12,IF('Análise Quantitativa'!$D$30="Mínimo",Esboço!K12,IF('Análise Quantitativa'!$D$30="- Mínimo",Esboço!K12,"")))</f>
        <v>4</v>
      </c>
      <c r="B44" s="105">
        <f>IF('Análise Quantitativa'!$D$33="Máximo",Esboço!H12,IF('Análise Quantitativa'!$D$33="Mínimo",Esboço!M12,IF('Análise Quantitativa'!$D$33="- Mínimo",Esboço!M12,"")))</f>
        <v>8</v>
      </c>
      <c r="C44" s="197" t="s">
        <v>242</v>
      </c>
      <c r="D44" s="198"/>
      <c r="E44" s="198"/>
      <c r="F44" s="198"/>
      <c r="G44" s="198"/>
      <c r="H44" s="198"/>
      <c r="I44" s="198"/>
      <c r="J44" s="198"/>
      <c r="K44" s="198"/>
      <c r="L44" s="198"/>
      <c r="M44" s="198"/>
      <c r="N44" s="198"/>
      <c r="O44" s="162" t="str">
        <f t="shared" si="1"/>
        <v>Yslani Vieira33</v>
      </c>
      <c r="P44" s="195">
        <v>33</v>
      </c>
      <c r="Q44" s="195"/>
      <c r="R44" s="196">
        <v>21.7</v>
      </c>
      <c r="S44" s="196"/>
      <c r="T44" s="194">
        <f>Tabela!IW15</f>
        <v>4</v>
      </c>
      <c r="U44" s="194"/>
      <c r="V44" s="196">
        <v>104.06</v>
      </c>
      <c r="W44" s="196"/>
      <c r="X44" s="194">
        <f>Tabela!IX15</f>
        <v>8</v>
      </c>
      <c r="Y44" s="194"/>
      <c r="Z44" s="194">
        <f>Tabela!IY15</f>
        <v>4</v>
      </c>
      <c r="AA44" s="194"/>
      <c r="AB44" s="202">
        <v>5</v>
      </c>
      <c r="AC44" s="195"/>
      <c r="AD44" s="46">
        <f>IF(AND($O$30=1,$Q$30=1,$S$30=1,$U$30=1,$W$30=1,$Y$30=1,$AA$30=1,Tabela!HM15&gt;=1),Tabela!HM15,IF(AND($O$30=1,$Q$30=1,$S$30=1,$U$30=1,$W$30=1,$Y$30=1,$AA$30=1,Tabela!HM15=""),"-","-"))</f>
        <v>4</v>
      </c>
      <c r="AE44" s="45">
        <f>Tabela!R10</f>
        <v>7</v>
      </c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</row>
    <row r="45" spans="1:50" ht="15" customHeight="1" x14ac:dyDescent="0.25">
      <c r="A45" s="46" t="str">
        <f>IF('Análise Quantitativa'!$D$30="Máximo",Esboço!E13,IF('Análise Quantitativa'!$D$30="Mínimo",Esboço!K13,IF('Análise Quantitativa'!$D$30="- Mínimo",Esboço!K13,"")))</f>
        <v/>
      </c>
      <c r="B45" s="105" t="str">
        <f>IF('Análise Quantitativa'!$D$33="Máximo",Esboço!H13,IF('Análise Quantitativa'!$D$33="Mínimo",Esboço!M13,IF('Análise Quantitativa'!$D$33="- Mínimo",Esboço!M13,"")))</f>
        <v/>
      </c>
      <c r="C45" s="197"/>
      <c r="D45" s="198"/>
      <c r="E45" s="198"/>
      <c r="F45" s="198"/>
      <c r="G45" s="198"/>
      <c r="H45" s="198"/>
      <c r="I45" s="198"/>
      <c r="J45" s="198"/>
      <c r="K45" s="198"/>
      <c r="L45" s="198"/>
      <c r="M45" s="198"/>
      <c r="N45" s="198"/>
      <c r="O45" s="162" t="str">
        <f t="shared" si="1"/>
        <v/>
      </c>
      <c r="P45" s="195"/>
      <c r="Q45" s="195"/>
      <c r="R45" s="196"/>
      <c r="S45" s="196"/>
      <c r="T45" s="194" t="str">
        <f>Tabela!IW16</f>
        <v/>
      </c>
      <c r="U45" s="194"/>
      <c r="V45" s="196"/>
      <c r="W45" s="196"/>
      <c r="X45" s="194" t="str">
        <f>Tabela!IX16</f>
        <v/>
      </c>
      <c r="Y45" s="194"/>
      <c r="Z45" s="194" t="str">
        <f>Tabela!IY16</f>
        <v/>
      </c>
      <c r="AA45" s="194"/>
      <c r="AB45" s="202"/>
      <c r="AC45" s="195"/>
      <c r="AD45" s="46" t="str">
        <f>IF(AND($O$30=1,$Q$30=1,$S$30=1,$U$30=1,$W$30=1,$Y$30=1,$AA$30=1,Tabela!HM16&gt;=1),Tabela!HM16,IF(AND($O$30=1,$Q$30=1,$S$30=1,$U$30=1,$W$30=1,$Y$30=1,$AA$30=1,Tabela!HM16=""),"-","-"))</f>
        <v/>
      </c>
      <c r="AE45" s="45" t="str">
        <f>Tabela!R11</f>
        <v/>
      </c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1"/>
      <c r="AX45" s="51"/>
    </row>
    <row r="46" spans="1:50" ht="15" customHeight="1" x14ac:dyDescent="0.25">
      <c r="A46" s="46" t="str">
        <f>IF('Análise Quantitativa'!$D$30="Máximo",Esboço!E14,IF('Análise Quantitativa'!$D$30="Mínimo",Esboço!K14,IF('Análise Quantitativa'!$D$30="- Mínimo",Esboço!K14,"")))</f>
        <v/>
      </c>
      <c r="B46" s="105" t="str">
        <f>IF('Análise Quantitativa'!$D$33="Máximo",Esboço!H14,IF('Análise Quantitativa'!$D$33="Mínimo",Esboço!M14,IF('Análise Quantitativa'!$D$33="- Mínimo",Esboço!M14,"")))</f>
        <v/>
      </c>
      <c r="C46" s="197"/>
      <c r="D46" s="198"/>
      <c r="E46" s="198"/>
      <c r="F46" s="198"/>
      <c r="G46" s="198"/>
      <c r="H46" s="198"/>
      <c r="I46" s="198"/>
      <c r="J46" s="198"/>
      <c r="K46" s="198"/>
      <c r="L46" s="198"/>
      <c r="M46" s="198"/>
      <c r="N46" s="198"/>
      <c r="O46" s="162" t="str">
        <f t="shared" si="1"/>
        <v/>
      </c>
      <c r="P46" s="195"/>
      <c r="Q46" s="195"/>
      <c r="R46" s="196"/>
      <c r="S46" s="196"/>
      <c r="T46" s="194" t="str">
        <f>Tabela!IW17</f>
        <v/>
      </c>
      <c r="U46" s="194"/>
      <c r="V46" s="196"/>
      <c r="W46" s="196"/>
      <c r="X46" s="194" t="str">
        <f>Tabela!IX17</f>
        <v/>
      </c>
      <c r="Y46" s="194"/>
      <c r="Z46" s="194" t="str">
        <f>Tabela!IY17</f>
        <v/>
      </c>
      <c r="AA46" s="194"/>
      <c r="AB46" s="202"/>
      <c r="AC46" s="195"/>
      <c r="AD46" s="46" t="str">
        <f>IF(AND($O$30=1,$Q$30=1,$S$30=1,$U$30=1,$W$30=1,$Y$30=1,$AA$30=1,Tabela!HM17&gt;=1),Tabela!HM17,IF(AND($O$30=1,$Q$30=1,$S$30=1,$U$30=1,$W$30=1,$Y$30=1,$AA$30=1,Tabela!HM17=""),"-","-"))</f>
        <v/>
      </c>
      <c r="AE46" s="45" t="str">
        <f>Tabela!R12</f>
        <v/>
      </c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</row>
    <row r="47" spans="1:50" ht="15" customHeight="1" x14ac:dyDescent="0.25">
      <c r="A47" s="46" t="str">
        <f>IF('Análise Quantitativa'!$D$30="Máximo",Esboço!E15,IF('Análise Quantitativa'!$D$30="Mínimo",Esboço!K15,IF('Análise Quantitativa'!$D$30="- Mínimo",Esboço!K15,"")))</f>
        <v/>
      </c>
      <c r="B47" s="105" t="str">
        <f>IF('Análise Quantitativa'!$D$33="Máximo",Esboço!H15,IF('Análise Quantitativa'!$D$33="Mínimo",Esboço!M15,IF('Análise Quantitativa'!$D$33="- Mínimo",Esboço!M15,"")))</f>
        <v/>
      </c>
      <c r="C47" s="197"/>
      <c r="D47" s="198"/>
      <c r="E47" s="198"/>
      <c r="F47" s="198"/>
      <c r="G47" s="198"/>
      <c r="H47" s="198"/>
      <c r="I47" s="198"/>
      <c r="J47" s="198"/>
      <c r="K47" s="198"/>
      <c r="L47" s="198"/>
      <c r="M47" s="198"/>
      <c r="N47" s="198"/>
      <c r="O47" s="162" t="str">
        <f t="shared" si="1"/>
        <v/>
      </c>
      <c r="P47" s="195"/>
      <c r="Q47" s="195"/>
      <c r="R47" s="196"/>
      <c r="S47" s="196"/>
      <c r="T47" s="194" t="str">
        <f>Tabela!IW18</f>
        <v/>
      </c>
      <c r="U47" s="194"/>
      <c r="V47" s="196"/>
      <c r="W47" s="196"/>
      <c r="X47" s="194" t="str">
        <f>Tabela!IX18</f>
        <v/>
      </c>
      <c r="Y47" s="194"/>
      <c r="Z47" s="194" t="str">
        <f>Tabela!IY18</f>
        <v/>
      </c>
      <c r="AA47" s="194"/>
      <c r="AB47" s="202"/>
      <c r="AC47" s="195"/>
      <c r="AD47" s="46" t="str">
        <f>IF(AND($O$30=1,$Q$30=1,$S$30=1,$U$30=1,$W$30=1,$Y$30=1,$AA$30=1,Tabela!HM18&gt;=1),Tabela!HM18,IF(AND($O$30=1,$Q$30=1,$S$30=1,$U$30=1,$W$30=1,$Y$30=1,$AA$30=1,Tabela!HM18=""),"-","-"))</f>
        <v/>
      </c>
      <c r="AE47" s="45" t="str">
        <f>Tabela!R13</f>
        <v/>
      </c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</row>
    <row r="48" spans="1:50" ht="15" customHeight="1" x14ac:dyDescent="0.25">
      <c r="A48" s="46" t="str">
        <f>IF('Análise Quantitativa'!$D$30="Máximo",Esboço!E16,IF('Análise Quantitativa'!$D$30="Mínimo",Esboço!K16,IF('Análise Quantitativa'!$D$30="- Mínimo",Esboço!K16,"")))</f>
        <v/>
      </c>
      <c r="B48" s="105" t="str">
        <f>IF('Análise Quantitativa'!$D$33="Máximo",Esboço!H16,IF('Análise Quantitativa'!$D$33="Mínimo",Esboço!M16,IF('Análise Quantitativa'!$D$33="- Mínimo",Esboço!M16,"")))</f>
        <v/>
      </c>
      <c r="C48" s="197"/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62" t="str">
        <f t="shared" si="1"/>
        <v/>
      </c>
      <c r="P48" s="195"/>
      <c r="Q48" s="195"/>
      <c r="R48" s="196"/>
      <c r="S48" s="196"/>
      <c r="T48" s="194" t="str">
        <f>Tabela!IW19</f>
        <v/>
      </c>
      <c r="U48" s="194"/>
      <c r="V48" s="196"/>
      <c r="W48" s="196"/>
      <c r="X48" s="194" t="str">
        <f>Tabela!IX19</f>
        <v/>
      </c>
      <c r="Y48" s="194"/>
      <c r="Z48" s="194" t="str">
        <f>Tabela!IY19</f>
        <v/>
      </c>
      <c r="AA48" s="194"/>
      <c r="AB48" s="202"/>
      <c r="AC48" s="195"/>
      <c r="AD48" s="46" t="str">
        <f>IF(AND($O$30=1,$Q$30=1,$S$30=1,$U$30=1,$W$30=1,$Y$30=1,$AA$30=1,Tabela!HM19&gt;=1),Tabela!HM19,IF(AND($O$30=1,$Q$30=1,$S$30=1,$U$30=1,$W$30=1,$Y$30=1,$AA$30=1,Tabela!HM19=""),"-","-"))</f>
        <v/>
      </c>
      <c r="AE48" s="45" t="str">
        <f>Tabela!R14</f>
        <v/>
      </c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</row>
    <row r="49" spans="1:50" ht="15" customHeight="1" x14ac:dyDescent="0.25">
      <c r="A49" s="46" t="str">
        <f>IF('Análise Quantitativa'!$D$30="Máximo",Esboço!E17,IF('Análise Quantitativa'!$D$30="Mínimo",Esboço!K17,IF('Análise Quantitativa'!$D$30="- Mínimo",Esboço!K17,"")))</f>
        <v/>
      </c>
      <c r="B49" s="105" t="str">
        <f>IF('Análise Quantitativa'!$D$33="Máximo",Esboço!H17,IF('Análise Quantitativa'!$D$33="Mínimo",Esboço!M17,IF('Análise Quantitativa'!$D$33="- Mínimo",Esboço!M17,"")))</f>
        <v/>
      </c>
      <c r="C49" s="197"/>
      <c r="D49" s="198"/>
      <c r="E49" s="198"/>
      <c r="F49" s="198"/>
      <c r="G49" s="198"/>
      <c r="H49" s="198"/>
      <c r="I49" s="198"/>
      <c r="J49" s="198"/>
      <c r="K49" s="198"/>
      <c r="L49" s="198"/>
      <c r="M49" s="198"/>
      <c r="N49" s="198"/>
      <c r="O49" s="162" t="str">
        <f t="shared" si="1"/>
        <v/>
      </c>
      <c r="P49" s="195"/>
      <c r="Q49" s="195"/>
      <c r="R49" s="196"/>
      <c r="S49" s="196"/>
      <c r="T49" s="194" t="str">
        <f>Tabela!IW20</f>
        <v/>
      </c>
      <c r="U49" s="194"/>
      <c r="V49" s="196"/>
      <c r="W49" s="196"/>
      <c r="X49" s="194" t="str">
        <f>Tabela!IX20</f>
        <v/>
      </c>
      <c r="Y49" s="194"/>
      <c r="Z49" s="194" t="str">
        <f>Tabela!IY20</f>
        <v/>
      </c>
      <c r="AA49" s="194"/>
      <c r="AB49" s="202"/>
      <c r="AC49" s="195"/>
      <c r="AD49" s="46" t="str">
        <f>IF(AND($O$30=1,$Q$30=1,$S$30=1,$U$30=1,$W$30=1,$Y$30=1,$AA$30=1,Tabela!HM20&gt;=1),Tabela!HM20,IF(AND($O$30=1,$Q$30=1,$S$30=1,$U$30=1,$W$30=1,$Y$30=1,$AA$30=1,Tabela!HM20=""),"-","-"))</f>
        <v/>
      </c>
      <c r="AE49" s="45" t="str">
        <f>Tabela!R15</f>
        <v/>
      </c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1"/>
      <c r="AX49" s="51"/>
    </row>
    <row r="50" spans="1:50" ht="15" customHeight="1" x14ac:dyDescent="0.25">
      <c r="A50" s="46" t="str">
        <f>IF('Análise Quantitativa'!$D$30="Máximo",Esboço!E18,IF('Análise Quantitativa'!$D$30="Mínimo",Esboço!K18,IF('Análise Quantitativa'!$D$30="- Mínimo",Esboço!K18,"")))</f>
        <v/>
      </c>
      <c r="B50" s="105" t="str">
        <f>IF('Análise Quantitativa'!$D$33="Máximo",Esboço!H18,IF('Análise Quantitativa'!$D$33="Mínimo",Esboço!M18,IF('Análise Quantitativa'!$D$33="- Mínimo",Esboço!M18,"")))</f>
        <v/>
      </c>
      <c r="C50" s="197"/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62" t="str">
        <f t="shared" si="1"/>
        <v/>
      </c>
      <c r="P50" s="195"/>
      <c r="Q50" s="195"/>
      <c r="R50" s="196"/>
      <c r="S50" s="196"/>
      <c r="T50" s="194" t="str">
        <f>Tabela!IW21</f>
        <v/>
      </c>
      <c r="U50" s="194"/>
      <c r="V50" s="196"/>
      <c r="W50" s="196"/>
      <c r="X50" s="194" t="str">
        <f>Tabela!IX21</f>
        <v/>
      </c>
      <c r="Y50" s="194"/>
      <c r="Z50" s="194" t="str">
        <f>Tabela!IY21</f>
        <v/>
      </c>
      <c r="AA50" s="194"/>
      <c r="AB50" s="202"/>
      <c r="AC50" s="195"/>
      <c r="AD50" s="46" t="str">
        <f>IF(AND($O$30=1,$Q$30=1,$S$30=1,$U$30=1,$W$30=1,$Y$30=1,$AA$30=1,Tabela!HM21&gt;=1),Tabela!HM21,IF(AND($O$30=1,$Q$30=1,$S$30=1,$U$30=1,$W$30=1,$Y$30=1,$AA$30=1,Tabela!HM21=""),"-","-"))</f>
        <v/>
      </c>
      <c r="AE50" s="45" t="str">
        <f>Tabela!R16</f>
        <v/>
      </c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</row>
    <row r="51" spans="1:50" ht="15" customHeight="1" x14ac:dyDescent="0.25">
      <c r="A51" s="46" t="str">
        <f>IF('Análise Quantitativa'!$D$30="Máximo",Esboço!E19,IF('Análise Quantitativa'!$D$30="Mínimo",Esboço!K19,IF('Análise Quantitativa'!$D$30="- Mínimo",Esboço!K19,"")))</f>
        <v/>
      </c>
      <c r="B51" s="105" t="str">
        <f>IF('Análise Quantitativa'!$D$33="Máximo",Esboço!H19,IF('Análise Quantitativa'!$D$33="Mínimo",Esboço!M19,IF('Análise Quantitativa'!$D$33="- Mínimo",Esboço!M19,"")))</f>
        <v/>
      </c>
      <c r="C51" s="197"/>
      <c r="D51" s="198"/>
      <c r="E51" s="198"/>
      <c r="F51" s="198"/>
      <c r="G51" s="198"/>
      <c r="H51" s="198"/>
      <c r="I51" s="198"/>
      <c r="J51" s="198"/>
      <c r="K51" s="198"/>
      <c r="L51" s="198"/>
      <c r="M51" s="198"/>
      <c r="N51" s="198"/>
      <c r="O51" s="162" t="str">
        <f t="shared" si="1"/>
        <v/>
      </c>
      <c r="P51" s="195"/>
      <c r="Q51" s="195"/>
      <c r="R51" s="196"/>
      <c r="S51" s="196"/>
      <c r="T51" s="194" t="str">
        <f>Tabela!IW22</f>
        <v/>
      </c>
      <c r="U51" s="194"/>
      <c r="V51" s="196"/>
      <c r="W51" s="196"/>
      <c r="X51" s="194" t="str">
        <f>Tabela!IX22</f>
        <v/>
      </c>
      <c r="Y51" s="194"/>
      <c r="Z51" s="194" t="str">
        <f>Tabela!IY22</f>
        <v/>
      </c>
      <c r="AA51" s="194"/>
      <c r="AB51" s="202"/>
      <c r="AC51" s="195"/>
      <c r="AD51" s="46" t="str">
        <f>IF(AND($O$30=1,$Q$30=1,$S$30=1,$U$30=1,$W$30=1,$Y$30=1,$AA$30=1,Tabela!HM22&gt;=1),Tabela!HM22,IF(AND($O$30=1,$Q$30=1,$S$30=1,$U$30=1,$W$30=1,$Y$30=1,$AA$30=1,Tabela!HM22=""),"-","-"))</f>
        <v/>
      </c>
      <c r="AE51" s="45" t="str">
        <f>Tabela!R17</f>
        <v/>
      </c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1"/>
      <c r="AX51" s="51"/>
    </row>
    <row r="52" spans="1:50" ht="15" customHeight="1" x14ac:dyDescent="0.25">
      <c r="A52" s="46" t="str">
        <f>IF('Análise Quantitativa'!$D$30="Máximo",Esboço!E20,IF('Análise Quantitativa'!$D$30="Mínimo",Esboço!K20,IF('Análise Quantitativa'!$D$30="- Mínimo",Esboço!K20,"")))</f>
        <v/>
      </c>
      <c r="B52" s="105" t="str">
        <f>IF('Análise Quantitativa'!$D$33="Máximo",Esboço!H20,IF('Análise Quantitativa'!$D$33="Mínimo",Esboço!M20,IF('Análise Quantitativa'!$D$33="- Mínimo",Esboço!M20,"")))</f>
        <v/>
      </c>
      <c r="C52" s="197"/>
      <c r="D52" s="198"/>
      <c r="E52" s="198"/>
      <c r="F52" s="198"/>
      <c r="G52" s="198"/>
      <c r="H52" s="198"/>
      <c r="I52" s="198"/>
      <c r="J52" s="198"/>
      <c r="K52" s="198"/>
      <c r="L52" s="198"/>
      <c r="M52" s="198"/>
      <c r="N52" s="198"/>
      <c r="O52" s="162" t="str">
        <f t="shared" si="1"/>
        <v/>
      </c>
      <c r="P52" s="195"/>
      <c r="Q52" s="195"/>
      <c r="R52" s="196"/>
      <c r="S52" s="196"/>
      <c r="T52" s="194" t="str">
        <f>Tabela!IW23</f>
        <v/>
      </c>
      <c r="U52" s="194"/>
      <c r="V52" s="196"/>
      <c r="W52" s="196"/>
      <c r="X52" s="194" t="str">
        <f>Tabela!IX23</f>
        <v/>
      </c>
      <c r="Y52" s="194"/>
      <c r="Z52" s="194" t="str">
        <f>Tabela!IY23</f>
        <v/>
      </c>
      <c r="AA52" s="194"/>
      <c r="AB52" s="202"/>
      <c r="AC52" s="195"/>
      <c r="AD52" s="46" t="str">
        <f>IF(AND($O$30=1,$Q$30=1,$S$30=1,$U$30=1,$W$30=1,$Y$30=1,$AA$30=1,Tabela!HM23&gt;=1),Tabela!HM23,IF(AND($O$30=1,$Q$30=1,$S$30=1,$U$30=1,$W$30=1,$Y$30=1,$AA$30=1,Tabela!HM23=""),"-","-"))</f>
        <v/>
      </c>
      <c r="AE52" s="45" t="str">
        <f>Tabela!R18</f>
        <v/>
      </c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1"/>
      <c r="AX52" s="51"/>
    </row>
    <row r="53" spans="1:50" ht="15" customHeight="1" x14ac:dyDescent="0.25">
      <c r="A53" s="46" t="str">
        <f>IF('Análise Quantitativa'!$D$30="Máximo",Esboço!E21,IF('Análise Quantitativa'!$D$30="Mínimo",Esboço!K21,IF('Análise Quantitativa'!$D$30="- Mínimo",Esboço!K21,"")))</f>
        <v/>
      </c>
      <c r="B53" s="105" t="str">
        <f>IF('Análise Quantitativa'!$D$33="Máximo",Esboço!H21,IF('Análise Quantitativa'!$D$33="Mínimo",Esboço!M21,IF('Análise Quantitativa'!$D$33="- Mínimo",Esboço!M21,"")))</f>
        <v/>
      </c>
      <c r="C53" s="197"/>
      <c r="D53" s="198"/>
      <c r="E53" s="198"/>
      <c r="F53" s="198"/>
      <c r="G53" s="198"/>
      <c r="H53" s="198"/>
      <c r="I53" s="198"/>
      <c r="J53" s="198"/>
      <c r="K53" s="198"/>
      <c r="L53" s="198"/>
      <c r="M53" s="198"/>
      <c r="N53" s="198"/>
      <c r="O53" s="162" t="str">
        <f t="shared" si="1"/>
        <v/>
      </c>
      <c r="P53" s="195"/>
      <c r="Q53" s="195"/>
      <c r="R53" s="196"/>
      <c r="S53" s="196"/>
      <c r="T53" s="194" t="str">
        <f>Tabela!IW24</f>
        <v/>
      </c>
      <c r="U53" s="194"/>
      <c r="V53" s="196"/>
      <c r="W53" s="196"/>
      <c r="X53" s="194" t="str">
        <f>Tabela!IX24</f>
        <v/>
      </c>
      <c r="Y53" s="194"/>
      <c r="Z53" s="194" t="str">
        <f>Tabela!IY24</f>
        <v/>
      </c>
      <c r="AA53" s="194"/>
      <c r="AB53" s="202"/>
      <c r="AC53" s="195"/>
      <c r="AD53" s="46" t="str">
        <f>IF(AND($O$30=1,$Q$30=1,$S$30=1,$U$30=1,$W$30=1,$Y$30=1,$AA$30=1,Tabela!HM24&gt;=1),Tabela!HM24,IF(AND($O$30=1,$Q$30=1,$S$30=1,$U$30=1,$W$30=1,$Y$30=1,$AA$30=1,Tabela!HM24=""),"-","-"))</f>
        <v/>
      </c>
      <c r="AE53" s="45" t="str">
        <f>Tabela!R19</f>
        <v/>
      </c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1"/>
      <c r="AX53" s="51"/>
    </row>
    <row r="54" spans="1:50" ht="15" customHeight="1" x14ac:dyDescent="0.25">
      <c r="A54" s="46" t="str">
        <f>IF('Análise Quantitativa'!$D$30="Máximo",Esboço!E22,IF('Análise Quantitativa'!$D$30="Mínimo",Esboço!K22,IF('Análise Quantitativa'!$D$30="- Mínimo",Esboço!K22,"")))</f>
        <v/>
      </c>
      <c r="B54" s="105" t="str">
        <f>IF('Análise Quantitativa'!$D$33="Máximo",Esboço!H22,IF('Análise Quantitativa'!$D$33="Mínimo",Esboço!M22,IF('Análise Quantitativa'!$D$33="- Mínimo",Esboço!M22,"")))</f>
        <v/>
      </c>
      <c r="C54" s="197"/>
      <c r="D54" s="198"/>
      <c r="E54" s="198"/>
      <c r="F54" s="198"/>
      <c r="G54" s="198"/>
      <c r="H54" s="198"/>
      <c r="I54" s="198"/>
      <c r="J54" s="198"/>
      <c r="K54" s="198"/>
      <c r="L54" s="198"/>
      <c r="M54" s="198"/>
      <c r="N54" s="198"/>
      <c r="O54" s="162" t="str">
        <f t="shared" si="1"/>
        <v/>
      </c>
      <c r="P54" s="195"/>
      <c r="Q54" s="195"/>
      <c r="R54" s="196"/>
      <c r="S54" s="196"/>
      <c r="T54" s="194" t="str">
        <f>Tabela!IW25</f>
        <v/>
      </c>
      <c r="U54" s="194"/>
      <c r="V54" s="196"/>
      <c r="W54" s="196"/>
      <c r="X54" s="194" t="str">
        <f>Tabela!IX25</f>
        <v/>
      </c>
      <c r="Y54" s="194"/>
      <c r="Z54" s="194" t="str">
        <f>Tabela!IY25</f>
        <v/>
      </c>
      <c r="AA54" s="194"/>
      <c r="AB54" s="202"/>
      <c r="AC54" s="195"/>
      <c r="AD54" s="46" t="str">
        <f>IF(AND($O$30=1,$Q$30=1,$S$30=1,$U$30=1,$W$30=1,$Y$30=1,$AA$30=1,Tabela!HM25&gt;=1),Tabela!HM25,IF(AND($O$30=1,$Q$30=1,$S$30=1,$U$30=1,$W$30=1,$Y$30=1,$AA$30=1,Tabela!HM25=""),"-","-"))</f>
        <v/>
      </c>
      <c r="AE54" s="45" t="str">
        <f>Tabela!R20</f>
        <v/>
      </c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1"/>
      <c r="AX54" s="51"/>
    </row>
    <row r="55" spans="1:50" ht="15" customHeight="1" x14ac:dyDescent="0.25">
      <c r="A55" s="46" t="str">
        <f>IF('Análise Quantitativa'!$D$30="Máximo",Esboço!E23,IF('Análise Quantitativa'!$D$30="Mínimo",Esboço!K23,IF('Análise Quantitativa'!$D$30="- Mínimo",Esboço!K23,"")))</f>
        <v/>
      </c>
      <c r="B55" s="105" t="str">
        <f>IF('Análise Quantitativa'!$D$33="Máximo",Esboço!H23,IF('Análise Quantitativa'!$D$33="Mínimo",Esboço!M23,IF('Análise Quantitativa'!$D$33="- Mínimo",Esboço!M23,"")))</f>
        <v/>
      </c>
      <c r="C55" s="197"/>
      <c r="D55" s="198"/>
      <c r="E55" s="198"/>
      <c r="F55" s="198"/>
      <c r="G55" s="198"/>
      <c r="H55" s="198"/>
      <c r="I55" s="198"/>
      <c r="J55" s="198"/>
      <c r="K55" s="198"/>
      <c r="L55" s="198"/>
      <c r="M55" s="198"/>
      <c r="N55" s="198"/>
      <c r="O55" s="162" t="str">
        <f t="shared" si="1"/>
        <v/>
      </c>
      <c r="P55" s="195"/>
      <c r="Q55" s="195"/>
      <c r="R55" s="196"/>
      <c r="S55" s="196"/>
      <c r="T55" s="194" t="str">
        <f>Tabela!IW26</f>
        <v/>
      </c>
      <c r="U55" s="194"/>
      <c r="V55" s="196"/>
      <c r="W55" s="196"/>
      <c r="X55" s="194" t="str">
        <f>Tabela!IX26</f>
        <v/>
      </c>
      <c r="Y55" s="194"/>
      <c r="Z55" s="194" t="str">
        <f>Tabela!IY26</f>
        <v/>
      </c>
      <c r="AA55" s="194"/>
      <c r="AB55" s="202"/>
      <c r="AC55" s="195"/>
      <c r="AD55" s="46" t="str">
        <f>IF(AND($O$30=1,$Q$30=1,$S$30=1,$U$30=1,$W$30=1,$Y$30=1,$AA$30=1,Tabela!HM26&gt;=1),Tabela!HM26,IF(AND($O$30=1,$Q$30=1,$S$30=1,$U$30=1,$W$30=1,$Y$30=1,$AA$30=1,Tabela!HM26=""),"-","-"))</f>
        <v/>
      </c>
      <c r="AE55" s="45" t="str">
        <f>Tabela!R21</f>
        <v/>
      </c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1"/>
      <c r="AX55" s="51"/>
    </row>
    <row r="56" spans="1:50" ht="15" customHeight="1" x14ac:dyDescent="0.25">
      <c r="A56" s="46" t="str">
        <f>IF('Análise Quantitativa'!$D$30="Máximo",Esboço!E24,IF('Análise Quantitativa'!$D$30="Mínimo",Esboço!K24,IF('Análise Quantitativa'!$D$30="- Mínimo",Esboço!K24,"")))</f>
        <v/>
      </c>
      <c r="B56" s="105" t="str">
        <f>IF('Análise Quantitativa'!$D$33="Máximo",Esboço!H24,IF('Análise Quantitativa'!$D$33="Mínimo",Esboço!M24,IF('Análise Quantitativa'!$D$33="- Mínimo",Esboço!M24,"")))</f>
        <v/>
      </c>
      <c r="C56" s="197"/>
      <c r="D56" s="198"/>
      <c r="E56" s="198"/>
      <c r="F56" s="198"/>
      <c r="G56" s="198"/>
      <c r="H56" s="198"/>
      <c r="I56" s="198"/>
      <c r="J56" s="198"/>
      <c r="K56" s="198"/>
      <c r="L56" s="198"/>
      <c r="M56" s="198"/>
      <c r="N56" s="198"/>
      <c r="O56" s="162" t="str">
        <f t="shared" si="1"/>
        <v/>
      </c>
      <c r="P56" s="195"/>
      <c r="Q56" s="195"/>
      <c r="R56" s="196"/>
      <c r="S56" s="196"/>
      <c r="T56" s="194" t="str">
        <f>Tabela!IW27</f>
        <v/>
      </c>
      <c r="U56" s="194"/>
      <c r="V56" s="196"/>
      <c r="W56" s="196"/>
      <c r="X56" s="194" t="str">
        <f>Tabela!IX27</f>
        <v/>
      </c>
      <c r="Y56" s="194"/>
      <c r="Z56" s="194" t="str">
        <f>Tabela!IY27</f>
        <v/>
      </c>
      <c r="AA56" s="194"/>
      <c r="AB56" s="202"/>
      <c r="AC56" s="195"/>
      <c r="AD56" s="46" t="str">
        <f>IF(AND($O$30=1,$Q$30=1,$S$30=1,$U$30=1,$W$30=1,$Y$30=1,$AA$30=1,Tabela!HM27&gt;=1),Tabela!HM27,IF(AND($O$30=1,$Q$30=1,$S$30=1,$U$30=1,$W$30=1,$Y$30=1,$AA$30=1,Tabela!HM27=""),"-","-"))</f>
        <v/>
      </c>
      <c r="AE56" s="45" t="str">
        <f>Tabela!R22</f>
        <v/>
      </c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</row>
    <row r="57" spans="1:50" ht="15" customHeight="1" x14ac:dyDescent="0.25">
      <c r="A57" s="46" t="str">
        <f>IF('Análise Quantitativa'!$D$30="Máximo",Esboço!E25,IF('Análise Quantitativa'!$D$30="Mínimo",Esboço!K25,IF('Análise Quantitativa'!$D$30="- Mínimo",Esboço!K25,"")))</f>
        <v/>
      </c>
      <c r="B57" s="105" t="str">
        <f>IF('Análise Quantitativa'!$D$33="Máximo",Esboço!H25,IF('Análise Quantitativa'!$D$33="Mínimo",Esboço!M25,IF('Análise Quantitativa'!$D$33="- Mínimo",Esboço!M25,"")))</f>
        <v/>
      </c>
      <c r="C57" s="197"/>
      <c r="D57" s="198"/>
      <c r="E57" s="198"/>
      <c r="F57" s="198"/>
      <c r="G57" s="198"/>
      <c r="H57" s="198"/>
      <c r="I57" s="198"/>
      <c r="J57" s="198"/>
      <c r="K57" s="198"/>
      <c r="L57" s="198"/>
      <c r="M57" s="198"/>
      <c r="N57" s="198"/>
      <c r="O57" s="162" t="str">
        <f t="shared" si="1"/>
        <v/>
      </c>
      <c r="P57" s="195"/>
      <c r="Q57" s="195"/>
      <c r="R57" s="196"/>
      <c r="S57" s="196"/>
      <c r="T57" s="194" t="str">
        <f>Tabela!IW28</f>
        <v/>
      </c>
      <c r="U57" s="194"/>
      <c r="V57" s="196"/>
      <c r="W57" s="196"/>
      <c r="X57" s="194" t="str">
        <f>Tabela!IX28</f>
        <v/>
      </c>
      <c r="Y57" s="194"/>
      <c r="Z57" s="194" t="str">
        <f>Tabela!IY28</f>
        <v/>
      </c>
      <c r="AA57" s="194"/>
      <c r="AB57" s="202"/>
      <c r="AC57" s="195"/>
      <c r="AD57" s="46" t="str">
        <f>IF(AND($O$30=1,$Q$30=1,$S$30=1,$U$30=1,$W$30=1,$Y$30=1,$AA$30=1,Tabela!HM28&gt;=1),Tabela!HM28,IF(AND($O$30=1,$Q$30=1,$S$30=1,$U$30=1,$W$30=1,$Y$30=1,$AA$30=1,Tabela!HM28=""),"-","-"))</f>
        <v/>
      </c>
      <c r="AE57" s="45" t="str">
        <f>Tabela!R23</f>
        <v/>
      </c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1"/>
      <c r="AX57" s="51"/>
    </row>
    <row r="58" spans="1:50" ht="15" customHeight="1" x14ac:dyDescent="0.25">
      <c r="A58" s="46" t="str">
        <f>IF('Análise Quantitativa'!$D$30="Máximo",Esboço!E26,IF('Análise Quantitativa'!$D$30="Mínimo",Esboço!K26,IF('Análise Quantitativa'!$D$30="- Mínimo",Esboço!K26,"")))</f>
        <v/>
      </c>
      <c r="B58" s="105" t="str">
        <f>IF('Análise Quantitativa'!$D$33="Máximo",Esboço!H26,IF('Análise Quantitativa'!$D$33="Mínimo",Esboço!M26,IF('Análise Quantitativa'!$D$33="- Mínimo",Esboço!M26,"")))</f>
        <v/>
      </c>
      <c r="C58" s="197"/>
      <c r="D58" s="198"/>
      <c r="E58" s="198"/>
      <c r="F58" s="198"/>
      <c r="G58" s="198"/>
      <c r="H58" s="198"/>
      <c r="I58" s="198"/>
      <c r="J58" s="198"/>
      <c r="K58" s="198"/>
      <c r="L58" s="198"/>
      <c r="M58" s="198"/>
      <c r="N58" s="198"/>
      <c r="O58" s="162" t="str">
        <f t="shared" si="1"/>
        <v/>
      </c>
      <c r="P58" s="195"/>
      <c r="Q58" s="195"/>
      <c r="R58" s="196"/>
      <c r="S58" s="196"/>
      <c r="T58" s="194" t="str">
        <f>Tabela!IW29</f>
        <v/>
      </c>
      <c r="U58" s="194"/>
      <c r="V58" s="196"/>
      <c r="W58" s="196"/>
      <c r="X58" s="194" t="str">
        <f>Tabela!IX29</f>
        <v/>
      </c>
      <c r="Y58" s="194"/>
      <c r="Z58" s="194" t="str">
        <f>Tabela!IY29</f>
        <v/>
      </c>
      <c r="AA58" s="194"/>
      <c r="AB58" s="202"/>
      <c r="AC58" s="195"/>
      <c r="AD58" s="46" t="str">
        <f>IF(AND($O$30=1,$Q$30=1,$S$30=1,$U$30=1,$W$30=1,$Y$30=1,$AA$30=1,Tabela!HM29&gt;=1),Tabela!HM29,IF(AND($O$30=1,$Q$30=1,$S$30=1,$U$30=1,$W$30=1,$Y$30=1,$AA$30=1,Tabela!HM29=""),"-","-"))</f>
        <v/>
      </c>
      <c r="AE58" s="45" t="str">
        <f>Tabela!R24</f>
        <v/>
      </c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1"/>
      <c r="AX58" s="51"/>
    </row>
    <row r="59" spans="1:50" ht="15" customHeight="1" x14ac:dyDescent="0.25">
      <c r="A59" s="46" t="str">
        <f>IF('Análise Quantitativa'!$D$30="Máximo",Esboço!E27,IF('Análise Quantitativa'!$D$30="Mínimo",Esboço!K27,IF('Análise Quantitativa'!$D$30="- Mínimo",Esboço!K27,"")))</f>
        <v/>
      </c>
      <c r="B59" s="105" t="str">
        <f>IF('Análise Quantitativa'!$D$33="Máximo",Esboço!H27,IF('Análise Quantitativa'!$D$33="Mínimo",Esboço!M27,IF('Análise Quantitativa'!$D$33="- Mínimo",Esboço!M27,"")))</f>
        <v/>
      </c>
      <c r="C59" s="197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62" t="str">
        <f t="shared" si="1"/>
        <v/>
      </c>
      <c r="P59" s="195"/>
      <c r="Q59" s="195"/>
      <c r="R59" s="196"/>
      <c r="S59" s="196"/>
      <c r="T59" s="194" t="str">
        <f>Tabela!IW30</f>
        <v/>
      </c>
      <c r="U59" s="194"/>
      <c r="V59" s="196"/>
      <c r="W59" s="196"/>
      <c r="X59" s="194" t="str">
        <f>Tabela!IX30</f>
        <v/>
      </c>
      <c r="Y59" s="194"/>
      <c r="Z59" s="194" t="str">
        <f>Tabela!IY30</f>
        <v/>
      </c>
      <c r="AA59" s="194"/>
      <c r="AB59" s="202"/>
      <c r="AC59" s="195"/>
      <c r="AD59" s="46" t="str">
        <f>IF(AND($O$30=1,$Q$30=1,$S$30=1,$U$30=1,$W$30=1,$Y$30=1,$AA$30=1,Tabela!HM30&gt;=1),Tabela!HM30,IF(AND($O$30=1,$Q$30=1,$S$30=1,$U$30=1,$W$30=1,$Y$30=1,$AA$30=1,Tabela!HM30=""),"-","-"))</f>
        <v/>
      </c>
      <c r="AE59" s="45" t="str">
        <f>Tabela!R25</f>
        <v/>
      </c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1"/>
      <c r="AX59" s="51"/>
    </row>
    <row r="60" spans="1:50" ht="15" customHeight="1" x14ac:dyDescent="0.25">
      <c r="A60" s="46" t="str">
        <f>IF('Análise Quantitativa'!$D$30="Máximo",Esboço!E28,IF('Análise Quantitativa'!$D$30="Mínimo",Esboço!K28,IF('Análise Quantitativa'!$D$30="- Mínimo",Esboço!K28,"")))</f>
        <v/>
      </c>
      <c r="B60" s="105" t="str">
        <f>IF('Análise Quantitativa'!$D$33="Máximo",Esboço!H28,IF('Análise Quantitativa'!$D$33="Mínimo",Esboço!M28,IF('Análise Quantitativa'!$D$33="- Mínimo",Esboço!M28,"")))</f>
        <v/>
      </c>
      <c r="C60" s="197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62" t="str">
        <f t="shared" si="1"/>
        <v/>
      </c>
      <c r="P60" s="195"/>
      <c r="Q60" s="195"/>
      <c r="R60" s="196"/>
      <c r="S60" s="196"/>
      <c r="T60" s="194" t="str">
        <f>Tabela!IW31</f>
        <v/>
      </c>
      <c r="U60" s="194"/>
      <c r="V60" s="196"/>
      <c r="W60" s="196"/>
      <c r="X60" s="194" t="str">
        <f>Tabela!IX31</f>
        <v/>
      </c>
      <c r="Y60" s="194"/>
      <c r="Z60" s="194" t="str">
        <f>Tabela!IY31</f>
        <v/>
      </c>
      <c r="AA60" s="194"/>
      <c r="AB60" s="202"/>
      <c r="AC60" s="195"/>
      <c r="AD60" s="46" t="str">
        <f>IF(AND($O$30=1,$Q$30=1,$S$30=1,$U$30=1,$W$30=1,$Y$30=1,$AA$30=1,Tabela!HM31&gt;=1),Tabela!HM31,IF(AND($O$30=1,$Q$30=1,$S$30=1,$U$30=1,$W$30=1,$Y$30=1,$AA$30=1,Tabela!HM31=""),"-","-"))</f>
        <v/>
      </c>
      <c r="AE60" s="45" t="str">
        <f>Tabela!R26</f>
        <v/>
      </c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1"/>
      <c r="AX60" s="51"/>
    </row>
    <row r="61" spans="1:50" ht="15" customHeight="1" x14ac:dyDescent="0.25">
      <c r="A61" s="46" t="str">
        <f>IF('Análise Quantitativa'!$D$30="Máximo",Esboço!E29,IF('Análise Quantitativa'!$D$30="Mínimo",Esboço!K29,IF('Análise Quantitativa'!$D$30="- Mínimo",Esboço!K29,"")))</f>
        <v/>
      </c>
      <c r="B61" s="105" t="str">
        <f>IF('Análise Quantitativa'!$D$33="Máximo",Esboço!H29,IF('Análise Quantitativa'!$D$33="Mínimo",Esboço!M29,IF('Análise Quantitativa'!$D$33="- Mínimo",Esboço!M29,"")))</f>
        <v/>
      </c>
      <c r="C61" s="197"/>
      <c r="D61" s="198"/>
      <c r="E61" s="198"/>
      <c r="F61" s="198"/>
      <c r="G61" s="198"/>
      <c r="H61" s="198"/>
      <c r="I61" s="198"/>
      <c r="J61" s="198"/>
      <c r="K61" s="198"/>
      <c r="L61" s="198"/>
      <c r="M61" s="198"/>
      <c r="N61" s="198"/>
      <c r="O61" s="162" t="str">
        <f t="shared" si="1"/>
        <v/>
      </c>
      <c r="P61" s="195"/>
      <c r="Q61" s="195"/>
      <c r="R61" s="196"/>
      <c r="S61" s="196"/>
      <c r="T61" s="194" t="str">
        <f>Tabela!IW32</f>
        <v/>
      </c>
      <c r="U61" s="194"/>
      <c r="V61" s="196"/>
      <c r="W61" s="196"/>
      <c r="X61" s="194" t="str">
        <f>Tabela!IX32</f>
        <v/>
      </c>
      <c r="Y61" s="194"/>
      <c r="Z61" s="194" t="str">
        <f>Tabela!IY32</f>
        <v/>
      </c>
      <c r="AA61" s="194"/>
      <c r="AB61" s="202"/>
      <c r="AC61" s="195"/>
      <c r="AD61" s="46" t="str">
        <f>IF(AND($O$30=1,$Q$30=1,$S$30=1,$U$30=1,$W$30=1,$Y$30=1,$AA$30=1,Tabela!HM32&gt;=1),Tabela!HM32,IF(AND($O$30=1,$Q$30=1,$S$30=1,$U$30=1,$W$30=1,$Y$30=1,$AA$30=1,Tabela!HM32=""),"-","-"))</f>
        <v/>
      </c>
      <c r="AE61" s="45" t="str">
        <f>Tabela!R27</f>
        <v/>
      </c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1"/>
      <c r="AX61" s="51"/>
    </row>
    <row r="62" spans="1:50" ht="15" customHeight="1" x14ac:dyDescent="0.25">
      <c r="A62" s="46" t="str">
        <f>IF('Análise Quantitativa'!$D$30="Máximo",Esboço!E30,IF('Análise Quantitativa'!$D$30="Mínimo",Esboço!K30,IF('Análise Quantitativa'!$D$30="- Mínimo",Esboço!K30,"")))</f>
        <v/>
      </c>
      <c r="B62" s="105" t="str">
        <f>IF('Análise Quantitativa'!$D$33="Máximo",Esboço!H30,IF('Análise Quantitativa'!$D$33="Mínimo",Esboço!M30,IF('Análise Quantitativa'!$D$33="- Mínimo",Esboço!M30,"")))</f>
        <v/>
      </c>
      <c r="C62" s="197"/>
      <c r="D62" s="198"/>
      <c r="E62" s="198"/>
      <c r="F62" s="198"/>
      <c r="G62" s="198"/>
      <c r="H62" s="198"/>
      <c r="I62" s="198"/>
      <c r="J62" s="198"/>
      <c r="K62" s="198"/>
      <c r="L62" s="198"/>
      <c r="M62" s="198"/>
      <c r="N62" s="198"/>
      <c r="O62" s="162" t="str">
        <f t="shared" si="1"/>
        <v/>
      </c>
      <c r="P62" s="195"/>
      <c r="Q62" s="195"/>
      <c r="R62" s="196"/>
      <c r="S62" s="196"/>
      <c r="T62" s="194" t="str">
        <f>Tabela!IW33</f>
        <v/>
      </c>
      <c r="U62" s="194"/>
      <c r="V62" s="196"/>
      <c r="W62" s="196"/>
      <c r="X62" s="194" t="str">
        <f>Tabela!IX33</f>
        <v/>
      </c>
      <c r="Y62" s="194"/>
      <c r="Z62" s="194" t="str">
        <f>Tabela!IY33</f>
        <v/>
      </c>
      <c r="AA62" s="194"/>
      <c r="AB62" s="202"/>
      <c r="AC62" s="195"/>
      <c r="AD62" s="46" t="str">
        <f>IF(AND($O$30=1,$Q$30=1,$S$30=1,$U$30=1,$W$30=1,$Y$30=1,$AA$30=1,Tabela!HM33&gt;=1),Tabela!HM33,IF(AND($O$30=1,$Q$30=1,$S$30=1,$U$30=1,$W$30=1,$Y$30=1,$AA$30=1,Tabela!HM33=""),"-","-"))</f>
        <v/>
      </c>
      <c r="AE62" s="45" t="str">
        <f>Tabela!R28</f>
        <v/>
      </c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</row>
    <row r="63" spans="1:50" ht="15" customHeight="1" x14ac:dyDescent="0.25">
      <c r="A63" s="46" t="str">
        <f>IF('Análise Quantitativa'!$D$30="Máximo",Esboço!E31,IF('Análise Quantitativa'!$D$30="Mínimo",Esboço!K31,IF('Análise Quantitativa'!$D$30="- Mínimo",Esboço!K31,"")))</f>
        <v/>
      </c>
      <c r="B63" s="105" t="str">
        <f>IF('Análise Quantitativa'!$D$33="Máximo",Esboço!H31,IF('Análise Quantitativa'!$D$33="Mínimo",Esboço!M31,IF('Análise Quantitativa'!$D$33="- Mínimo",Esboço!M31,"")))</f>
        <v/>
      </c>
      <c r="C63" s="197"/>
      <c r="D63" s="198"/>
      <c r="E63" s="198"/>
      <c r="F63" s="198"/>
      <c r="G63" s="198"/>
      <c r="H63" s="198"/>
      <c r="I63" s="198"/>
      <c r="J63" s="198"/>
      <c r="K63" s="198"/>
      <c r="L63" s="198"/>
      <c r="M63" s="198"/>
      <c r="N63" s="198"/>
      <c r="O63" s="162" t="str">
        <f t="shared" si="1"/>
        <v/>
      </c>
      <c r="P63" s="195"/>
      <c r="Q63" s="195"/>
      <c r="R63" s="196"/>
      <c r="S63" s="196"/>
      <c r="T63" s="194" t="str">
        <f>Tabela!IW34</f>
        <v/>
      </c>
      <c r="U63" s="194"/>
      <c r="V63" s="196"/>
      <c r="W63" s="196"/>
      <c r="X63" s="194" t="str">
        <f>Tabela!IX34</f>
        <v/>
      </c>
      <c r="Y63" s="194"/>
      <c r="Z63" s="194" t="str">
        <f>Tabela!IY34</f>
        <v/>
      </c>
      <c r="AA63" s="194"/>
      <c r="AB63" s="202"/>
      <c r="AC63" s="195"/>
      <c r="AD63" s="46" t="str">
        <f>IF(AND($O$30=1,$Q$30=1,$S$30=1,$U$30=1,$W$30=1,$Y$30=1,$AA$30=1,Tabela!HM34&gt;=1),Tabela!HM34,IF(AND($O$30=1,$Q$30=1,$S$30=1,$U$30=1,$W$30=1,$Y$30=1,$AA$30=1,Tabela!HM34=""),"-","-"))</f>
        <v/>
      </c>
      <c r="AE63" s="45" t="str">
        <f>Tabela!R29</f>
        <v/>
      </c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1"/>
      <c r="AX63" s="51"/>
    </row>
    <row r="64" spans="1:50" ht="15" customHeight="1" x14ac:dyDescent="0.25">
      <c r="A64" s="46" t="str">
        <f>IF('Análise Quantitativa'!$D$30="Máximo",Esboço!E32,IF('Análise Quantitativa'!$D$30="Mínimo",Esboço!K32,IF('Análise Quantitativa'!$D$30="- Mínimo",Esboço!K32,"")))</f>
        <v/>
      </c>
      <c r="B64" s="105" t="str">
        <f>IF('Análise Quantitativa'!$D$33="Máximo",Esboço!H32,IF('Análise Quantitativa'!$D$33="Mínimo",Esboço!M32,IF('Análise Quantitativa'!$D$33="- Mínimo",Esboço!M32,"")))</f>
        <v/>
      </c>
      <c r="C64" s="197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62" t="str">
        <f t="shared" si="1"/>
        <v/>
      </c>
      <c r="P64" s="195"/>
      <c r="Q64" s="195"/>
      <c r="R64" s="196"/>
      <c r="S64" s="196"/>
      <c r="T64" s="194" t="str">
        <f>Tabela!IW35</f>
        <v/>
      </c>
      <c r="U64" s="194"/>
      <c r="V64" s="196"/>
      <c r="W64" s="196"/>
      <c r="X64" s="194" t="str">
        <f>Tabela!IX35</f>
        <v/>
      </c>
      <c r="Y64" s="194"/>
      <c r="Z64" s="194" t="str">
        <f>Tabela!IY35</f>
        <v/>
      </c>
      <c r="AA64" s="194"/>
      <c r="AB64" s="202"/>
      <c r="AC64" s="195"/>
      <c r="AD64" s="46" t="str">
        <f>IF(AND($O$30=1,$Q$30=1,$S$30=1,$U$30=1,$W$30=1,$Y$30=1,$AA$30=1,Tabela!HM35&gt;=1),Tabela!HM35,IF(AND($O$30=1,$Q$30=1,$S$30=1,$U$30=1,$W$30=1,$Y$30=1,$AA$30=1,Tabela!HM35=""),"-","-"))</f>
        <v/>
      </c>
      <c r="AE64" s="45" t="str">
        <f>Tabela!R30</f>
        <v/>
      </c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1"/>
      <c r="AX64" s="51"/>
    </row>
    <row r="65" spans="1:50" ht="15" customHeight="1" x14ac:dyDescent="0.25">
      <c r="A65" s="46" t="str">
        <f>IF('Análise Quantitativa'!$D$30="Máximo",Esboço!E33,IF('Análise Quantitativa'!$D$30="Mínimo",Esboço!K33,IF('Análise Quantitativa'!$D$30="- Mínimo",Esboço!K33,"")))</f>
        <v/>
      </c>
      <c r="B65" s="105" t="str">
        <f>IF('Análise Quantitativa'!$D$33="Máximo",Esboço!H33,IF('Análise Quantitativa'!$D$33="Mínimo",Esboço!M33,IF('Análise Quantitativa'!$D$33="- Mínimo",Esboço!M33,"")))</f>
        <v/>
      </c>
      <c r="C65" s="197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62" t="str">
        <f t="shared" si="1"/>
        <v/>
      </c>
      <c r="P65" s="195"/>
      <c r="Q65" s="195"/>
      <c r="R65" s="196"/>
      <c r="S65" s="196"/>
      <c r="T65" s="194" t="str">
        <f>Tabela!IW36</f>
        <v/>
      </c>
      <c r="U65" s="194"/>
      <c r="V65" s="196"/>
      <c r="W65" s="196"/>
      <c r="X65" s="194" t="str">
        <f>Tabela!IX36</f>
        <v/>
      </c>
      <c r="Y65" s="194"/>
      <c r="Z65" s="194" t="str">
        <f>Tabela!IY36</f>
        <v/>
      </c>
      <c r="AA65" s="194"/>
      <c r="AB65" s="202"/>
      <c r="AC65" s="195"/>
      <c r="AD65" s="46" t="str">
        <f>IF(AND($O$30=1,$Q$30=1,$S$30=1,$U$30=1,$W$30=1,$Y$30=1,$AA$30=1,Tabela!HM36&gt;=1),Tabela!HM36,IF(AND($O$30=1,$Q$30=1,$S$30=1,$U$30=1,$W$30=1,$Y$30=1,$AA$30=1,Tabela!HM36=""),"-","-"))</f>
        <v/>
      </c>
      <c r="AE65" s="45" t="str">
        <f>Tabela!R31</f>
        <v/>
      </c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</row>
    <row r="66" spans="1:50" ht="15" customHeight="1" x14ac:dyDescent="0.25">
      <c r="A66" s="46" t="str">
        <f>IF('Análise Quantitativa'!$D$30="Máximo",Esboço!E34,IF('Análise Quantitativa'!$D$30="Mínimo",Esboço!K34,IF('Análise Quantitativa'!$D$30="- Mínimo",Esboço!K34,"")))</f>
        <v/>
      </c>
      <c r="B66" s="105" t="str">
        <f>IF('Análise Quantitativa'!$D$33="Máximo",Esboço!H34,IF('Análise Quantitativa'!$D$33="Mínimo",Esboço!M34,IF('Análise Quantitativa'!$D$33="- Mínimo",Esboço!M34,"")))</f>
        <v/>
      </c>
      <c r="C66" s="197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62" t="str">
        <f t="shared" si="1"/>
        <v/>
      </c>
      <c r="P66" s="195"/>
      <c r="Q66" s="195"/>
      <c r="R66" s="196"/>
      <c r="S66" s="196"/>
      <c r="T66" s="194" t="str">
        <f>Tabela!IW37</f>
        <v/>
      </c>
      <c r="U66" s="194"/>
      <c r="V66" s="196"/>
      <c r="W66" s="196"/>
      <c r="X66" s="194" t="str">
        <f>Tabela!IX37</f>
        <v/>
      </c>
      <c r="Y66" s="194"/>
      <c r="Z66" s="194" t="str">
        <f>Tabela!IY37</f>
        <v/>
      </c>
      <c r="AA66" s="194"/>
      <c r="AB66" s="202"/>
      <c r="AC66" s="195"/>
      <c r="AD66" s="46" t="str">
        <f>IF(AND($O$30=1,$Q$30=1,$S$30=1,$U$30=1,$W$30=1,$Y$30=1,$AA$30=1,Tabela!HM37&gt;=1),Tabela!HM37,IF(AND($O$30=1,$Q$30=1,$S$30=1,$U$30=1,$W$30=1,$Y$30=1,$AA$30=1,Tabela!HM37=""),"-","-"))</f>
        <v/>
      </c>
      <c r="AE66" s="45" t="str">
        <f>Tabela!R32</f>
        <v/>
      </c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</row>
    <row r="67" spans="1:50" ht="15" customHeight="1" x14ac:dyDescent="0.25">
      <c r="A67" s="46" t="str">
        <f>IF('Análise Quantitativa'!$D$30="Máximo",Esboço!E35,IF('Análise Quantitativa'!$D$30="Mínimo",Esboço!K35,IF('Análise Quantitativa'!$D$30="- Mínimo",Esboço!K35,"")))</f>
        <v/>
      </c>
      <c r="B67" s="105" t="str">
        <f>IF('Análise Quantitativa'!$D$33="Máximo",Esboço!H35,IF('Análise Quantitativa'!$D$33="Mínimo",Esboço!M35,IF('Análise Quantitativa'!$D$33="- Mínimo",Esboço!M35,"")))</f>
        <v/>
      </c>
      <c r="C67" s="197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62" t="str">
        <f t="shared" si="1"/>
        <v/>
      </c>
      <c r="P67" s="195"/>
      <c r="Q67" s="195"/>
      <c r="R67" s="196"/>
      <c r="S67" s="196"/>
      <c r="T67" s="194" t="str">
        <f>Tabela!IW38</f>
        <v/>
      </c>
      <c r="U67" s="194"/>
      <c r="V67" s="196"/>
      <c r="W67" s="196"/>
      <c r="X67" s="194" t="str">
        <f>Tabela!IX38</f>
        <v/>
      </c>
      <c r="Y67" s="194"/>
      <c r="Z67" s="194" t="str">
        <f>Tabela!IY38</f>
        <v/>
      </c>
      <c r="AA67" s="194"/>
      <c r="AB67" s="202"/>
      <c r="AC67" s="195"/>
      <c r="AD67" s="46" t="str">
        <f>IF(AND($O$30=1,$Q$30=1,$S$30=1,$U$30=1,$W$30=1,$Y$30=1,$AA$30=1,Tabela!HM38&gt;=1),Tabela!HM38,IF(AND($O$30=1,$Q$30=1,$S$30=1,$U$30=1,$W$30=1,$Y$30=1,$AA$30=1,Tabela!HM38=""),"-","-"))</f>
        <v/>
      </c>
      <c r="AE67" s="45" t="str">
        <f>Tabela!R33</f>
        <v/>
      </c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</row>
    <row r="68" spans="1:50" ht="15" customHeight="1" x14ac:dyDescent="0.25">
      <c r="A68" s="46" t="str">
        <f>IF('Análise Quantitativa'!$D$30="Máximo",Esboço!E36,IF('Análise Quantitativa'!$D$30="Mínimo",Esboço!K36,IF('Análise Quantitativa'!$D$30="- Mínimo",Esboço!K36,"")))</f>
        <v/>
      </c>
      <c r="B68" s="105" t="str">
        <f>IF('Análise Quantitativa'!$D$33="Máximo",Esboço!H36,IF('Análise Quantitativa'!$D$33="Mínimo",Esboço!M36,IF('Análise Quantitativa'!$D$33="- Mínimo",Esboço!M36,"")))</f>
        <v/>
      </c>
      <c r="C68" s="197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62" t="str">
        <f t="shared" si="1"/>
        <v/>
      </c>
      <c r="P68" s="192"/>
      <c r="Q68" s="192"/>
      <c r="R68" s="193"/>
      <c r="S68" s="193"/>
      <c r="T68" s="194" t="str">
        <f>Tabela!IW39</f>
        <v/>
      </c>
      <c r="U68" s="194"/>
      <c r="V68" s="193"/>
      <c r="W68" s="193"/>
      <c r="X68" s="194" t="str">
        <f>Tabela!IX39</f>
        <v/>
      </c>
      <c r="Y68" s="194"/>
      <c r="Z68" s="194" t="str">
        <f>Tabela!IY39</f>
        <v/>
      </c>
      <c r="AA68" s="194"/>
      <c r="AB68" s="200"/>
      <c r="AC68" s="201"/>
      <c r="AD68" s="46" t="str">
        <f>IF(AND($O$30=1,$Q$30=1,$S$30=1,$U$30=1,$W$30=1,$Y$30=1,$AA$30=1,Tabela!HM39&gt;=1),Tabela!HM39,IF(AND($O$30=1,$Q$30=1,$S$30=1,$U$30=1,$W$30=1,$Y$30=1,$AA$30=1,Tabela!HM39=""),"-","-"))</f>
        <v/>
      </c>
      <c r="AE68" s="45" t="str">
        <f>Tabela!R34</f>
        <v/>
      </c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</row>
    <row r="69" spans="1:50" ht="15" customHeight="1" x14ac:dyDescent="0.25">
      <c r="A69" s="46" t="str">
        <f>IF('Análise Quantitativa'!$D$30="Máximo",Esboço!E37,IF('Análise Quantitativa'!$D$30="Mínimo",Esboço!K37,IF('Análise Quantitativa'!$D$30="- Mínimo",Esboço!K37,"")))</f>
        <v/>
      </c>
      <c r="B69" s="105" t="str">
        <f>IF('Análise Quantitativa'!$D$33="Máximo",Esboço!H37,IF('Análise Quantitativa'!$D$33="Mínimo",Esboço!M37,IF('Análise Quantitativa'!$D$33="- Mínimo",Esboço!M37,"")))</f>
        <v/>
      </c>
      <c r="C69" s="197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62" t="str">
        <f t="shared" si="1"/>
        <v/>
      </c>
      <c r="P69" s="195"/>
      <c r="Q69" s="195"/>
      <c r="R69" s="187"/>
      <c r="S69" s="187"/>
      <c r="T69" s="194" t="str">
        <f>Tabela!IW40</f>
        <v/>
      </c>
      <c r="U69" s="194"/>
      <c r="V69" s="187"/>
      <c r="W69" s="187"/>
      <c r="X69" s="194" t="str">
        <f>Tabela!IX40</f>
        <v/>
      </c>
      <c r="Y69" s="194"/>
      <c r="Z69" s="194" t="str">
        <f>Tabela!IY40</f>
        <v/>
      </c>
      <c r="AA69" s="194"/>
      <c r="AB69" s="199"/>
      <c r="AC69" s="187"/>
      <c r="AD69" s="46" t="str">
        <f>IF(AND($O$30=1,$Q$30=1,$S$30=1,$U$30=1,$W$30=1,$Y$30=1,$AA$30=1,Tabela!HM40&gt;=1),Tabela!HM40,IF(AND($O$30=1,$Q$30=1,$S$30=1,$U$30=1,$W$30=1,$Y$30=1,$AA$30=1,Tabela!HM40=""),"-","-"))</f>
        <v/>
      </c>
      <c r="AE69" s="45" t="str">
        <f>Tabela!R35</f>
        <v/>
      </c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</row>
    <row r="70" spans="1:50" ht="15" customHeight="1" x14ac:dyDescent="0.25">
      <c r="A70" s="46" t="str">
        <f>IF('Análise Quantitativa'!$D$30="Máximo",Esboço!E38,IF('Análise Quantitativa'!$D$30="Mínimo",Esboço!K38,IF('Análise Quantitativa'!$D$30="- Mínimo",Esboço!K38,"")))</f>
        <v/>
      </c>
      <c r="B70" s="105" t="str">
        <f>IF('Análise Quantitativa'!$D$33="Máximo",Esboço!H38,IF('Análise Quantitativa'!$D$33="Mínimo",Esboço!M38,IF('Análise Quantitativa'!$D$33="- Mínimo",Esboço!M38,"")))</f>
        <v/>
      </c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1"/>
      <c r="Q70" s="191"/>
      <c r="R70" s="191"/>
      <c r="S70" s="191"/>
      <c r="T70" s="108"/>
      <c r="U70" s="108"/>
      <c r="V70" s="191"/>
      <c r="W70" s="191"/>
      <c r="X70" s="108"/>
      <c r="Y70" s="108"/>
      <c r="Z70" s="108"/>
      <c r="AA70" s="108"/>
      <c r="AB70" s="191"/>
      <c r="AC70" s="191"/>
      <c r="AD70" s="46" t="str">
        <f>IF(AND($O$30=1,$Q$30=1,$S$30=1,$U$30=1,$W$30=1,$Y$30=1,$AA$30=1,Tabela!HM41&gt;=1),Tabela!HM41,IF(AND($O$30=1,$Q$30=1,$S$30=1,$U$30=1,$W$30=1,$Y$30=1,$AA$30=1,Tabela!HM41=""),"-","-"))</f>
        <v/>
      </c>
      <c r="AE70" s="45" t="str">
        <f>Tabela!R36</f>
        <v/>
      </c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</row>
    <row r="71" spans="1:50" ht="15" customHeight="1" x14ac:dyDescent="0.25">
      <c r="A71" s="46" t="str">
        <f>IF('Análise Quantitativa'!$D$30="Máximo",Esboço!E39,IF('Análise Quantitativa'!$D$30="Mínimo",Esboço!K39,IF('Análise Quantitativa'!$D$30="- Mínimo",Esboço!K39,"")))</f>
        <v/>
      </c>
      <c r="B71" s="105" t="str">
        <f>IF('Análise Quantitativa'!$D$33="Máximo",Esboço!H39,IF('Análise Quantitativa'!$D$33="Mínimo",Esboço!M39,IF('Análise Quantitativa'!$D$33="- Mínimo",Esboço!M39,"")))</f>
        <v/>
      </c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1"/>
      <c r="Q71" s="191"/>
      <c r="R71" s="191"/>
      <c r="S71" s="191"/>
      <c r="T71" s="108"/>
      <c r="U71" s="108"/>
      <c r="V71" s="191"/>
      <c r="W71" s="191"/>
      <c r="X71" s="108"/>
      <c r="Y71" s="108"/>
      <c r="Z71" s="108"/>
      <c r="AA71" s="108"/>
      <c r="AB71" s="191"/>
      <c r="AC71" s="191"/>
      <c r="AD71" s="46" t="str">
        <f>IF(AND($O$30=1,$Q$30=1,$S$30=1,$U$30=1,$W$30=1,$Y$30=1,$AA$30=1,Tabela!HM42&gt;=1),Tabela!HM42,IF(AND($O$30=1,$Q$30=1,$S$30=1,$U$30=1,$W$30=1,$Y$30=1,$AA$30=1,Tabela!HM42=""),"-","-"))</f>
        <v/>
      </c>
      <c r="AE71" s="45" t="str">
        <f>Tabela!R37</f>
        <v/>
      </c>
      <c r="AF71" s="109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1"/>
      <c r="AX71" s="51"/>
    </row>
    <row r="72" spans="1:50" ht="15" customHeight="1" x14ac:dyDescent="0.25">
      <c r="A72" s="46"/>
      <c r="B72" s="105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109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</row>
    <row r="73" spans="1:50" ht="15" customHeight="1" x14ac:dyDescent="0.25">
      <c r="A73" s="50"/>
      <c r="B73" s="105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66"/>
      <c r="O73" s="66"/>
      <c r="P73" s="66"/>
      <c r="Q73" s="66"/>
      <c r="R73" s="66"/>
      <c r="S73" s="66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46"/>
      <c r="AF73" s="109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</row>
    <row r="74" spans="1:50" ht="15" customHeight="1" x14ac:dyDescent="0.15">
      <c r="A74" s="50"/>
      <c r="B74" s="105"/>
      <c r="C74" s="50"/>
      <c r="D74" s="50"/>
      <c r="E74" s="50"/>
      <c r="F74" s="50"/>
      <c r="G74" s="50"/>
      <c r="H74" s="50"/>
      <c r="I74" s="50"/>
      <c r="J74" s="50"/>
      <c r="K74" s="184" t="str">
        <f>Certificado!K34</f>
        <v>Thiago Batista Campos de Sousa</v>
      </c>
      <c r="L74" s="184"/>
      <c r="M74" s="184"/>
      <c r="N74" s="184"/>
      <c r="O74" s="184"/>
      <c r="P74" s="184"/>
      <c r="Q74" s="184"/>
      <c r="R74" s="184"/>
      <c r="S74" s="184"/>
      <c r="T74" s="184"/>
      <c r="U74" s="184"/>
      <c r="V74" s="50"/>
      <c r="W74" s="50"/>
      <c r="X74" s="50"/>
      <c r="Y74" s="46" t="s">
        <v>211</v>
      </c>
      <c r="Z74" s="50"/>
      <c r="AA74" s="50"/>
      <c r="AB74" s="50"/>
      <c r="AC74" s="50"/>
      <c r="AD74" s="50"/>
      <c r="AE74" s="46"/>
      <c r="AF74" s="109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1"/>
      <c r="AX74" s="51"/>
    </row>
    <row r="75" spans="1:50" ht="15" customHeight="1" x14ac:dyDescent="0.25">
      <c r="A75" s="50"/>
      <c r="B75" s="105"/>
      <c r="C75" s="50"/>
      <c r="D75" s="50"/>
      <c r="E75" s="50"/>
      <c r="F75" s="50"/>
      <c r="G75" s="50"/>
      <c r="H75" s="50"/>
      <c r="I75" s="50"/>
      <c r="J75" s="50"/>
      <c r="K75" s="185" t="str">
        <f>Certificado!K35</f>
        <v>Diretor (a) Técnico-Científico (a)</v>
      </c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50"/>
      <c r="W75" s="50"/>
      <c r="X75" s="50"/>
      <c r="Y75" s="46" t="s">
        <v>210</v>
      </c>
      <c r="Z75" s="50"/>
      <c r="AA75" s="50"/>
      <c r="AB75" s="50"/>
      <c r="AC75" s="50"/>
      <c r="AD75" s="50"/>
      <c r="AE75" s="46"/>
      <c r="AF75" s="109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1"/>
      <c r="AX75" s="51"/>
    </row>
    <row r="76" spans="1:50" ht="15" customHeight="1" x14ac:dyDescent="0.25">
      <c r="A76" s="50"/>
      <c r="B76" s="105"/>
      <c r="C76" s="50"/>
      <c r="D76" s="50"/>
      <c r="E76" s="50"/>
      <c r="F76" s="50"/>
      <c r="G76" s="50"/>
      <c r="H76" s="50"/>
      <c r="I76" s="50"/>
      <c r="J76" s="50"/>
      <c r="K76" s="186" t="str">
        <f>Certificado!K36</f>
        <v>CREF: 004199-G/PB</v>
      </c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50"/>
      <c r="W76" s="50"/>
      <c r="X76" s="50"/>
      <c r="Y76" s="46" t="s">
        <v>208</v>
      </c>
      <c r="Z76" s="50"/>
      <c r="AA76" s="50"/>
      <c r="AB76" s="50"/>
      <c r="AC76" s="50"/>
      <c r="AD76" s="50"/>
      <c r="AE76" s="46"/>
      <c r="AF76" s="109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1"/>
      <c r="AX76" s="51"/>
    </row>
    <row r="77" spans="1:50" ht="15" customHeight="1" x14ac:dyDescent="0.25">
      <c r="A77" s="46"/>
      <c r="B77" s="105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46" t="s">
        <v>209</v>
      </c>
      <c r="Z77" s="50"/>
      <c r="AA77" s="50"/>
      <c r="AB77" s="50"/>
      <c r="AC77" s="50"/>
      <c r="AD77" s="46"/>
      <c r="AE77" s="46"/>
      <c r="AF77" s="110"/>
    </row>
    <row r="78" spans="1:50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</row>
    <row r="79" spans="1:50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</row>
    <row r="80" spans="1:50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</row>
  </sheetData>
  <sheetProtection algorithmName="SHA-512" hashValue="tokiVqtdAHuAW6ruo93ozAkeJLimTvvuqMCWdc0u+R3W8t3OJQi1qncaVnJq5W5zEHfzOt3XFxO01nWqzpwK+A==" saltValue="4HIYknMQti1kY2MW7ZmfvQ==" spinCount="100000" sheet="1" selectLockedCells="1"/>
  <mergeCells count="389">
    <mergeCell ref="Y11:AC11"/>
    <mergeCell ref="C12:F12"/>
    <mergeCell ref="G12:K12"/>
    <mergeCell ref="L12:O12"/>
    <mergeCell ref="P12:T12"/>
    <mergeCell ref="U12:X12"/>
    <mergeCell ref="Y12:AC12"/>
    <mergeCell ref="C3:AC5"/>
    <mergeCell ref="C6:AC6"/>
    <mergeCell ref="C9:AC9"/>
    <mergeCell ref="C10:K10"/>
    <mergeCell ref="C11:F11"/>
    <mergeCell ref="G11:K11"/>
    <mergeCell ref="L11:O11"/>
    <mergeCell ref="P11:T11"/>
    <mergeCell ref="U11:X11"/>
    <mergeCell ref="L10:T10"/>
    <mergeCell ref="U10:AC10"/>
    <mergeCell ref="C14:AC14"/>
    <mergeCell ref="C15:F15"/>
    <mergeCell ref="G15:T15"/>
    <mergeCell ref="U15:X15"/>
    <mergeCell ref="Y15:AC15"/>
    <mergeCell ref="C17:F17"/>
    <mergeCell ref="G17:T17"/>
    <mergeCell ref="U17:X17"/>
    <mergeCell ref="Y17:AC17"/>
    <mergeCell ref="C16:F16"/>
    <mergeCell ref="G16:T16"/>
    <mergeCell ref="U16:X16"/>
    <mergeCell ref="Y16:AC16"/>
    <mergeCell ref="C21:F21"/>
    <mergeCell ref="G21:K21"/>
    <mergeCell ref="L21:O21"/>
    <mergeCell ref="P21:T21"/>
    <mergeCell ref="U21:X21"/>
    <mergeCell ref="Y21:AC21"/>
    <mergeCell ref="C19:AC19"/>
    <mergeCell ref="C20:F20"/>
    <mergeCell ref="G20:K20"/>
    <mergeCell ref="L20:O20"/>
    <mergeCell ref="P20:T20"/>
    <mergeCell ref="U20:X20"/>
    <mergeCell ref="Y20:AC20"/>
    <mergeCell ref="C24:X24"/>
    <mergeCell ref="Y24:AC24"/>
    <mergeCell ref="C25:F25"/>
    <mergeCell ref="L25:O25"/>
    <mergeCell ref="P25:T25"/>
    <mergeCell ref="U25:X25"/>
    <mergeCell ref="Y25:AC25"/>
    <mergeCell ref="C22:F22"/>
    <mergeCell ref="G22:K22"/>
    <mergeCell ref="L22:O22"/>
    <mergeCell ref="P22:T22"/>
    <mergeCell ref="U22:X22"/>
    <mergeCell ref="Y22:AC22"/>
    <mergeCell ref="J25:K25"/>
    <mergeCell ref="G25:I25"/>
    <mergeCell ref="O29:P29"/>
    <mergeCell ref="Q29:R29"/>
    <mergeCell ref="S29:T29"/>
    <mergeCell ref="U29:V29"/>
    <mergeCell ref="W29:X29"/>
    <mergeCell ref="Y29:Z29"/>
    <mergeCell ref="AA29:AB29"/>
    <mergeCell ref="C26:F26"/>
    <mergeCell ref="L26:O26"/>
    <mergeCell ref="P26:T26"/>
    <mergeCell ref="U26:X26"/>
    <mergeCell ref="Y26:AC26"/>
    <mergeCell ref="J29:K29"/>
    <mergeCell ref="J26:K26"/>
    <mergeCell ref="G26:I26"/>
    <mergeCell ref="Y30:Z30"/>
    <mergeCell ref="AA30:AB30"/>
    <mergeCell ref="O32:P32"/>
    <mergeCell ref="Q32:R32"/>
    <mergeCell ref="S32:T32"/>
    <mergeCell ref="U32:V32"/>
    <mergeCell ref="M30:N30"/>
    <mergeCell ref="O30:P30"/>
    <mergeCell ref="Q30:R30"/>
    <mergeCell ref="S30:T30"/>
    <mergeCell ref="U30:V30"/>
    <mergeCell ref="W30:X30"/>
    <mergeCell ref="W32:X32"/>
    <mergeCell ref="Y32:Z32"/>
    <mergeCell ref="AA32:AB32"/>
    <mergeCell ref="M33:N33"/>
    <mergeCell ref="O33:P33"/>
    <mergeCell ref="Q33:R33"/>
    <mergeCell ref="S33:T33"/>
    <mergeCell ref="U33:V33"/>
    <mergeCell ref="W33:X33"/>
    <mergeCell ref="Y33:Z33"/>
    <mergeCell ref="AA33:AB33"/>
    <mergeCell ref="C36:O36"/>
    <mergeCell ref="P36:Q36"/>
    <mergeCell ref="R36:S36"/>
    <mergeCell ref="T36:U36"/>
    <mergeCell ref="V36:W36"/>
    <mergeCell ref="X36:Y36"/>
    <mergeCell ref="Z36:AA36"/>
    <mergeCell ref="AB36:AC36"/>
    <mergeCell ref="C39:N39"/>
    <mergeCell ref="C40:N40"/>
    <mergeCell ref="AB37:AC37"/>
    <mergeCell ref="P38:Q38"/>
    <mergeCell ref="R38:S38"/>
    <mergeCell ref="T38:U38"/>
    <mergeCell ref="V38:W38"/>
    <mergeCell ref="X38:Y38"/>
    <mergeCell ref="Z38:AA38"/>
    <mergeCell ref="AB38:AC38"/>
    <mergeCell ref="P37:Q37"/>
    <mergeCell ref="R37:S37"/>
    <mergeCell ref="T37:U37"/>
    <mergeCell ref="V37:W37"/>
    <mergeCell ref="X37:Y37"/>
    <mergeCell ref="Z37:AA37"/>
    <mergeCell ref="AB42:AC42"/>
    <mergeCell ref="P41:Q41"/>
    <mergeCell ref="R41:S41"/>
    <mergeCell ref="T41:U41"/>
    <mergeCell ref="V41:W41"/>
    <mergeCell ref="X41:Y41"/>
    <mergeCell ref="Z41:AA41"/>
    <mergeCell ref="AB41:AC41"/>
    <mergeCell ref="C37:N37"/>
    <mergeCell ref="C38:N38"/>
    <mergeCell ref="P40:Q40"/>
    <mergeCell ref="R40:S40"/>
    <mergeCell ref="T40:U40"/>
    <mergeCell ref="V40:W40"/>
    <mergeCell ref="X40:Y40"/>
    <mergeCell ref="Z40:AA40"/>
    <mergeCell ref="AB40:AC40"/>
    <mergeCell ref="P39:Q39"/>
    <mergeCell ref="R39:S39"/>
    <mergeCell ref="T39:U39"/>
    <mergeCell ref="V39:W39"/>
    <mergeCell ref="X39:Y39"/>
    <mergeCell ref="Z39:AA39"/>
    <mergeCell ref="AB39:AC39"/>
    <mergeCell ref="C41:N41"/>
    <mergeCell ref="C42:N42"/>
    <mergeCell ref="P44:Q44"/>
    <mergeCell ref="R44:S44"/>
    <mergeCell ref="T44:U44"/>
    <mergeCell ref="V44:W44"/>
    <mergeCell ref="X44:Y44"/>
    <mergeCell ref="Z44:AA44"/>
    <mergeCell ref="AB44:AC44"/>
    <mergeCell ref="P43:Q43"/>
    <mergeCell ref="R43:S43"/>
    <mergeCell ref="T43:U43"/>
    <mergeCell ref="V43:W43"/>
    <mergeCell ref="X43:Y43"/>
    <mergeCell ref="Z43:AA43"/>
    <mergeCell ref="AB43:AC43"/>
    <mergeCell ref="C43:N43"/>
    <mergeCell ref="C44:N44"/>
    <mergeCell ref="P42:Q42"/>
    <mergeCell ref="R42:S42"/>
    <mergeCell ref="T42:U42"/>
    <mergeCell ref="V42:W42"/>
    <mergeCell ref="X42:Y42"/>
    <mergeCell ref="Z42:AA42"/>
    <mergeCell ref="C48:N48"/>
    <mergeCell ref="P46:Q46"/>
    <mergeCell ref="R46:S46"/>
    <mergeCell ref="T46:U46"/>
    <mergeCell ref="V46:W46"/>
    <mergeCell ref="X46:Y46"/>
    <mergeCell ref="Z46:AA46"/>
    <mergeCell ref="AB46:AC46"/>
    <mergeCell ref="P45:Q45"/>
    <mergeCell ref="R45:S45"/>
    <mergeCell ref="T45:U45"/>
    <mergeCell ref="V45:W45"/>
    <mergeCell ref="X45:Y45"/>
    <mergeCell ref="Z45:AA45"/>
    <mergeCell ref="AB45:AC45"/>
    <mergeCell ref="P49:Q49"/>
    <mergeCell ref="R49:S49"/>
    <mergeCell ref="T49:U49"/>
    <mergeCell ref="V49:W49"/>
    <mergeCell ref="X49:Y49"/>
    <mergeCell ref="Z49:AA49"/>
    <mergeCell ref="AB49:AC49"/>
    <mergeCell ref="C45:N45"/>
    <mergeCell ref="C46:N46"/>
    <mergeCell ref="P48:Q48"/>
    <mergeCell ref="R48:S48"/>
    <mergeCell ref="T48:U48"/>
    <mergeCell ref="V48:W48"/>
    <mergeCell ref="X48:Y48"/>
    <mergeCell ref="Z48:AA48"/>
    <mergeCell ref="AB48:AC48"/>
    <mergeCell ref="P47:Q47"/>
    <mergeCell ref="R47:S47"/>
    <mergeCell ref="T47:U47"/>
    <mergeCell ref="V47:W47"/>
    <mergeCell ref="X47:Y47"/>
    <mergeCell ref="Z47:AA47"/>
    <mergeCell ref="AB47:AC47"/>
    <mergeCell ref="C47:N47"/>
    <mergeCell ref="C51:N51"/>
    <mergeCell ref="C52:N52"/>
    <mergeCell ref="P50:Q50"/>
    <mergeCell ref="R50:S50"/>
    <mergeCell ref="T50:U50"/>
    <mergeCell ref="V50:W50"/>
    <mergeCell ref="X50:Y50"/>
    <mergeCell ref="Z50:AA50"/>
    <mergeCell ref="AB50:AC50"/>
    <mergeCell ref="AB54:AC54"/>
    <mergeCell ref="P53:Q53"/>
    <mergeCell ref="R53:S53"/>
    <mergeCell ref="T53:U53"/>
    <mergeCell ref="V53:W53"/>
    <mergeCell ref="X53:Y53"/>
    <mergeCell ref="AB53:AC53"/>
    <mergeCell ref="Z53:AA53"/>
    <mergeCell ref="C49:N49"/>
    <mergeCell ref="C50:N50"/>
    <mergeCell ref="P52:Q52"/>
    <mergeCell ref="R52:S52"/>
    <mergeCell ref="T52:U52"/>
    <mergeCell ref="V52:W52"/>
    <mergeCell ref="X52:Y52"/>
    <mergeCell ref="Z52:AA52"/>
    <mergeCell ref="AB52:AC52"/>
    <mergeCell ref="P51:Q51"/>
    <mergeCell ref="R51:S51"/>
    <mergeCell ref="T51:U51"/>
    <mergeCell ref="V51:W51"/>
    <mergeCell ref="X51:Y51"/>
    <mergeCell ref="Z51:AA51"/>
    <mergeCell ref="AB51:AC51"/>
    <mergeCell ref="C53:N53"/>
    <mergeCell ref="C54:N54"/>
    <mergeCell ref="P56:Q56"/>
    <mergeCell ref="R56:S56"/>
    <mergeCell ref="T56:U56"/>
    <mergeCell ref="V56:W56"/>
    <mergeCell ref="X56:Y56"/>
    <mergeCell ref="Z56:AA56"/>
    <mergeCell ref="AB56:AC56"/>
    <mergeCell ref="P55:Q55"/>
    <mergeCell ref="R55:S55"/>
    <mergeCell ref="T55:U55"/>
    <mergeCell ref="V55:W55"/>
    <mergeCell ref="X55:Y55"/>
    <mergeCell ref="AB55:AC55"/>
    <mergeCell ref="Z55:AA55"/>
    <mergeCell ref="C55:N55"/>
    <mergeCell ref="C56:N56"/>
    <mergeCell ref="P54:Q54"/>
    <mergeCell ref="R54:S54"/>
    <mergeCell ref="T54:U54"/>
    <mergeCell ref="V54:W54"/>
    <mergeCell ref="X54:Y54"/>
    <mergeCell ref="Z54:AA54"/>
    <mergeCell ref="C60:N60"/>
    <mergeCell ref="P58:Q58"/>
    <mergeCell ref="R58:S58"/>
    <mergeCell ref="T58:U58"/>
    <mergeCell ref="V58:W58"/>
    <mergeCell ref="X58:Y58"/>
    <mergeCell ref="Z58:AA58"/>
    <mergeCell ref="AB58:AC58"/>
    <mergeCell ref="P57:Q57"/>
    <mergeCell ref="R57:S57"/>
    <mergeCell ref="T57:U57"/>
    <mergeCell ref="V57:W57"/>
    <mergeCell ref="X57:Y57"/>
    <mergeCell ref="AB57:AC57"/>
    <mergeCell ref="Z57:AA57"/>
    <mergeCell ref="P61:Q61"/>
    <mergeCell ref="R61:S61"/>
    <mergeCell ref="T61:U61"/>
    <mergeCell ref="V61:W61"/>
    <mergeCell ref="X61:Y61"/>
    <mergeCell ref="AB61:AC61"/>
    <mergeCell ref="Z61:AA61"/>
    <mergeCell ref="C57:N57"/>
    <mergeCell ref="C58:N58"/>
    <mergeCell ref="P60:Q60"/>
    <mergeCell ref="R60:S60"/>
    <mergeCell ref="T60:U60"/>
    <mergeCell ref="V60:W60"/>
    <mergeCell ref="X60:Y60"/>
    <mergeCell ref="Z60:AA60"/>
    <mergeCell ref="AB60:AC60"/>
    <mergeCell ref="P59:Q59"/>
    <mergeCell ref="R59:S59"/>
    <mergeCell ref="T59:U59"/>
    <mergeCell ref="V59:W59"/>
    <mergeCell ref="X59:Y59"/>
    <mergeCell ref="AB59:AC59"/>
    <mergeCell ref="Z59:AA59"/>
    <mergeCell ref="C59:N59"/>
    <mergeCell ref="C61:N61"/>
    <mergeCell ref="C62:N62"/>
    <mergeCell ref="R64:S64"/>
    <mergeCell ref="T64:U64"/>
    <mergeCell ref="V64:W64"/>
    <mergeCell ref="X64:Y64"/>
    <mergeCell ref="Z64:AA64"/>
    <mergeCell ref="AB64:AC64"/>
    <mergeCell ref="P63:Q63"/>
    <mergeCell ref="R63:S63"/>
    <mergeCell ref="T63:U63"/>
    <mergeCell ref="V63:W63"/>
    <mergeCell ref="X63:Y63"/>
    <mergeCell ref="AB63:AC63"/>
    <mergeCell ref="Z63:AA63"/>
    <mergeCell ref="C63:N63"/>
    <mergeCell ref="C64:N64"/>
    <mergeCell ref="P62:Q62"/>
    <mergeCell ref="R62:S62"/>
    <mergeCell ref="T62:U62"/>
    <mergeCell ref="V62:W62"/>
    <mergeCell ref="X62:Y62"/>
    <mergeCell ref="Z62:AA62"/>
    <mergeCell ref="AB62:AC62"/>
    <mergeCell ref="V66:W66"/>
    <mergeCell ref="X66:Y66"/>
    <mergeCell ref="Z66:AA66"/>
    <mergeCell ref="AB66:AC66"/>
    <mergeCell ref="P65:Q65"/>
    <mergeCell ref="R65:S65"/>
    <mergeCell ref="T65:U65"/>
    <mergeCell ref="V65:W65"/>
    <mergeCell ref="X65:Y65"/>
    <mergeCell ref="AB65:AC65"/>
    <mergeCell ref="Z65:AA65"/>
    <mergeCell ref="V68:W68"/>
    <mergeCell ref="X68:Y68"/>
    <mergeCell ref="Z68:AA68"/>
    <mergeCell ref="AB68:AC68"/>
    <mergeCell ref="P67:Q67"/>
    <mergeCell ref="R67:S67"/>
    <mergeCell ref="T67:U67"/>
    <mergeCell ref="V67:W67"/>
    <mergeCell ref="X67:Y67"/>
    <mergeCell ref="AB67:AC67"/>
    <mergeCell ref="Z67:AA67"/>
    <mergeCell ref="V71:W71"/>
    <mergeCell ref="Z69:AA69"/>
    <mergeCell ref="AB69:AC69"/>
    <mergeCell ref="C70:O70"/>
    <mergeCell ref="P70:Q70"/>
    <mergeCell ref="R70:S70"/>
    <mergeCell ref="V70:W70"/>
    <mergeCell ref="AB70:AC70"/>
    <mergeCell ref="P69:Q69"/>
    <mergeCell ref="R69:S69"/>
    <mergeCell ref="T69:U69"/>
    <mergeCell ref="V69:W69"/>
    <mergeCell ref="X69:Y69"/>
    <mergeCell ref="AB71:AC71"/>
    <mergeCell ref="C69:N69"/>
    <mergeCell ref="K74:U74"/>
    <mergeCell ref="K75:U75"/>
    <mergeCell ref="K76:U76"/>
    <mergeCell ref="J30:K30"/>
    <mergeCell ref="J32:K32"/>
    <mergeCell ref="J33:K33"/>
    <mergeCell ref="D29:H29"/>
    <mergeCell ref="D32:H32"/>
    <mergeCell ref="D30:H30"/>
    <mergeCell ref="D33:H33"/>
    <mergeCell ref="C71:O71"/>
    <mergeCell ref="P71:Q71"/>
    <mergeCell ref="R71:S71"/>
    <mergeCell ref="P68:Q68"/>
    <mergeCell ref="R68:S68"/>
    <mergeCell ref="T68:U68"/>
    <mergeCell ref="P66:Q66"/>
    <mergeCell ref="R66:S66"/>
    <mergeCell ref="T66:U66"/>
    <mergeCell ref="P64:Q64"/>
    <mergeCell ref="C65:N65"/>
    <mergeCell ref="C66:N66"/>
    <mergeCell ref="C67:N67"/>
    <mergeCell ref="C68:N68"/>
  </mergeCells>
  <dataValidations count="2">
    <dataValidation type="list" allowBlank="1" showInputMessage="1" showErrorMessage="1" sqref="A77">
      <formula1>$A$71:$A$72</formula1>
    </dataValidation>
    <dataValidation type="list" allowBlank="1" showInputMessage="1" showErrorMessage="1" sqref="Y12:AC12">
      <formula1>$Y$74:$Y$77</formula1>
    </dataValidation>
  </dataValidations>
  <printOptions horizontalCentered="1"/>
  <pageMargins left="0" right="0" top="0.78740157480314965" bottom="0" header="0" footer="0"/>
  <pageSetup paperSize="9" scale="69" fitToWidth="0" orientation="portrait" verticalDpi="300" r:id="rId1"/>
  <rowBreaks count="1" manualBreakCount="1">
    <brk id="77" max="30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'Extrato 2'!$NG$14:$NH$14</xm:f>
          </x14:formula1>
          <xm:sqref>P12:T12</xm:sqref>
        </x14:dataValidation>
        <x14:dataValidation type="list" allowBlank="1" showInputMessage="1" showErrorMessage="1">
          <x14:formula1>
            <xm:f>'Extrato 1'!$GF$21:$GF$27</xm:f>
          </x14:formula1>
          <xm:sqref>D28:F28</xm:sqref>
        </x14:dataValidation>
        <x14:dataValidation type="list" allowBlank="1" showInputMessage="1" showErrorMessage="1">
          <x14:formula1>
            <xm:f>'Extrato 2'!$GF$21:$GF$27</xm:f>
          </x14:formula1>
          <xm:sqref>C31:E31</xm:sqref>
        </x14:dataValidation>
        <x14:dataValidation type="list" allowBlank="1" showInputMessage="1" showErrorMessage="1">
          <x14:formula1>
            <xm:f>Tabela!$GI$2:$GJ$2</xm:f>
          </x14:formula1>
          <xm:sqref>G7</xm:sqref>
        </x14:dataValidation>
        <x14:dataValidation type="list" allowBlank="1" showInputMessage="1" showErrorMessage="1">
          <x14:formula1>
            <xm:f>Tabela!$HR$7:$HW$7</xm:f>
          </x14:formula1>
          <xm:sqref>G8</xm:sqref>
        </x14:dataValidation>
        <x14:dataValidation type="list" allowBlank="1" showInputMessage="1" showErrorMessage="1">
          <x14:formula1>
            <xm:f>'Extrato 1'!GB21:GB25</xm:f>
          </x14:formula1>
          <xm:sqref>J30:K30</xm:sqref>
        </x14:dataValidation>
        <x14:dataValidation type="list" allowBlank="1" showInputMessage="1" showErrorMessage="1">
          <x14:formula1>
            <xm:f>'Extrato 2'!GB21:GB25</xm:f>
          </x14:formula1>
          <xm:sqref>J33:K33</xm:sqref>
        </x14:dataValidation>
        <x14:dataValidation type="list" allowBlank="1" showInputMessage="1" showErrorMessage="1">
          <x14:formula1>
            <xm:f>'Extrato 2'!GB29:GD29</xm:f>
          </x14:formula1>
          <xm:sqref>D33:H33</xm:sqref>
        </x14:dataValidation>
        <x14:dataValidation type="list" allowBlank="1" showInputMessage="1" showErrorMessage="1">
          <x14:formula1>
            <xm:f>'Extrato 1'!GB29:GD29</xm:f>
          </x14:formula1>
          <xm:sqref>D30:H30</xm:sqref>
        </x14:dataValidation>
        <x14:dataValidation type="list" allowBlank="1" showInputMessage="1" showErrorMessage="1">
          <x14:formula1>
            <xm:f>'Extrato 1'!GB2:GB18</xm:f>
          </x14:formula1>
          <xm:sqref>O30:P30</xm:sqref>
        </x14:dataValidation>
        <x14:dataValidation type="list" allowBlank="1" showInputMessage="1" showErrorMessage="1">
          <x14:formula1>
            <xm:f>'Extrato 1'!GC2:GC18</xm:f>
          </x14:formula1>
          <xm:sqref>Q30:R30</xm:sqref>
        </x14:dataValidation>
        <x14:dataValidation type="list" allowBlank="1" showInputMessage="1" showErrorMessage="1">
          <x14:formula1>
            <xm:f>'Extrato 1'!GD2:GD18</xm:f>
          </x14:formula1>
          <xm:sqref>S30:T30</xm:sqref>
        </x14:dataValidation>
        <x14:dataValidation type="list" allowBlank="1" showInputMessage="1" showErrorMessage="1">
          <x14:formula1>
            <xm:f>'Extrato 1'!GE2:GE18</xm:f>
          </x14:formula1>
          <xm:sqref>U30:V30</xm:sqref>
        </x14:dataValidation>
        <x14:dataValidation type="list" allowBlank="1" showInputMessage="1" showErrorMessage="1">
          <x14:formula1>
            <xm:f>'Extrato 1'!GF2:GF18</xm:f>
          </x14:formula1>
          <xm:sqref>W30:X30</xm:sqref>
        </x14:dataValidation>
        <x14:dataValidation type="list" allowBlank="1" showInputMessage="1" showErrorMessage="1">
          <x14:formula1>
            <xm:f>'Extrato 1'!GG2:GG18</xm:f>
          </x14:formula1>
          <xm:sqref>Y30:Z30</xm:sqref>
        </x14:dataValidation>
        <x14:dataValidation type="list" allowBlank="1" showInputMessage="1" showErrorMessage="1">
          <x14:formula1>
            <xm:f>'Extrato 1'!GH2:GH18</xm:f>
          </x14:formula1>
          <xm:sqref>AA30:AB30</xm:sqref>
        </x14:dataValidation>
        <x14:dataValidation type="list" allowBlank="1" showInputMessage="1" showErrorMessage="1">
          <x14:formula1>
            <xm:f>'Extrato 2'!GB2:GB18</xm:f>
          </x14:formula1>
          <xm:sqref>O33:P33</xm:sqref>
        </x14:dataValidation>
        <x14:dataValidation type="list" allowBlank="1" showInputMessage="1" showErrorMessage="1">
          <x14:formula1>
            <xm:f>'Extrato 2'!GC2:GC18</xm:f>
          </x14:formula1>
          <xm:sqref>Q33:R33</xm:sqref>
        </x14:dataValidation>
        <x14:dataValidation type="list" allowBlank="1" showInputMessage="1" showErrorMessage="1">
          <x14:formula1>
            <xm:f>'Extrato 2'!GD2:GD18</xm:f>
          </x14:formula1>
          <xm:sqref>S33:T33</xm:sqref>
        </x14:dataValidation>
        <x14:dataValidation type="list" allowBlank="1" showInputMessage="1" showErrorMessage="1">
          <x14:formula1>
            <xm:f>'Extrato 2'!GE2:GE18</xm:f>
          </x14:formula1>
          <xm:sqref>U33:V33</xm:sqref>
        </x14:dataValidation>
        <x14:dataValidation type="list" allowBlank="1" showInputMessage="1" showErrorMessage="1">
          <x14:formula1>
            <xm:f>'Extrato 2'!GF2:GF18</xm:f>
          </x14:formula1>
          <xm:sqref>W33:X33</xm:sqref>
        </x14:dataValidation>
        <x14:dataValidation type="list" allowBlank="1" showInputMessage="1" showErrorMessage="1">
          <x14:formula1>
            <xm:f>'Extrato 2'!GG2:GG18</xm:f>
          </x14:formula1>
          <xm:sqref>Y33:Z33</xm:sqref>
        </x14:dataValidation>
        <x14:dataValidation type="list" allowBlank="1" showInputMessage="1" showErrorMessage="1">
          <x14:formula1>
            <xm:f>'Extrato 2'!GH2:GH18</xm:f>
          </x14:formula1>
          <xm:sqref>AA33:AB33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X40"/>
  <sheetViews>
    <sheetView view="pageBreakPreview" zoomScale="170" zoomScaleNormal="100" zoomScaleSheetLayoutView="170" workbookViewId="0">
      <selection activeCell="AD2" sqref="AD2"/>
    </sheetView>
  </sheetViews>
  <sheetFormatPr defaultRowHeight="9" x14ac:dyDescent="0.25"/>
  <cols>
    <col min="1" max="1" width="3" style="52" customWidth="1"/>
    <col min="2" max="30" width="3" style="67" customWidth="1"/>
    <col min="31" max="31" width="3" style="52" customWidth="1"/>
    <col min="32" max="16384" width="9.140625" style="52"/>
  </cols>
  <sheetData>
    <row r="1" spans="1:50" ht="15" customHeight="1" x14ac:dyDescent="0.25">
      <c r="A1" s="45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121" t="s">
        <v>241</v>
      </c>
      <c r="AE1" s="45"/>
      <c r="AF1" s="104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</row>
    <row r="2" spans="1:50" ht="15" customHeight="1" x14ac:dyDescent="0.25">
      <c r="A2" s="45"/>
      <c r="B2" s="53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161">
        <v>8</v>
      </c>
      <c r="AE2" s="45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</row>
    <row r="3" spans="1:50" ht="15" customHeight="1" x14ac:dyDescent="0.25">
      <c r="A3" s="45"/>
      <c r="B3" s="56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57"/>
      <c r="AE3" s="45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</row>
    <row r="4" spans="1:50" ht="15" customHeight="1" x14ac:dyDescent="0.25">
      <c r="A4" s="45"/>
      <c r="B4" s="56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57"/>
      <c r="AE4" s="45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</row>
    <row r="5" spans="1:50" ht="15" customHeight="1" x14ac:dyDescent="0.25">
      <c r="A5" s="45"/>
      <c r="B5" s="56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  <c r="AB5" s="189"/>
      <c r="AC5" s="189"/>
      <c r="AD5" s="57"/>
      <c r="AE5" s="45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</row>
    <row r="6" spans="1:50" ht="15" customHeight="1" x14ac:dyDescent="0.25">
      <c r="A6" s="45"/>
      <c r="B6" s="56"/>
      <c r="C6" s="227" t="s">
        <v>234</v>
      </c>
      <c r="D6" s="227"/>
      <c r="E6" s="227"/>
      <c r="F6" s="227"/>
      <c r="G6" s="227"/>
      <c r="H6" s="227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7"/>
      <c r="AC6" s="227"/>
      <c r="AD6" s="57"/>
      <c r="AE6" s="45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</row>
    <row r="7" spans="1:50" ht="15" customHeight="1" x14ac:dyDescent="0.25">
      <c r="A7" s="45"/>
      <c r="B7" s="58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5"/>
      <c r="S7" s="59"/>
      <c r="T7" s="59"/>
      <c r="U7" s="59"/>
      <c r="V7" s="65"/>
      <c r="W7" s="59"/>
      <c r="X7" s="59"/>
      <c r="Y7" s="59"/>
      <c r="Z7" s="59"/>
      <c r="AA7" s="59"/>
      <c r="AB7" s="59"/>
      <c r="AC7" s="59"/>
      <c r="AD7" s="60"/>
      <c r="AE7" s="45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</row>
    <row r="8" spans="1:50" ht="15" customHeight="1" x14ac:dyDescent="0.25">
      <c r="A8" s="45"/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45"/>
      <c r="S8" s="120"/>
      <c r="T8" s="120"/>
      <c r="U8" s="120"/>
      <c r="V8" s="45"/>
      <c r="W8" s="120"/>
      <c r="X8" s="120"/>
      <c r="Y8" s="120"/>
      <c r="Z8" s="120"/>
      <c r="AA8" s="120"/>
      <c r="AB8" s="120"/>
      <c r="AC8" s="120"/>
      <c r="AD8" s="120"/>
      <c r="AE8" s="45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</row>
    <row r="9" spans="1:50" ht="15" customHeight="1" x14ac:dyDescent="0.25">
      <c r="A9" s="45"/>
      <c r="B9" s="120"/>
      <c r="C9" s="222" t="s">
        <v>212</v>
      </c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120"/>
      <c r="AE9" s="45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</row>
    <row r="10" spans="1:50" ht="15" customHeight="1" x14ac:dyDescent="0.25">
      <c r="A10" s="45"/>
      <c r="B10" s="120"/>
      <c r="C10" s="212" t="s">
        <v>204</v>
      </c>
      <c r="D10" s="212"/>
      <c r="E10" s="212"/>
      <c r="F10" s="212"/>
      <c r="G10" s="223" t="s">
        <v>201</v>
      </c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199"/>
      <c r="U10" s="212" t="s">
        <v>129</v>
      </c>
      <c r="V10" s="212"/>
      <c r="W10" s="212"/>
      <c r="X10" s="212"/>
      <c r="Y10" s="235" t="s">
        <v>205</v>
      </c>
      <c r="Z10" s="236"/>
      <c r="AA10" s="237" t="s">
        <v>206</v>
      </c>
      <c r="AB10" s="236"/>
      <c r="AC10" s="238"/>
      <c r="AD10" s="120"/>
      <c r="AE10" s="45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</row>
    <row r="11" spans="1:50" ht="15" customHeight="1" x14ac:dyDescent="0.25">
      <c r="A11" s="45"/>
      <c r="B11" s="46"/>
      <c r="C11" s="46"/>
      <c r="D11" s="50"/>
      <c r="E11" s="50"/>
      <c r="F11" s="50"/>
      <c r="G11" s="46"/>
      <c r="H11" s="46"/>
      <c r="I11" s="46"/>
      <c r="J11" s="46"/>
      <c r="K11" s="46"/>
      <c r="L11" s="46"/>
      <c r="M11" s="50"/>
      <c r="N11" s="50"/>
      <c r="O11" s="50"/>
      <c r="P11" s="46"/>
      <c r="Q11" s="46"/>
      <c r="R11" s="46"/>
      <c r="S11" s="50"/>
      <c r="T11" s="50"/>
      <c r="U11" s="50"/>
      <c r="V11" s="50"/>
      <c r="W11" s="50"/>
      <c r="X11" s="50"/>
      <c r="Y11" s="50"/>
      <c r="Z11" s="50"/>
      <c r="AA11" s="50"/>
      <c r="AB11" s="46"/>
      <c r="AC11" s="50"/>
      <c r="AD11" s="50"/>
      <c r="AE11" s="45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</row>
    <row r="12" spans="1:50" ht="15" customHeight="1" x14ac:dyDescent="0.25">
      <c r="A12" s="45"/>
      <c r="B12" s="46"/>
      <c r="C12" s="228" t="s">
        <v>203</v>
      </c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30"/>
      <c r="AD12" s="46"/>
      <c r="AE12" s="45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</row>
    <row r="13" spans="1:50" ht="15" customHeight="1" x14ac:dyDescent="0.25">
      <c r="A13" s="45"/>
      <c r="B13" s="46"/>
      <c r="C13" s="231"/>
      <c r="D13" s="232"/>
      <c r="E13" s="232"/>
      <c r="F13" s="232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Y13" s="232"/>
      <c r="Z13" s="232"/>
      <c r="AA13" s="232"/>
      <c r="AB13" s="232"/>
      <c r="AC13" s="233"/>
      <c r="AD13" s="46"/>
      <c r="AE13" s="45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</row>
    <row r="14" spans="1:50" ht="15" customHeight="1" x14ac:dyDescent="0.25">
      <c r="A14" s="45"/>
      <c r="B14" s="46"/>
      <c r="C14" s="234" t="str">
        <f>IF(B28="","",IF(B28="-","",IF(B28=0,"",B28)))</f>
        <v>Eu, Thiago Batista Campos de Sousa (CREF: 004199-G/PB), Diretor (a) Técnico-Científico (a) do (a) Brasil Fisiculturismo e Fitness - BRAFF, certifico que o (a) desportista da categoria Body Fitness (Máster), Vilma Rodrigues Alvez participou do (a) Champion realizado (a) no (a) Rio de Janeiro (Brasil), Tijuca Tênis Clube, no (s) dia (s) 05/12/2020, no turno da noite, alcançando, pela definição da Banca de Arbitragem, a 1ª colocação. O (A) desportista se submeteu à intervenção antropométrica liderada por Carlos Augusto de Bastos Vianna, CREF 027298-G/RJ, auxiliado (a) pelo (a) Isabela Stephens de Mattos, Acadêmica de Nutrição, e o (a) anotador (a) Victor Hugo Lima de Medeiros Macedo, Acadêmico de Nutrição. O (A) qual obteve a 1ª colocação quantitativa, resultante de o (a) Percentual de Gordura, proposto (a) por Jackson; Pollock (1980) / Siri (1962), ter apresentado 11,94% e do (a) ∑ do Percentual Gordo Segmentar, proposto (a) por Frisancho (1981 apud MOURA, 2014), ter alcançado 54,66%.</v>
      </c>
      <c r="D14" s="234"/>
      <c r="E14" s="234"/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  <c r="AA14" s="234"/>
      <c r="AB14" s="234"/>
      <c r="AC14" s="234"/>
      <c r="AD14" s="122"/>
      <c r="AE14" s="45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</row>
    <row r="15" spans="1:50" ht="15" customHeight="1" x14ac:dyDescent="0.25">
      <c r="A15" s="45"/>
      <c r="B15" s="46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50"/>
      <c r="AE15" s="45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</row>
    <row r="16" spans="1:50" ht="15" customHeight="1" x14ac:dyDescent="0.25">
      <c r="A16" s="45"/>
      <c r="B16" s="46"/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50"/>
      <c r="AE16" s="45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51"/>
      <c r="AT16" s="51"/>
      <c r="AU16" s="51"/>
      <c r="AV16" s="51"/>
      <c r="AW16" s="51"/>
      <c r="AX16" s="51"/>
    </row>
    <row r="17" spans="1:50" ht="15" customHeight="1" x14ac:dyDescent="0.25">
      <c r="A17" s="45"/>
      <c r="B17" s="46"/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50"/>
      <c r="AE17" s="45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51"/>
      <c r="AT17" s="51"/>
      <c r="AU17" s="51"/>
      <c r="AV17" s="51"/>
      <c r="AW17" s="51"/>
      <c r="AX17" s="51"/>
    </row>
    <row r="18" spans="1:50" ht="15" customHeight="1" x14ac:dyDescent="0.25">
      <c r="A18" s="45"/>
      <c r="B18" s="46"/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50"/>
      <c r="AE18" s="45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</row>
    <row r="19" spans="1:50" ht="15" customHeight="1" x14ac:dyDescent="0.25">
      <c r="A19" s="45"/>
      <c r="B19" s="46"/>
      <c r="C19" s="234"/>
      <c r="D19" s="234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4"/>
      <c r="AA19" s="234"/>
      <c r="AB19" s="234"/>
      <c r="AC19" s="234"/>
      <c r="AD19" s="46"/>
      <c r="AE19" s="45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</row>
    <row r="20" spans="1:50" ht="15" customHeight="1" x14ac:dyDescent="0.25">
      <c r="A20" s="45"/>
      <c r="B20" s="46"/>
      <c r="C20" s="234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234"/>
      <c r="Z20" s="234"/>
      <c r="AA20" s="234"/>
      <c r="AB20" s="234"/>
      <c r="AC20" s="234"/>
      <c r="AD20" s="46"/>
      <c r="AE20" s="45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</row>
    <row r="21" spans="1:50" ht="15" customHeight="1" x14ac:dyDescent="0.25">
      <c r="A21" s="45"/>
      <c r="B21" s="46"/>
      <c r="C21" s="234"/>
      <c r="D21" s="234"/>
      <c r="E21" s="234"/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234"/>
      <c r="Z21" s="234"/>
      <c r="AA21" s="234"/>
      <c r="AB21" s="234"/>
      <c r="AC21" s="234"/>
      <c r="AD21" s="46"/>
      <c r="AE21" s="45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</row>
    <row r="22" spans="1:50" ht="15" customHeight="1" x14ac:dyDescent="0.25">
      <c r="A22" s="45"/>
      <c r="B22" s="46"/>
      <c r="C22" s="234"/>
      <c r="D22" s="234"/>
      <c r="E22" s="234"/>
      <c r="F22" s="234"/>
      <c r="G22" s="234"/>
      <c r="H22" s="234"/>
      <c r="I22" s="234"/>
      <c r="J22" s="234"/>
      <c r="K22" s="234"/>
      <c r="L22" s="234"/>
      <c r="M22" s="234"/>
      <c r="N22" s="234"/>
      <c r="O22" s="234"/>
      <c r="P22" s="234"/>
      <c r="Q22" s="234"/>
      <c r="R22" s="234"/>
      <c r="S22" s="234"/>
      <c r="T22" s="234"/>
      <c r="U22" s="234"/>
      <c r="V22" s="234"/>
      <c r="W22" s="234"/>
      <c r="X22" s="234"/>
      <c r="Y22" s="234"/>
      <c r="Z22" s="234"/>
      <c r="AA22" s="234"/>
      <c r="AB22" s="234"/>
      <c r="AC22" s="234"/>
      <c r="AD22" s="46"/>
      <c r="AE22" s="45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</row>
    <row r="23" spans="1:50" ht="15" customHeight="1" x14ac:dyDescent="0.25">
      <c r="A23" s="45"/>
      <c r="B23" s="46"/>
      <c r="C23" s="234"/>
      <c r="D23" s="234"/>
      <c r="E23" s="234"/>
      <c r="F23" s="234"/>
      <c r="G23" s="234"/>
      <c r="H23" s="234"/>
      <c r="I23" s="234"/>
      <c r="J23" s="234"/>
      <c r="K23" s="234"/>
      <c r="L23" s="234"/>
      <c r="M23" s="234"/>
      <c r="N23" s="234"/>
      <c r="O23" s="234"/>
      <c r="P23" s="234"/>
      <c r="Q23" s="234"/>
      <c r="R23" s="234"/>
      <c r="S23" s="234"/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46"/>
      <c r="AE23" s="45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</row>
    <row r="24" spans="1:50" ht="15" customHeight="1" x14ac:dyDescent="0.25">
      <c r="A24" s="45"/>
      <c r="B24" s="46"/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34"/>
      <c r="AB24" s="234"/>
      <c r="AC24" s="234"/>
      <c r="AD24" s="46"/>
      <c r="AE24" s="45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</row>
    <row r="25" spans="1:50" ht="15" customHeight="1" x14ac:dyDescent="0.25">
      <c r="A25" s="45"/>
      <c r="B25" s="46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234"/>
      <c r="Z25" s="234"/>
      <c r="AA25" s="234"/>
      <c r="AB25" s="234"/>
      <c r="AC25" s="234"/>
      <c r="AD25" s="50"/>
      <c r="AE25" s="45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</row>
    <row r="26" spans="1:50" ht="15" customHeight="1" x14ac:dyDescent="0.25">
      <c r="A26" s="45"/>
      <c r="B26" s="46"/>
      <c r="C26" s="234"/>
      <c r="D26" s="234"/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4"/>
      <c r="AA26" s="234"/>
      <c r="AB26" s="234"/>
      <c r="AC26" s="234"/>
      <c r="AD26" s="50"/>
      <c r="AE26" s="45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</row>
    <row r="27" spans="1:50" ht="15" customHeight="1" x14ac:dyDescent="0.25">
      <c r="A27" s="45"/>
      <c r="B27" s="46"/>
      <c r="C27" s="234"/>
      <c r="D27" s="234"/>
      <c r="E27" s="234"/>
      <c r="F27" s="234"/>
      <c r="G27" s="234"/>
      <c r="H27" s="234"/>
      <c r="I27" s="234"/>
      <c r="J27" s="234"/>
      <c r="K27" s="234"/>
      <c r="L27" s="234"/>
      <c r="M27" s="234"/>
      <c r="N27" s="234"/>
      <c r="O27" s="234"/>
      <c r="P27" s="234"/>
      <c r="Q27" s="234"/>
      <c r="R27" s="234"/>
      <c r="S27" s="234"/>
      <c r="T27" s="234"/>
      <c r="U27" s="234"/>
      <c r="V27" s="234"/>
      <c r="W27" s="234"/>
      <c r="X27" s="234"/>
      <c r="Y27" s="234"/>
      <c r="Z27" s="234"/>
      <c r="AA27" s="234"/>
      <c r="AB27" s="234"/>
      <c r="AC27" s="234"/>
      <c r="AD27" s="46"/>
      <c r="AE27" s="45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</row>
    <row r="28" spans="1:50" ht="15" customHeight="1" x14ac:dyDescent="0.25">
      <c r="A28" s="45"/>
      <c r="B28" s="121" t="str">
        <f>B29</f>
        <v>Eu, Thiago Batista Campos de Sousa (CREF: 004199-G/PB), Diretor (a) Técnico-Científico (a) do (a) Brasil Fisiculturismo e Fitness - BRAFF, certifico que o (a) desportista da categoria Body Fitness (Máster), Vilma Rodrigues Alvez participou do (a) Champion realizado (a) no (a) Rio de Janeiro (Brasil), Tijuca Tênis Clube, no (s) dia (s) 05/12/2020, no turno da noite, alcançando, pela definição da Banca de Arbitragem, a 1ª colocação. O (A) desportista se submeteu à intervenção antropométrica liderada por Carlos Augusto de Bastos Vianna, CREF 027298-G/RJ, auxiliado (a) pelo (a) Isabela Stephens de Mattos, Acadêmica de Nutrição, e o (a) anotador (a) Victor Hugo Lima de Medeiros Macedo, Acadêmico de Nutrição. O (A) qual obteve a 1ª colocação quantitativa, resultante de o (a) Percentual de Gordura, proposto (a) por Jackson; Pollock (1980) / Siri (1962), ter apresentado 11,94% e do (a) ∑ do Percentual Gordo Segmentar, proposto (a) por Frisancho (1981 apud MOURA, 2014), ter alcançado 54,66%.</v>
      </c>
      <c r="C28" s="234"/>
      <c r="D28" s="234"/>
      <c r="E28" s="234"/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234"/>
      <c r="Z28" s="234"/>
      <c r="AA28" s="234"/>
      <c r="AB28" s="234"/>
      <c r="AC28" s="234"/>
      <c r="AD28" s="46"/>
      <c r="AE28" s="45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</row>
    <row r="29" spans="1:50" ht="15" customHeight="1" x14ac:dyDescent="0.25">
      <c r="A29" s="45" t="str">
        <f>IF('Análise Quantitativa'!R8="","",'Análise Quantitativa'!R8)</f>
        <v>Eu, Thiago Batista Campos de Sousa (CREF: 004199-G/PB), Diretor (a) Técnico-Científico (a) do (a) Brasil Fisiculturismo e Fitness - BRAFF, certifico que o (a) desportista da categoria Body Fitness (Máster), Vilma Rodrigues Alvez participou do (a) Champion realizado (a) no (a) Rio de Janeiro (Brasil), Tijuca Tênis Clube, no (s) dia (s) 05/12/2020, no turno da noite, alcançando, pela definição da Banca de Arbitragem, a 1ª colocação. O (A) desportista se submeteu à intervenção antropométrica liderada por Carlos Augusto de Bastos Vianna, CREF 027298-G/RJ, auxiliado (a) pelo (a) Isabela Stephens de Mattos, Acadêmica de Nutrição, e o (a) anotador (a) Victor Hugo Lima de Medeiros Macedo, Acadêmico de Nutrição. O (A) qual obteve a 1ª colocação quantitativa, resultante de o (a) Percentual de Gordura, proposto (a) por Jackson; Pollock (1980) / Siri (1962), ter apresentado 11,94% e do (a) ∑ do Percentual Gordo Segmentar, proposto (a) por Frisancho (1981 apud MOURA, 2014), ter alcançado 54,66%.</v>
      </c>
      <c r="B29" s="46" t="str">
        <f>IF(AND(A29="-"),"",IF(AND(A29=""),"",IF(ISNA(A29),"",IF(ISERR(A29),"",IF(ISERROR(A29),"",IF(AND(A29=FALSE),"",A29))))))</f>
        <v>Eu, Thiago Batista Campos de Sousa (CREF: 004199-G/PB), Diretor (a) Técnico-Científico (a) do (a) Brasil Fisiculturismo e Fitness - BRAFF, certifico que o (a) desportista da categoria Body Fitness (Máster), Vilma Rodrigues Alvez participou do (a) Champion realizado (a) no (a) Rio de Janeiro (Brasil), Tijuca Tênis Clube, no (s) dia (s) 05/12/2020, no turno da noite, alcançando, pela definição da Banca de Arbitragem, a 1ª colocação. O (A) desportista se submeteu à intervenção antropométrica liderada por Carlos Augusto de Bastos Vianna, CREF 027298-G/RJ, auxiliado (a) pelo (a) Isabela Stephens de Mattos, Acadêmica de Nutrição, e o (a) anotador (a) Victor Hugo Lima de Medeiros Macedo, Acadêmico de Nutrição. O (A) qual obteve a 1ª colocação quantitativa, resultante de o (a) Percentual de Gordura, proposto (a) por Jackson; Pollock (1980) / Siri (1962), ter apresentado 11,94% e do (a) ∑ do Percentual Gordo Segmentar, proposto (a) por Frisancho (1981 apud MOURA, 2014), ter alcançado 54,66%.</v>
      </c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234"/>
      <c r="Z29" s="234"/>
      <c r="AA29" s="234"/>
      <c r="AB29" s="234"/>
      <c r="AC29" s="234"/>
      <c r="AD29" s="50"/>
      <c r="AE29" s="45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</row>
    <row r="30" spans="1:50" ht="15" customHeight="1" x14ac:dyDescent="0.25">
      <c r="A30" s="46"/>
      <c r="B30" s="46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45" t="s">
        <v>248</v>
      </c>
      <c r="AA30" s="45" t="s">
        <v>249</v>
      </c>
      <c r="AB30" s="45" t="s">
        <v>245</v>
      </c>
      <c r="AC30" s="45" t="s">
        <v>246</v>
      </c>
      <c r="AD30" s="46"/>
      <c r="AE30" s="45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</row>
    <row r="31" spans="1:50" ht="15" customHeight="1" x14ac:dyDescent="0.25">
      <c r="A31" s="46"/>
      <c r="B31" s="46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46"/>
      <c r="AE31" s="45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</row>
    <row r="32" spans="1:50" ht="15" customHeight="1" x14ac:dyDescent="0.25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</row>
    <row r="33" spans="1:50" ht="15" customHeight="1" x14ac:dyDescent="0.25">
      <c r="A33" s="50"/>
      <c r="B33" s="46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66"/>
      <c r="O33" s="66"/>
      <c r="P33" s="66"/>
      <c r="Q33" s="66"/>
      <c r="R33" s="66"/>
      <c r="S33" s="66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46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</row>
    <row r="34" spans="1:50" ht="15" customHeight="1" x14ac:dyDescent="0.15">
      <c r="A34" s="50"/>
      <c r="B34" s="46"/>
      <c r="C34" s="50"/>
      <c r="D34" s="50"/>
      <c r="E34" s="50"/>
      <c r="F34" s="50"/>
      <c r="G34" s="50"/>
      <c r="H34" s="50"/>
      <c r="I34" s="50"/>
      <c r="J34" s="50"/>
      <c r="K34" s="184" t="str">
        <f>IF(G10="","",G10)</f>
        <v>Thiago Batista Campos de Sousa</v>
      </c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50"/>
      <c r="W34" s="50"/>
      <c r="X34" s="50"/>
      <c r="Y34" s="50"/>
      <c r="Z34" s="50"/>
      <c r="AA34" s="50"/>
      <c r="AB34" s="50"/>
      <c r="AC34" s="50"/>
      <c r="AD34" s="50"/>
      <c r="AE34" s="46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</row>
    <row r="35" spans="1:50" ht="15" customHeight="1" x14ac:dyDescent="0.25">
      <c r="A35" s="50"/>
      <c r="B35" s="46"/>
      <c r="C35" s="50"/>
      <c r="D35" s="50"/>
      <c r="E35" s="50"/>
      <c r="F35" s="50"/>
      <c r="G35" s="50"/>
      <c r="H35" s="50"/>
      <c r="I35" s="50"/>
      <c r="J35" s="50"/>
      <c r="K35" s="185" t="str">
        <f>IF(G10="","",IF(Y10="","",IF(AA10="","","Diretor (a) Técnico-Científico (a)")))</f>
        <v>Diretor (a) Técnico-Científico (a)</v>
      </c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50"/>
      <c r="W35" s="50"/>
      <c r="X35" s="50"/>
      <c r="Y35" s="50"/>
      <c r="Z35" s="50"/>
      <c r="AA35" s="50"/>
      <c r="AB35" s="50"/>
      <c r="AC35" s="50"/>
      <c r="AD35" s="50"/>
      <c r="AE35" s="46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</row>
    <row r="36" spans="1:50" ht="15" customHeight="1" x14ac:dyDescent="0.25">
      <c r="A36" s="50"/>
      <c r="B36" s="46"/>
      <c r="C36" s="50"/>
      <c r="D36" s="50"/>
      <c r="E36" s="50"/>
      <c r="F36" s="50"/>
      <c r="G36" s="50"/>
      <c r="H36" s="50"/>
      <c r="I36" s="50"/>
      <c r="J36" s="50"/>
      <c r="K36" s="186" t="str">
        <f>IF(Y10="","",IF(AA10="","",Y10&amp;":"&amp;" "&amp;AA10))</f>
        <v>CREF: 004199-G/PB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50"/>
      <c r="W36" s="50"/>
      <c r="X36" s="50"/>
      <c r="Y36" s="50"/>
      <c r="Z36" s="50"/>
      <c r="AA36" s="50"/>
      <c r="AB36" s="50"/>
      <c r="AC36" s="50"/>
      <c r="AD36" s="50"/>
      <c r="AE36" s="46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</row>
    <row r="37" spans="1:50" ht="15" customHeight="1" x14ac:dyDescent="0.25">
      <c r="A37" s="46"/>
      <c r="B37" s="46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46"/>
      <c r="AE37" s="46"/>
    </row>
    <row r="38" spans="1:50" x14ac:dyDescent="0.25">
      <c r="C38" s="52"/>
      <c r="D38" s="52"/>
      <c r="E38" s="52"/>
      <c r="F38" s="52"/>
      <c r="G38" s="52"/>
      <c r="H38" s="52"/>
      <c r="I38" s="52"/>
      <c r="J38" s="52"/>
      <c r="K38" s="52"/>
      <c r="L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</row>
    <row r="39" spans="1:50" x14ac:dyDescent="0.25"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</row>
    <row r="40" spans="1:50" x14ac:dyDescent="0.25"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</row>
  </sheetData>
  <sheetProtection algorithmName="SHA-512" hashValue="qnotJ9C4hpl+S4DNI8ybQiEIlFQSyYrOIfzNvbLuBZbyVOIIkXotfnDtX+N0HqY3sbkDHvbUhGMPH/Ea9vw6Hg==" saltValue="qYByIiQnX8/POWxUHVh/7Q==" spinCount="100000" sheet="1" selectLockedCells="1"/>
  <mergeCells count="13">
    <mergeCell ref="C9:AC9"/>
    <mergeCell ref="C10:F10"/>
    <mergeCell ref="G10:T10"/>
    <mergeCell ref="U10:X10"/>
    <mergeCell ref="C3:AC5"/>
    <mergeCell ref="C6:AC6"/>
    <mergeCell ref="Y10:Z10"/>
    <mergeCell ref="AA10:AC10"/>
    <mergeCell ref="K34:U34"/>
    <mergeCell ref="K35:U35"/>
    <mergeCell ref="K36:U36"/>
    <mergeCell ref="C12:AC13"/>
    <mergeCell ref="C14:AC29"/>
  </mergeCells>
  <dataValidations count="1">
    <dataValidation type="list" allowBlank="1" showInputMessage="1" showErrorMessage="1" sqref="A37">
      <formula1>$A$30:$A$32</formula1>
    </dataValidation>
  </dataValidations>
  <printOptions horizontalCentered="1"/>
  <pageMargins left="0" right="0" top="0.78740157480314965" bottom="0" header="0" footer="0"/>
  <pageSetup paperSize="9" fitToWidth="0" orientation="portrait" verticalDpi="300" r:id="rId1"/>
  <rowBreaks count="1" manualBreakCount="1">
    <brk id="37" max="30" man="1"/>
  </rowBreaks>
  <colBreaks count="1" manualBreakCount="1">
    <brk id="31" max="35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'Análise Quantitativa'!$C$37:$C$69</xm:f>
          </x14:formula1>
          <xm:sqref>AD1</xm:sqref>
        </x14:dataValidation>
        <x14:dataValidation type="list" allowBlank="1" showInputMessage="1" showErrorMessage="1">
          <x14:formula1>
            <xm:f>'Análise Quantitativa'!$P$37:$P$69</xm:f>
          </x14:formula1>
          <xm:sqref>AD2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40"/>
  <sheetViews>
    <sheetView view="pageBreakPreview" zoomScale="170" zoomScaleNormal="100" zoomScaleSheetLayoutView="170" workbookViewId="0">
      <selection activeCell="C6" sqref="C6:AC6"/>
    </sheetView>
  </sheetViews>
  <sheetFormatPr defaultRowHeight="9" x14ac:dyDescent="0.25"/>
  <cols>
    <col min="1" max="1" width="3" style="52" customWidth="1"/>
    <col min="2" max="30" width="3" style="67" customWidth="1"/>
    <col min="31" max="31" width="3" style="52" customWidth="1"/>
    <col min="32" max="16384" width="9.140625" style="52"/>
  </cols>
  <sheetData>
    <row r="1" spans="1:50" ht="15" customHeight="1" x14ac:dyDescent="0.25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104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</row>
    <row r="2" spans="1:50" ht="15" customHeight="1" x14ac:dyDescent="0.25">
      <c r="A2" s="51"/>
      <c r="B2" s="53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5"/>
      <c r="AE2" s="51"/>
      <c r="AG2" s="51"/>
      <c r="AH2" s="51"/>
      <c r="AI2" s="51"/>
      <c r="AJ2" s="51"/>
      <c r="AK2" s="51"/>
      <c r="AL2" s="51"/>
      <c r="AM2" s="51"/>
      <c r="AN2" s="51"/>
      <c r="AO2" s="51"/>
      <c r="AP2" s="51"/>
      <c r="AQ2" s="51"/>
      <c r="AR2" s="51"/>
      <c r="AS2" s="51"/>
      <c r="AT2" s="51"/>
      <c r="AU2" s="51"/>
      <c r="AV2" s="51"/>
      <c r="AW2" s="51"/>
      <c r="AX2" s="51"/>
    </row>
    <row r="3" spans="1:50" ht="15" customHeight="1" x14ac:dyDescent="0.25">
      <c r="A3" s="51"/>
      <c r="B3" s="56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57"/>
      <c r="AE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</row>
    <row r="4" spans="1:50" ht="15" customHeight="1" x14ac:dyDescent="0.25">
      <c r="A4" s="51"/>
      <c r="B4" s="56"/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  <c r="AA4" s="239"/>
      <c r="AB4" s="239"/>
      <c r="AC4" s="239"/>
      <c r="AD4" s="57"/>
      <c r="AE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</row>
    <row r="5" spans="1:50" ht="15" customHeight="1" x14ac:dyDescent="0.25">
      <c r="A5" s="51"/>
      <c r="B5" s="56"/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  <c r="R5" s="239"/>
      <c r="S5" s="239"/>
      <c r="T5" s="239"/>
      <c r="U5" s="239"/>
      <c r="V5" s="239"/>
      <c r="W5" s="239"/>
      <c r="X5" s="239"/>
      <c r="Y5" s="239"/>
      <c r="Z5" s="239"/>
      <c r="AA5" s="239"/>
      <c r="AB5" s="239"/>
      <c r="AC5" s="239"/>
      <c r="AD5" s="57"/>
      <c r="AE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</row>
    <row r="6" spans="1:50" ht="15" customHeight="1" x14ac:dyDescent="0.25">
      <c r="A6" s="51"/>
      <c r="B6" s="56"/>
      <c r="C6" s="240" t="s">
        <v>234</v>
      </c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57"/>
      <c r="AE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</row>
    <row r="7" spans="1:50" ht="15" customHeight="1" x14ac:dyDescent="0.25">
      <c r="A7" s="51"/>
      <c r="B7" s="58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65"/>
      <c r="S7" s="59"/>
      <c r="T7" s="59"/>
      <c r="U7" s="59"/>
      <c r="V7" s="65"/>
      <c r="W7" s="59"/>
      <c r="X7" s="59"/>
      <c r="Y7" s="59"/>
      <c r="Z7" s="59"/>
      <c r="AA7" s="59"/>
      <c r="AB7" s="59"/>
      <c r="AC7" s="59"/>
      <c r="AD7" s="60"/>
      <c r="AE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</row>
    <row r="8" spans="1:50" ht="15" customHeight="1" x14ac:dyDescent="0.25">
      <c r="A8" s="51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</row>
    <row r="9" spans="1:50" ht="15" customHeight="1" x14ac:dyDescent="0.25">
      <c r="A9" s="51"/>
      <c r="B9" s="51"/>
      <c r="C9" s="51"/>
      <c r="D9" s="51"/>
      <c r="E9" s="51"/>
      <c r="F9" s="51"/>
      <c r="G9" s="51"/>
      <c r="H9" s="51"/>
      <c r="I9" s="51"/>
      <c r="J9" s="53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5"/>
      <c r="X9" s="51"/>
      <c r="Y9" s="51"/>
      <c r="Z9" s="51"/>
      <c r="AA9" s="51"/>
      <c r="AB9" s="51"/>
      <c r="AC9" s="51"/>
      <c r="AD9" s="51"/>
      <c r="AE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</row>
    <row r="10" spans="1:50" ht="15" customHeight="1" x14ac:dyDescent="0.25">
      <c r="A10" s="51"/>
      <c r="B10" s="51"/>
      <c r="C10" s="51"/>
      <c r="D10" s="51"/>
      <c r="E10" s="51"/>
      <c r="F10" s="51"/>
      <c r="G10" s="51"/>
      <c r="H10" s="51"/>
      <c r="I10" s="51"/>
      <c r="J10" s="56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239"/>
      <c r="V10" s="57"/>
      <c r="X10" s="51"/>
      <c r="Y10" s="51"/>
      <c r="Z10" s="51"/>
      <c r="AA10" s="51"/>
      <c r="AB10" s="51"/>
      <c r="AC10" s="51"/>
      <c r="AD10" s="51"/>
      <c r="AE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</row>
    <row r="11" spans="1:50" ht="15" customHeight="1" x14ac:dyDescent="0.25">
      <c r="A11" s="51"/>
      <c r="B11" s="51"/>
      <c r="C11" s="51"/>
      <c r="D11" s="51"/>
      <c r="E11" s="51"/>
      <c r="F11" s="51"/>
      <c r="G11" s="51"/>
      <c r="H11" s="51"/>
      <c r="I11" s="51"/>
      <c r="J11" s="56"/>
      <c r="K11" s="239"/>
      <c r="L11" s="239"/>
      <c r="M11" s="239"/>
      <c r="N11" s="239"/>
      <c r="O11" s="239"/>
      <c r="P11" s="239"/>
      <c r="Q11" s="239"/>
      <c r="R11" s="239"/>
      <c r="S11" s="239"/>
      <c r="T11" s="239"/>
      <c r="U11" s="239"/>
      <c r="V11" s="57"/>
      <c r="X11" s="51"/>
      <c r="Y11" s="51"/>
      <c r="Z11" s="51"/>
      <c r="AA11" s="51"/>
      <c r="AB11" s="51"/>
      <c r="AC11" s="51"/>
      <c r="AD11" s="51"/>
      <c r="AE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</row>
    <row r="12" spans="1:50" ht="15" customHeight="1" x14ac:dyDescent="0.25">
      <c r="A12" s="51"/>
      <c r="B12" s="51"/>
      <c r="C12" s="51"/>
      <c r="D12" s="51"/>
      <c r="E12" s="51"/>
      <c r="F12" s="51"/>
      <c r="G12" s="51"/>
      <c r="H12" s="51"/>
      <c r="I12" s="51"/>
      <c r="J12" s="56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57"/>
      <c r="X12" s="51"/>
      <c r="Y12" s="51"/>
      <c r="Z12" s="51"/>
      <c r="AA12" s="51"/>
      <c r="AB12" s="51"/>
      <c r="AC12" s="51"/>
      <c r="AD12" s="51"/>
      <c r="AE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</row>
    <row r="13" spans="1:50" ht="15" customHeight="1" x14ac:dyDescent="0.25">
      <c r="A13" s="51"/>
      <c r="B13" s="51"/>
      <c r="C13" s="51"/>
      <c r="D13" s="51"/>
      <c r="E13" s="51"/>
      <c r="F13" s="51"/>
      <c r="G13" s="51"/>
      <c r="H13" s="51"/>
      <c r="I13" s="51"/>
      <c r="J13" s="56"/>
      <c r="K13" s="240" t="s">
        <v>215</v>
      </c>
      <c r="L13" s="240"/>
      <c r="M13" s="240"/>
      <c r="N13" s="240"/>
      <c r="O13" s="240"/>
      <c r="P13" s="240"/>
      <c r="Q13" s="240"/>
      <c r="R13" s="240"/>
      <c r="S13" s="240"/>
      <c r="T13" s="240"/>
      <c r="U13" s="240"/>
      <c r="V13" s="57"/>
      <c r="X13" s="51"/>
      <c r="Y13" s="51"/>
      <c r="Z13" s="51"/>
      <c r="AA13" s="51"/>
      <c r="AB13" s="51"/>
      <c r="AC13" s="51"/>
      <c r="AD13" s="51"/>
      <c r="AE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</row>
    <row r="14" spans="1:50" ht="15" customHeight="1" x14ac:dyDescent="0.25">
      <c r="A14" s="51"/>
      <c r="B14" s="51"/>
      <c r="C14" s="51"/>
      <c r="D14" s="51"/>
      <c r="E14" s="51"/>
      <c r="F14" s="51"/>
      <c r="G14" s="51"/>
      <c r="H14" s="51"/>
      <c r="I14" s="51"/>
      <c r="J14" s="124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6"/>
      <c r="W14" s="51"/>
      <c r="X14" s="51"/>
      <c r="Y14" s="51"/>
      <c r="Z14" s="51"/>
      <c r="AA14" s="51"/>
      <c r="AB14" s="51"/>
      <c r="AC14" s="51"/>
      <c r="AD14" s="51"/>
      <c r="AE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</row>
    <row r="15" spans="1:50" ht="15" customHeight="1" x14ac:dyDescent="0.25">
      <c r="A15" s="51"/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 t="s">
        <v>214</v>
      </c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</row>
    <row r="16" spans="1:50" ht="15" customHeight="1" x14ac:dyDescent="0.25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51"/>
      <c r="AT16" s="51"/>
      <c r="AU16" s="51"/>
      <c r="AV16" s="51"/>
      <c r="AW16" s="51"/>
      <c r="AX16" s="51"/>
    </row>
    <row r="17" spans="1:50" ht="15" customHeight="1" x14ac:dyDescent="0.25">
      <c r="A17" s="51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51"/>
      <c r="AT17" s="51"/>
      <c r="AU17" s="51"/>
      <c r="AV17" s="51"/>
      <c r="AW17" s="51"/>
      <c r="AX17" s="51"/>
    </row>
    <row r="18" spans="1:50" ht="15" customHeight="1" x14ac:dyDescent="0.25">
      <c r="A18" s="51"/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</row>
    <row r="19" spans="1:50" ht="15" customHeight="1" x14ac:dyDescent="0.25">
      <c r="A19" s="51"/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</row>
    <row r="20" spans="1:50" ht="15" customHeight="1" x14ac:dyDescent="0.25">
      <c r="A20" s="51"/>
      <c r="B20" s="51"/>
      <c r="C20" s="51"/>
      <c r="D20" s="51"/>
      <c r="E20" s="51"/>
      <c r="F20" s="51"/>
      <c r="G20" s="51"/>
      <c r="H20" s="51"/>
      <c r="I20" s="51"/>
      <c r="J20" s="51"/>
      <c r="X20" s="51"/>
      <c r="Y20" s="51"/>
      <c r="Z20" s="51"/>
      <c r="AA20" s="51"/>
      <c r="AB20" s="51"/>
      <c r="AC20" s="51"/>
      <c r="AD20" s="51"/>
      <c r="AE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</row>
    <row r="21" spans="1:50" ht="15" customHeight="1" x14ac:dyDescent="0.25">
      <c r="A21" s="51"/>
      <c r="B21" s="51"/>
      <c r="C21" s="51"/>
      <c r="D21" s="51"/>
      <c r="E21" s="51"/>
      <c r="F21" s="51"/>
      <c r="G21" s="51"/>
      <c r="H21" s="51"/>
      <c r="I21" s="51"/>
      <c r="J21" s="51"/>
      <c r="X21" s="51"/>
      <c r="Y21" s="51"/>
      <c r="Z21" s="51"/>
      <c r="AA21" s="51"/>
      <c r="AB21" s="51"/>
      <c r="AC21" s="51"/>
      <c r="AD21" s="51"/>
      <c r="AE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</row>
    <row r="22" spans="1:50" ht="15" customHeight="1" x14ac:dyDescent="0.25">
      <c r="A22" s="51"/>
      <c r="B22" s="51"/>
      <c r="C22" s="51"/>
      <c r="D22" s="51"/>
      <c r="E22" s="51"/>
      <c r="F22" s="51"/>
      <c r="G22" s="51"/>
      <c r="H22" s="51"/>
      <c r="I22" s="51"/>
      <c r="J22" s="51"/>
      <c r="X22" s="51"/>
      <c r="Y22" s="51"/>
      <c r="Z22" s="51"/>
      <c r="AA22" s="51"/>
      <c r="AB22" s="51"/>
      <c r="AC22" s="51"/>
      <c r="AD22" s="51"/>
      <c r="AE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</row>
    <row r="23" spans="1:50" ht="15" customHeight="1" x14ac:dyDescent="0.25">
      <c r="A23" s="51"/>
      <c r="B23" s="51"/>
      <c r="C23" s="51"/>
      <c r="D23" s="51"/>
      <c r="E23" s="51"/>
      <c r="F23" s="51"/>
      <c r="G23" s="51"/>
      <c r="H23" s="51"/>
      <c r="I23" s="51"/>
      <c r="J23" s="51"/>
      <c r="X23" s="51"/>
      <c r="Y23" s="51"/>
      <c r="Z23" s="51"/>
      <c r="AA23" s="51"/>
      <c r="AB23" s="51"/>
      <c r="AC23" s="51"/>
      <c r="AD23" s="51"/>
      <c r="AE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</row>
    <row r="24" spans="1:50" ht="15" customHeight="1" x14ac:dyDescent="0.25">
      <c r="A24" s="51"/>
      <c r="B24" s="51"/>
      <c r="C24" s="51"/>
      <c r="D24" s="51"/>
      <c r="E24" s="51"/>
      <c r="F24" s="51"/>
      <c r="G24" s="51"/>
      <c r="H24" s="51"/>
      <c r="I24" s="51"/>
      <c r="J24" s="51"/>
      <c r="X24" s="51"/>
      <c r="Y24" s="51"/>
      <c r="Z24" s="51"/>
      <c r="AA24" s="51"/>
      <c r="AB24" s="51"/>
      <c r="AC24" s="51"/>
      <c r="AD24" s="51"/>
      <c r="AE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</row>
    <row r="25" spans="1:50" ht="15" customHeight="1" x14ac:dyDescent="0.25">
      <c r="A25" s="51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G25" s="51"/>
      <c r="AH25" s="51"/>
      <c r="AI25" s="51"/>
      <c r="AJ25" s="51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  <c r="AW25" s="51"/>
      <c r="AX25" s="51"/>
    </row>
    <row r="26" spans="1:50" ht="15" customHeight="1" x14ac:dyDescent="0.25">
      <c r="A26" s="51"/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G26" s="51"/>
      <c r="AH26" s="51"/>
      <c r="AI26" s="51"/>
      <c r="AJ26" s="51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  <c r="AW26" s="51"/>
      <c r="AX26" s="51"/>
    </row>
    <row r="27" spans="1:50" ht="15" customHeight="1" x14ac:dyDescent="0.25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</row>
    <row r="28" spans="1:50" ht="15" customHeight="1" x14ac:dyDescent="0.25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</row>
    <row r="29" spans="1:50" ht="15" customHeight="1" x14ac:dyDescent="0.25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</row>
    <row r="30" spans="1:50" ht="15" customHeight="1" x14ac:dyDescent="0.25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</row>
    <row r="31" spans="1:50" ht="15" customHeight="1" x14ac:dyDescent="0.25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</row>
    <row r="32" spans="1:50" ht="15" customHeight="1" x14ac:dyDescent="0.25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</row>
    <row r="33" spans="1:50" ht="15" customHeight="1" x14ac:dyDescent="0.25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</row>
    <row r="34" spans="1:50" ht="15" customHeight="1" x14ac:dyDescent="0.25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</row>
    <row r="35" spans="1:50" ht="15" customHeight="1" x14ac:dyDescent="0.25">
      <c r="A35" s="51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</row>
    <row r="36" spans="1:50" ht="15" customHeight="1" x14ac:dyDescent="0.25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</row>
    <row r="37" spans="1:50" ht="15" customHeight="1" x14ac:dyDescent="0.25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</row>
    <row r="38" spans="1:50" x14ac:dyDescent="0.25">
      <c r="C38" s="52"/>
      <c r="D38" s="52"/>
      <c r="E38" s="52"/>
      <c r="F38" s="52"/>
      <c r="G38" s="52"/>
      <c r="H38" s="52"/>
      <c r="I38" s="52"/>
      <c r="J38" s="52"/>
      <c r="K38" s="52"/>
      <c r="L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</row>
    <row r="39" spans="1:50" x14ac:dyDescent="0.25"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</row>
    <row r="40" spans="1:50" x14ac:dyDescent="0.25"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</row>
  </sheetData>
  <sheetProtection algorithmName="SHA-512" hashValue="zC84o3UYMyI9IWk8ul+fkK47HZqG/jEyZFR6igWMDKpIO1wsgpa34VAMrgSjLJhginl6J/EgaXf8i1EiMih8hQ==" saltValue="i3JOHPP+v0Nlb2vWuNpmKg==" spinCount="100000" sheet="1" formatCells="0"/>
  <mergeCells count="4">
    <mergeCell ref="K10:U12"/>
    <mergeCell ref="C3:AC5"/>
    <mergeCell ref="C6:AC6"/>
    <mergeCell ref="K13:U13"/>
  </mergeCells>
  <printOptions horizontalCentered="1"/>
  <pageMargins left="0" right="0" top="0.78740157480314965" bottom="0" header="0" footer="0"/>
  <pageSetup paperSize="9" fitToWidth="0" orientation="portrait" verticalDpi="300" r:id="rId1"/>
  <rowBreaks count="1" manualBreakCount="1">
    <brk id="37" max="30" man="1"/>
  </rowBreaks>
  <colBreaks count="1" manualBreakCount="1">
    <brk id="31" max="3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tabSelected="1" zoomScale="170" zoomScaleNormal="170" workbookViewId="0">
      <selection activeCell="A8" sqref="A8:G8"/>
    </sheetView>
  </sheetViews>
  <sheetFormatPr defaultRowHeight="15.75" x14ac:dyDescent="0.25"/>
  <cols>
    <col min="1" max="7" width="9.140625" style="127"/>
  </cols>
  <sheetData>
    <row r="1" spans="1:7" x14ac:dyDescent="0.25">
      <c r="A1" s="241" t="s">
        <v>216</v>
      </c>
      <c r="B1" s="241"/>
      <c r="C1" s="241"/>
      <c r="D1" s="242" t="s">
        <v>201</v>
      </c>
      <c r="E1" s="242"/>
      <c r="F1" s="242"/>
      <c r="G1" s="242"/>
    </row>
    <row r="2" spans="1:7" x14ac:dyDescent="0.25">
      <c r="A2" s="241" t="s">
        <v>217</v>
      </c>
      <c r="B2" s="241"/>
      <c r="C2" s="241"/>
      <c r="D2" s="241"/>
      <c r="E2" s="242" t="s">
        <v>218</v>
      </c>
      <c r="F2" s="242"/>
      <c r="G2" s="242"/>
    </row>
    <row r="3" spans="1:7" x14ac:dyDescent="0.25">
      <c r="A3" s="241" t="s">
        <v>123</v>
      </c>
      <c r="B3" s="241"/>
      <c r="C3" s="241"/>
      <c r="D3" s="241"/>
      <c r="E3" s="243">
        <v>44182</v>
      </c>
      <c r="F3" s="242"/>
      <c r="G3" s="242"/>
    </row>
    <row r="4" spans="1:7" x14ac:dyDescent="0.25">
      <c r="A4" s="241" t="s">
        <v>219</v>
      </c>
      <c r="B4" s="241"/>
      <c r="C4" s="242" t="s">
        <v>194</v>
      </c>
      <c r="D4" s="242"/>
      <c r="E4" s="242"/>
      <c r="F4" s="242"/>
      <c r="G4" s="242"/>
    </row>
    <row r="5" spans="1:7" x14ac:dyDescent="0.25">
      <c r="A5" s="241" t="s">
        <v>220</v>
      </c>
      <c r="B5" s="241"/>
      <c r="C5" s="241"/>
      <c r="D5" s="242" t="s">
        <v>221</v>
      </c>
      <c r="E5" s="242"/>
      <c r="F5" s="242"/>
      <c r="G5" s="242"/>
    </row>
    <row r="6" spans="1:7" x14ac:dyDescent="0.25">
      <c r="A6" s="241" t="s">
        <v>217</v>
      </c>
      <c r="B6" s="241"/>
      <c r="C6" s="241"/>
      <c r="D6" s="241"/>
      <c r="E6" s="242" t="s">
        <v>222</v>
      </c>
      <c r="F6" s="242"/>
      <c r="G6" s="242"/>
    </row>
    <row r="7" spans="1:7" x14ac:dyDescent="0.25">
      <c r="A7" s="241" t="s">
        <v>223</v>
      </c>
      <c r="B7" s="241"/>
      <c r="C7" s="241"/>
      <c r="D7" s="244" t="s">
        <v>224</v>
      </c>
      <c r="E7" s="244"/>
      <c r="F7" s="244"/>
      <c r="G7" s="244"/>
    </row>
    <row r="8" spans="1:7" x14ac:dyDescent="0.25">
      <c r="A8" s="242" t="s">
        <v>225</v>
      </c>
      <c r="B8" s="242"/>
      <c r="C8" s="242"/>
      <c r="D8" s="242"/>
      <c r="E8" s="242"/>
      <c r="F8" s="242"/>
      <c r="G8" s="242"/>
    </row>
    <row r="9" spans="1:7" x14ac:dyDescent="0.25">
      <c r="A9" s="241" t="s">
        <v>226</v>
      </c>
      <c r="B9" s="241"/>
      <c r="C9" s="241"/>
      <c r="D9" s="242" t="s">
        <v>227</v>
      </c>
      <c r="E9" s="242"/>
      <c r="F9" s="242"/>
      <c r="G9" s="242"/>
    </row>
    <row r="10" spans="1:7" x14ac:dyDescent="0.25">
      <c r="A10" s="241" t="s">
        <v>228</v>
      </c>
      <c r="B10" s="241"/>
      <c r="C10" s="241"/>
      <c r="D10" s="242" t="s">
        <v>229</v>
      </c>
      <c r="E10" s="242"/>
      <c r="F10" s="242"/>
      <c r="G10" s="242"/>
    </row>
    <row r="11" spans="1:7" x14ac:dyDescent="0.25">
      <c r="A11" s="241" t="s">
        <v>230</v>
      </c>
      <c r="B11" s="241"/>
      <c r="C11" s="241"/>
      <c r="D11" s="242" t="s">
        <v>201</v>
      </c>
      <c r="E11" s="242"/>
      <c r="F11" s="242"/>
      <c r="G11" s="242"/>
    </row>
    <row r="12" spans="1:7" x14ac:dyDescent="0.25">
      <c r="A12" s="241" t="s">
        <v>231</v>
      </c>
      <c r="B12" s="241"/>
      <c r="C12" s="241"/>
      <c r="D12" s="242" t="s">
        <v>232</v>
      </c>
      <c r="E12" s="242"/>
      <c r="F12" s="242"/>
      <c r="G12" s="242"/>
    </row>
  </sheetData>
  <sheetProtection algorithmName="SHA-512" hashValue="8pyU01Vu6AefmQdPrspVImjNDnceuTTzZUabO4NRd2IZTJB8MSgRczYolpAJ7GGGqCHy5BnsH4QVbw153cDuvw==" saltValue="MRqT9EX78N1eDrfw1ZeuQA==" spinCount="100000" sheet="1" objects="1" scenarios="1"/>
  <mergeCells count="23">
    <mergeCell ref="A11:C11"/>
    <mergeCell ref="D11:G11"/>
    <mergeCell ref="A12:C12"/>
    <mergeCell ref="D12:G12"/>
    <mergeCell ref="A7:C7"/>
    <mergeCell ref="D7:G7"/>
    <mergeCell ref="A8:G8"/>
    <mergeCell ref="A9:C9"/>
    <mergeCell ref="D9:G9"/>
    <mergeCell ref="A10:C10"/>
    <mergeCell ref="D10:G10"/>
    <mergeCell ref="A4:B4"/>
    <mergeCell ref="C4:G4"/>
    <mergeCell ref="A5:C5"/>
    <mergeCell ref="D5:G5"/>
    <mergeCell ref="A6:D6"/>
    <mergeCell ref="E6:G6"/>
    <mergeCell ref="A1:C1"/>
    <mergeCell ref="D1:G1"/>
    <mergeCell ref="A2:D2"/>
    <mergeCell ref="E2:G2"/>
    <mergeCell ref="A3:D3"/>
    <mergeCell ref="E3:G3"/>
  </mergeCells>
  <hyperlinks>
    <hyperlink ref="D7" r:id="rId1"/>
  </hyperlink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70"/>
  <sheetViews>
    <sheetView zoomScale="70" zoomScaleNormal="70" workbookViewId="0">
      <selection activeCell="AV31" sqref="A1:XFD1048576"/>
    </sheetView>
  </sheetViews>
  <sheetFormatPr defaultRowHeight="9" x14ac:dyDescent="0.25"/>
  <cols>
    <col min="1" max="16384" width="9.140625" style="52"/>
  </cols>
  <sheetData>
    <row r="1" spans="2:50" ht="9.75" thickBot="1" x14ac:dyDescent="0.3">
      <c r="AX1" s="104">
        <v>1</v>
      </c>
    </row>
    <row r="2" spans="2:50" ht="9.75" customHeight="1" thickBot="1" x14ac:dyDescent="0.3">
      <c r="D2" s="247" t="s">
        <v>164</v>
      </c>
      <c r="E2" s="249"/>
      <c r="F2" s="249"/>
      <c r="G2" s="249"/>
      <c r="H2" s="249"/>
      <c r="I2" s="248"/>
      <c r="K2" s="247" t="s">
        <v>165</v>
      </c>
      <c r="L2" s="249"/>
      <c r="M2" s="249"/>
      <c r="N2" s="248"/>
      <c r="AX2" s="104">
        <v>2</v>
      </c>
    </row>
    <row r="3" spans="2:50" ht="9.75" customHeight="1" thickBot="1" x14ac:dyDescent="0.3">
      <c r="D3" s="247" t="str">
        <f>'Análise Quantitativa'!G25</f>
        <v>Percentual de Gordura</v>
      </c>
      <c r="E3" s="249"/>
      <c r="F3" s="248"/>
      <c r="G3" s="247" t="str">
        <f>'Análise Quantitativa'!G26</f>
        <v>∑ do Percentual Gordo Segmentar</v>
      </c>
      <c r="H3" s="249"/>
      <c r="I3" s="248"/>
      <c r="K3" s="250" t="str">
        <f>D3</f>
        <v>Percentual de Gordura</v>
      </c>
      <c r="L3" s="252"/>
      <c r="M3" s="250" t="str">
        <f>G3</f>
        <v>∑ do Percentual Gordo Segmentar</v>
      </c>
      <c r="N3" s="251"/>
      <c r="P3" s="247" t="s">
        <v>174</v>
      </c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8"/>
      <c r="AE3" s="247" t="s">
        <v>173</v>
      </c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8"/>
      <c r="AX3" s="104">
        <v>3</v>
      </c>
    </row>
    <row r="4" spans="2:50" ht="9.75" customHeight="1" thickBot="1" x14ac:dyDescent="0.3">
      <c r="C4" s="123" t="s">
        <v>163</v>
      </c>
      <c r="D4" s="72" t="s">
        <v>28</v>
      </c>
      <c r="E4" s="73" t="s">
        <v>102</v>
      </c>
      <c r="F4" s="74" t="s">
        <v>101</v>
      </c>
      <c r="G4" s="72" t="s">
        <v>28</v>
      </c>
      <c r="H4" s="73" t="s">
        <v>102</v>
      </c>
      <c r="I4" s="74" t="s">
        <v>101</v>
      </c>
      <c r="K4" s="72" t="s">
        <v>102</v>
      </c>
      <c r="L4" s="74" t="s">
        <v>101</v>
      </c>
      <c r="M4" s="73" t="s">
        <v>102</v>
      </c>
      <c r="N4" s="74" t="s">
        <v>101</v>
      </c>
      <c r="P4" s="247" t="s">
        <v>166</v>
      </c>
      <c r="Q4" s="248"/>
      <c r="R4" s="247" t="s">
        <v>167</v>
      </c>
      <c r="S4" s="248"/>
      <c r="T4" s="247" t="s">
        <v>168</v>
      </c>
      <c r="U4" s="248"/>
      <c r="V4" s="247" t="s">
        <v>169</v>
      </c>
      <c r="W4" s="248"/>
      <c r="X4" s="247" t="s">
        <v>170</v>
      </c>
      <c r="Y4" s="248"/>
      <c r="Z4" s="247" t="s">
        <v>171</v>
      </c>
      <c r="AA4" s="248"/>
      <c r="AB4" s="247" t="s">
        <v>172</v>
      </c>
      <c r="AC4" s="248"/>
      <c r="AE4" s="247" t="s">
        <v>166</v>
      </c>
      <c r="AF4" s="248"/>
      <c r="AG4" s="247" t="s">
        <v>167</v>
      </c>
      <c r="AH4" s="248"/>
      <c r="AI4" s="247" t="s">
        <v>168</v>
      </c>
      <c r="AJ4" s="248"/>
      <c r="AK4" s="247" t="s">
        <v>169</v>
      </c>
      <c r="AL4" s="248"/>
      <c r="AM4" s="247" t="s">
        <v>170</v>
      </c>
      <c r="AN4" s="248"/>
      <c r="AO4" s="247" t="s">
        <v>171</v>
      </c>
      <c r="AP4" s="248"/>
      <c r="AQ4" s="247" t="s">
        <v>172</v>
      </c>
      <c r="AR4" s="248"/>
      <c r="AU4" s="245"/>
      <c r="AV4" s="246"/>
      <c r="AX4" s="104">
        <v>4</v>
      </c>
    </row>
    <row r="5" spans="2:50" ht="9.75" customHeight="1" thickBot="1" x14ac:dyDescent="0.3">
      <c r="B5" s="71">
        <v>1</v>
      </c>
      <c r="C5" s="70" t="str">
        <f>'Extrato 1'!U3</f>
        <v>Emelynne Brito</v>
      </c>
      <c r="D5" s="68">
        <f>'Extrato 1'!D3</f>
        <v>17.77</v>
      </c>
      <c r="E5" s="68">
        <f>'Extrato 1'!J3</f>
        <v>2</v>
      </c>
      <c r="F5" s="68">
        <f>'Extrato 1'!K3</f>
        <v>2</v>
      </c>
      <c r="G5" s="69">
        <f>'Extrato 2'!D3</f>
        <v>78.900000000000006</v>
      </c>
      <c r="H5" s="69">
        <f>'Extrato 2'!J3</f>
        <v>5</v>
      </c>
      <c r="I5" s="69">
        <f>'Extrato 2'!K3</f>
        <v>5</v>
      </c>
      <c r="K5" s="68">
        <f>IFERROR(_xlfn.RANK.EQ('Extrato 1'!D3,'Extrato 1'!$D$3:$D$72,1),"")</f>
        <v>2</v>
      </c>
      <c r="L5" s="68">
        <f>IFERROR(_xlfn.RANK.EQ('Extrato 1'!D3,'Extrato 1'!$D$3:$D$72,1)+COUNTIF('Extrato 1'!$D$3:D3,'Extrato 1'!D3)-1,"")</f>
        <v>2</v>
      </c>
      <c r="M5" s="68">
        <f>IFERROR(_xlfn.RANK.EQ('Extrato 2'!D3,'Extrato 2'!$D$3:$D$72,1),"")</f>
        <v>5</v>
      </c>
      <c r="N5" s="68">
        <f>IFERROR(_xlfn.RANK.EQ('Extrato 2'!D3,'Extrato 2'!$D$3:$D$72,1)+COUNTIF('Extrato 2'!$D$3:D3,'Extrato 2'!D3)-1,"")</f>
        <v>5</v>
      </c>
      <c r="P5" s="75" t="str">
        <f>IF(AND('Análise Quantitativa'!$O$30&gt;1,COUNTIF('Extrato 1'!$FN$3:$FN$72,Esboço!C5&amp;" ("&amp;'Análise Quantitativa'!P37&amp;")")&gt;=1),Esboço!G5,"")</f>
        <v/>
      </c>
      <c r="Q5" s="75" t="str">
        <f>IF(P5="","",Tabela!HN8)</f>
        <v/>
      </c>
      <c r="R5" s="75" t="str">
        <f>IF(AND('Análise Quantitativa'!$Q$30&gt;1,COUNTIF('Extrato 1'!$FP$3:$FP$72,Esboço!C5&amp;" ("&amp;'Análise Quantitativa'!P37&amp;")")&gt;=1),Esboço!G5,"")</f>
        <v/>
      </c>
      <c r="S5" s="75" t="str">
        <f>IF(R5="","",Tabela!HN8)</f>
        <v/>
      </c>
      <c r="T5" s="75" t="str">
        <f>IF(AND('Análise Quantitativa'!$S$30&gt;1,COUNTIF('Extrato 1'!$FR$3:$FR$72,Esboço!C5&amp;" ("&amp;'Análise Quantitativa'!P37&amp;")")&gt;=1),Esboço!G5,"")</f>
        <v/>
      </c>
      <c r="U5" s="75" t="str">
        <f>IF(T5="","",Tabela!HN8)</f>
        <v/>
      </c>
      <c r="V5" s="75" t="str">
        <f>IF(AND('Análise Quantitativa'!$U$30&gt;1,COUNTIF('Extrato 1'!$FT$3:$FT$72,Esboço!C5&amp;" ("&amp;'Análise Quantitativa'!P37&amp;")")&gt;=1),Esboço!G5,"")</f>
        <v/>
      </c>
      <c r="W5" s="75" t="str">
        <f>IF(V5="","",Tabela!HN8)</f>
        <v/>
      </c>
      <c r="X5" s="75" t="str">
        <f>IF(AND('Análise Quantitativa'!$W$30&gt;1,COUNTIF('Extrato 1'!$FV$3:$FV$72,Esboço!C5&amp;" ("&amp;'Análise Quantitativa'!P37&amp;")")&gt;=1),Esboço!G5,"")</f>
        <v/>
      </c>
      <c r="Y5" s="75" t="str">
        <f>IF(X5="","",Tabela!HN8)</f>
        <v/>
      </c>
      <c r="Z5" s="75" t="str">
        <f>IF(AND('Análise Quantitativa'!$Y$30&gt;1,COUNTIF('Extrato 1'!$FX$3:$FX$72,Esboço!C5&amp;" ("&amp;'Análise Quantitativa'!P37&amp;")")&gt;=1),Esboço!G5,"")</f>
        <v/>
      </c>
      <c r="AA5" s="75" t="str">
        <f>IF(Z5="","",Tabela!HN8)</f>
        <v/>
      </c>
      <c r="AB5" s="75" t="str">
        <f>IF(AND('Análise Quantitativa'!$AA$30&gt;1,COUNTIF('Extrato 1'!$FZ$3:$FZ$72,Esboço!C5&amp;" ("&amp;'Análise Quantitativa'!P37&amp;")")&gt;=1),Esboço!G5,"")</f>
        <v/>
      </c>
      <c r="AC5" s="75" t="str">
        <f>IF(AB5="","",Tabela!HN8)</f>
        <v/>
      </c>
      <c r="AE5" s="75" t="str">
        <f>IF(AND('Análise Quantitativa'!$O$30=1,COUNTIF('Extrato 1'!$FN$3:$FN$72,Esboço!C5&amp;" ("&amp;'Análise Quantitativa'!P37&amp;")")&gt;=1),Esboço!G5,"")</f>
        <v/>
      </c>
      <c r="AF5" s="75" t="str">
        <f>IF(AE5="","",Tabela!HN8)</f>
        <v/>
      </c>
      <c r="AG5" s="75">
        <f>IF(AND('Análise Quantitativa'!$Q$30=1,COUNTIF('Extrato 1'!$FP$3:$FP$72,Esboço!C5&amp;" ("&amp;'Análise Quantitativa'!P37&amp;")")&gt;=1),Esboço!G5,"")</f>
        <v>78.900000000000006</v>
      </c>
      <c r="AH5" s="75">
        <f>IF(AG5="","",Tabela!HN8)</f>
        <v>5</v>
      </c>
      <c r="AI5" s="75" t="str">
        <f>IF(AND('Análise Quantitativa'!$S$30=1,COUNTIF('Extrato 1'!$FR$3:$FR$72,Esboço!C5&amp;" ("&amp;'Análise Quantitativa'!P37&amp;")")&gt;=1),Esboço!G5,"")</f>
        <v/>
      </c>
      <c r="AJ5" s="75" t="str">
        <f>IF(AI5="","",Tabela!HN8)</f>
        <v/>
      </c>
      <c r="AK5" s="75" t="str">
        <f>IF(AND('Análise Quantitativa'!$U$30=1,COUNTIF('Extrato 1'!$FT$3:$FT$72,Esboço!C5&amp;" ("&amp;'Análise Quantitativa'!P37&amp;")")&gt;=1),Esboço!G5,"")</f>
        <v/>
      </c>
      <c r="AL5" s="75" t="str">
        <f>IF(AK5="","",Tabela!HN8)</f>
        <v/>
      </c>
      <c r="AM5" s="75" t="str">
        <f>IF(AND('Análise Quantitativa'!$W$30=1,COUNTIF('Extrato 1'!$FV$3:$FV$72,Esboço!C5&amp;" ("&amp;'Análise Quantitativa'!P37&amp;")")&gt;=1),Esboço!G5,"")</f>
        <v/>
      </c>
      <c r="AN5" s="75" t="str">
        <f>IF(AM5="","",Tabela!HN8)</f>
        <v/>
      </c>
      <c r="AO5" s="75" t="str">
        <f>IF(AND('Análise Quantitativa'!$Y$30=1,COUNTIF('Extrato 1'!$FX$3:$FX$72,Esboço!C5&amp;" ("&amp;'Análise Quantitativa'!P37&amp;")")&gt;=1),Esboço!G5,"")</f>
        <v/>
      </c>
      <c r="AP5" s="75" t="str">
        <f>IF(AO5="","",Tabela!HN8)</f>
        <v/>
      </c>
      <c r="AQ5" s="75" t="str">
        <f>IF(AND('Análise Quantitativa'!$AA$30=1,COUNTIF('Extrato 1'!$FZ$3:$FZ$72,Esboço!C5&amp;" ("&amp;'Análise Quantitativa'!P37&amp;")")&gt;=1),Esboço!G5,"")</f>
        <v/>
      </c>
      <c r="AR5" s="75" t="str">
        <f>IF(AQ5="","",Tabela!HN8)</f>
        <v/>
      </c>
      <c r="AT5" s="115" t="s">
        <v>85</v>
      </c>
      <c r="AU5" s="111">
        <f>AVERAGE('Análise Quantitativa'!R37:R71)</f>
        <v>20.55</v>
      </c>
      <c r="AV5" s="112">
        <f>AVERAGE('Análise Quantitativa'!V37:V71)</f>
        <v>77.231249999999989</v>
      </c>
      <c r="AX5" s="104">
        <v>5</v>
      </c>
    </row>
    <row r="6" spans="2:50" ht="9.75" customHeight="1" thickBot="1" x14ac:dyDescent="0.3">
      <c r="B6" s="71">
        <v>2</v>
      </c>
      <c r="C6" s="70" t="str">
        <f>'Extrato 1'!U4</f>
        <v>Kallyne Soares</v>
      </c>
      <c r="D6" s="68">
        <f>'Extrato 1'!D4</f>
        <v>18.18</v>
      </c>
      <c r="E6" s="68">
        <f>'Extrato 1'!J4</f>
        <v>3</v>
      </c>
      <c r="F6" s="68">
        <f>'Extrato 1'!K4</f>
        <v>3</v>
      </c>
      <c r="G6" s="69">
        <f>'Extrato 2'!D4</f>
        <v>53.36</v>
      </c>
      <c r="H6" s="69">
        <f>'Extrato 2'!J4</f>
        <v>1</v>
      </c>
      <c r="I6" s="69">
        <f>'Extrato 2'!K4</f>
        <v>1</v>
      </c>
      <c r="K6" s="68">
        <f>IFERROR(_xlfn.RANK.EQ('Extrato 1'!D4,'Extrato 1'!$D$3:$D$72,1),"")</f>
        <v>3</v>
      </c>
      <c r="L6" s="68">
        <f>IFERROR(_xlfn.RANK.EQ('Extrato 1'!D4,'Extrato 1'!$D$3:$D$72,1)+COUNTIF('Extrato 1'!$D$3:D4,'Extrato 1'!D4)-1,"")</f>
        <v>3</v>
      </c>
      <c r="M6" s="68">
        <f>IFERROR(_xlfn.RANK.EQ('Extrato 2'!D4,'Extrato 2'!$D$3:$D$72,1),"")</f>
        <v>1</v>
      </c>
      <c r="N6" s="68">
        <f>IFERROR(_xlfn.RANK.EQ('Extrato 2'!D4,'Extrato 2'!$D$3:$D$72,1)+COUNTIF('Extrato 2'!$D$3:D4,'Extrato 2'!D4)-1,"")</f>
        <v>1</v>
      </c>
      <c r="P6" s="75" t="str">
        <f>IF(AND('Análise Quantitativa'!$O$30&gt;1,COUNTIF('Extrato 1'!$FN$3:$FN$72,Esboço!C6&amp;" ("&amp;'Análise Quantitativa'!P38&amp;")")&gt;=1),Esboço!G6,"")</f>
        <v/>
      </c>
      <c r="Q6" s="75" t="str">
        <f>IF(P6="","",Tabela!HN9)</f>
        <v/>
      </c>
      <c r="R6" s="75" t="str">
        <f>IF(AND('Análise Quantitativa'!$Q$30&gt;1,COUNTIF('Extrato 1'!$FP$3:$FP$72,Esboço!C6&amp;" ("&amp;'Análise Quantitativa'!P38&amp;")")&gt;=1),Esboço!G6,"")</f>
        <v/>
      </c>
      <c r="S6" s="75" t="str">
        <f>IF(R6="","",Tabela!HN9)</f>
        <v/>
      </c>
      <c r="T6" s="75" t="str">
        <f>IF(AND('Análise Quantitativa'!$S$30&gt;1,COUNTIF('Extrato 1'!$FR$3:$FR$72,Esboço!C6&amp;" ("&amp;'Análise Quantitativa'!P38&amp;")")&gt;=1),Esboço!G6,"")</f>
        <v/>
      </c>
      <c r="U6" s="75" t="str">
        <f>IF(T6="","",Tabela!HN9)</f>
        <v/>
      </c>
      <c r="V6" s="75" t="str">
        <f>IF(AND('Análise Quantitativa'!$U$30&gt;1,COUNTIF('Extrato 1'!$FT$3:$FT$72,Esboço!C6&amp;" ("&amp;'Análise Quantitativa'!P38&amp;")")&gt;=1),Esboço!G6,"")</f>
        <v/>
      </c>
      <c r="W6" s="75" t="str">
        <f>IF(V6="","",Tabela!HN9)</f>
        <v/>
      </c>
      <c r="X6" s="75" t="str">
        <f>IF(AND('Análise Quantitativa'!$W$30&gt;1,COUNTIF('Extrato 1'!$FV$3:$FV$72,Esboço!C6&amp;" ("&amp;'Análise Quantitativa'!P38&amp;")")&gt;=1),Esboço!G6,"")</f>
        <v/>
      </c>
      <c r="Y6" s="75" t="str">
        <f>IF(X6="","",Tabela!HN9)</f>
        <v/>
      </c>
      <c r="Z6" s="75" t="str">
        <f>IF(AND('Análise Quantitativa'!$Y$30&gt;1,COUNTIF('Extrato 1'!$FX$3:$FX$72,Esboço!C6&amp;" ("&amp;'Análise Quantitativa'!P38&amp;")")&gt;=1),Esboço!G6,"")</f>
        <v/>
      </c>
      <c r="AA6" s="75" t="str">
        <f>IF(Z6="","",Tabela!HN9)</f>
        <v/>
      </c>
      <c r="AB6" s="75" t="str">
        <f>IF(AND('Análise Quantitativa'!$AA$30&gt;1,COUNTIF('Extrato 1'!$FZ$3:$FZ$72,Esboço!C6&amp;" ("&amp;'Análise Quantitativa'!P38&amp;")")&gt;=1),Esboço!G6,"")</f>
        <v/>
      </c>
      <c r="AC6" s="75" t="str">
        <f>IF(AB6="","",Tabela!HN9)</f>
        <v/>
      </c>
      <c r="AE6" s="75" t="str">
        <f>IF(AND('Análise Quantitativa'!$O$30=1,COUNTIF('Extrato 1'!$FN$3:$FN$72,Esboço!C6&amp;" ("&amp;'Análise Quantitativa'!P38&amp;")")&gt;=1),Esboço!G6,"")</f>
        <v/>
      </c>
      <c r="AF6" s="75" t="str">
        <f>IF(AE6="","",Tabela!HN9)</f>
        <v/>
      </c>
      <c r="AG6" s="75" t="str">
        <f>IF(AND('Análise Quantitativa'!$Q$30=1,COUNTIF('Extrato 1'!$FP$3:$FP$72,Esboço!C6&amp;" ("&amp;'Análise Quantitativa'!P38&amp;")")&gt;=1),Esboço!G6,"")</f>
        <v/>
      </c>
      <c r="AH6" s="75" t="str">
        <f>IF(AG6="","",Tabela!HN9)</f>
        <v/>
      </c>
      <c r="AI6" s="75">
        <f>IF(AND('Análise Quantitativa'!$S$30=1,COUNTIF('Extrato 1'!$FR$3:$FR$72,Esboço!C6&amp;" ("&amp;'Análise Quantitativa'!P38&amp;")")&gt;=1),Esboço!G6,"")</f>
        <v>53.36</v>
      </c>
      <c r="AJ6" s="75">
        <f>IF(AI6="","",Tabela!HN9)</f>
        <v>1</v>
      </c>
      <c r="AK6" s="75" t="str">
        <f>IF(AND('Análise Quantitativa'!$U$30=1,COUNTIF('Extrato 1'!$FT$3:$FT$72,Esboço!C6&amp;" ("&amp;'Análise Quantitativa'!P38&amp;")")&gt;=1),Esboço!G6,"")</f>
        <v/>
      </c>
      <c r="AL6" s="75" t="str">
        <f>IF(AK6="","",Tabela!HN9)</f>
        <v/>
      </c>
      <c r="AM6" s="75" t="str">
        <f>IF(AND('Análise Quantitativa'!$W$30=1,COUNTIF('Extrato 1'!$FV$3:$FV$72,Esboço!C6&amp;" ("&amp;'Análise Quantitativa'!P38&amp;")")&gt;=1),Esboço!G6,"")</f>
        <v/>
      </c>
      <c r="AN6" s="75" t="str">
        <f>IF(AM6="","",Tabela!HN9)</f>
        <v/>
      </c>
      <c r="AO6" s="75" t="str">
        <f>IF(AND('Análise Quantitativa'!$Y$30=1,COUNTIF('Extrato 1'!$FX$3:$FX$72,Esboço!C6&amp;" ("&amp;'Análise Quantitativa'!P38&amp;")")&gt;=1),Esboço!G6,"")</f>
        <v/>
      </c>
      <c r="AP6" s="75" t="str">
        <f>IF(AO6="","",Tabela!HN9)</f>
        <v/>
      </c>
      <c r="AQ6" s="75" t="str">
        <f>IF(AND('Análise Quantitativa'!$AA$30=1,COUNTIF('Extrato 1'!$FZ$3:$FZ$72,Esboço!C6&amp;" ("&amp;'Análise Quantitativa'!P38&amp;")")&gt;=1),Esboço!G6,"")</f>
        <v/>
      </c>
      <c r="AR6" s="75" t="str">
        <f>IF(AQ6="","",Tabela!HN9)</f>
        <v/>
      </c>
      <c r="AT6" s="116" t="s">
        <v>185</v>
      </c>
      <c r="AU6" s="113">
        <f>STDEV('Análise Quantitativa'!R37:R71)/SQRT(COUNT('Análise Quantitativa'!R37:R71))</f>
        <v>1.5924307565121003</v>
      </c>
      <c r="AV6" s="114">
        <f>STDEV('Análise Quantitativa'!V37:V71)/SQRT(COUNT('Análise Quantitativa'!V37:V71))</f>
        <v>7.2385035542822909</v>
      </c>
      <c r="AX6" s="104">
        <v>6</v>
      </c>
    </row>
    <row r="7" spans="2:50" ht="9.75" customHeight="1" thickBot="1" x14ac:dyDescent="0.3">
      <c r="B7" s="71">
        <v>3</v>
      </c>
      <c r="C7" s="70" t="str">
        <f>'Extrato 1'!U5</f>
        <v>Mª Silva</v>
      </c>
      <c r="D7" s="68">
        <f>'Extrato 1'!D5</f>
        <v>21.83</v>
      </c>
      <c r="E7" s="68">
        <f>'Extrato 1'!J5</f>
        <v>5</v>
      </c>
      <c r="F7" s="68">
        <f>'Extrato 1'!K5</f>
        <v>5</v>
      </c>
      <c r="G7" s="69">
        <f>'Extrato 2'!D5</f>
        <v>76.319999999999993</v>
      </c>
      <c r="H7" s="69">
        <f>'Extrato 2'!J5</f>
        <v>4</v>
      </c>
      <c r="I7" s="69">
        <f>'Extrato 2'!K5</f>
        <v>4</v>
      </c>
      <c r="K7" s="68">
        <f>IFERROR(_xlfn.RANK.EQ('Extrato 1'!D5,'Extrato 1'!$D$3:$D$72,1),"")</f>
        <v>5</v>
      </c>
      <c r="L7" s="68">
        <f>IFERROR(_xlfn.RANK.EQ('Extrato 1'!D5,'Extrato 1'!$D$3:$D$72,1)+COUNTIF('Extrato 1'!$D$3:D5,'Extrato 1'!D5)-1,"")</f>
        <v>5</v>
      </c>
      <c r="M7" s="68">
        <f>IFERROR(_xlfn.RANK.EQ('Extrato 2'!D5,'Extrato 2'!$D$3:$D$72,1),"")</f>
        <v>4</v>
      </c>
      <c r="N7" s="68">
        <f>IFERROR(_xlfn.RANK.EQ('Extrato 2'!D5,'Extrato 2'!$D$3:$D$72,1)+COUNTIF('Extrato 2'!$D$3:D5,'Extrato 2'!D5)-1,"")</f>
        <v>4</v>
      </c>
      <c r="P7" s="75" t="str">
        <f>IF(AND('Análise Quantitativa'!$O$30&gt;1,COUNTIF('Extrato 1'!$FN$3:$FN$72,Esboço!C7&amp;" ("&amp;'Análise Quantitativa'!P39&amp;")")&gt;=1),Esboço!G7,"")</f>
        <v/>
      </c>
      <c r="Q7" s="75" t="str">
        <f>IF(P7="","",Tabela!HN10)</f>
        <v/>
      </c>
      <c r="R7" s="75" t="str">
        <f>IF(AND('Análise Quantitativa'!$Q$30&gt;1,COUNTIF('Extrato 1'!$FP$3:$FP$72,Esboço!C7&amp;" ("&amp;'Análise Quantitativa'!P39&amp;")")&gt;=1),Esboço!G7,"")</f>
        <v/>
      </c>
      <c r="S7" s="75" t="str">
        <f>IF(R7="","",Tabela!HN10)</f>
        <v/>
      </c>
      <c r="T7" s="75" t="str">
        <f>IF(AND('Análise Quantitativa'!$S$30&gt;1,COUNTIF('Extrato 1'!$FR$3:$FR$72,Esboço!C7&amp;" ("&amp;'Análise Quantitativa'!P39&amp;")")&gt;=1),Esboço!G7,"")</f>
        <v/>
      </c>
      <c r="U7" s="75" t="str">
        <f>IF(T7="","",Tabela!HN10)</f>
        <v/>
      </c>
      <c r="V7" s="75" t="str">
        <f>IF(AND('Análise Quantitativa'!$U$30&gt;1,COUNTIF('Extrato 1'!$FT$3:$FT$72,Esboço!C7&amp;" ("&amp;'Análise Quantitativa'!P39&amp;")")&gt;=1),Esboço!G7,"")</f>
        <v/>
      </c>
      <c r="W7" s="75" t="str">
        <f>IF(V7="","",Tabela!HN10)</f>
        <v/>
      </c>
      <c r="X7" s="75" t="str">
        <f>IF(AND('Análise Quantitativa'!$W$30&gt;1,COUNTIF('Extrato 1'!$FV$3:$FV$72,Esboço!C7&amp;" ("&amp;'Análise Quantitativa'!P39&amp;")")&gt;=1),Esboço!G7,"")</f>
        <v/>
      </c>
      <c r="Y7" s="75" t="str">
        <f>IF(X7="","",Tabela!HN10)</f>
        <v/>
      </c>
      <c r="Z7" s="75" t="str">
        <f>IF(AND('Análise Quantitativa'!$Y$30&gt;1,COUNTIF('Extrato 1'!$FX$3:$FX$72,Esboço!C7&amp;" ("&amp;'Análise Quantitativa'!P39&amp;")")&gt;=1),Esboço!G7,"")</f>
        <v/>
      </c>
      <c r="AA7" s="75" t="str">
        <f>IF(Z7="","",Tabela!HN10)</f>
        <v/>
      </c>
      <c r="AB7" s="75" t="str">
        <f>IF(AND('Análise Quantitativa'!$AA$30&gt;1,COUNTIF('Extrato 1'!$FZ$3:$FZ$72,Esboço!C7&amp;" ("&amp;'Análise Quantitativa'!P39&amp;")")&gt;=1),Esboço!G7,"")</f>
        <v/>
      </c>
      <c r="AC7" s="75" t="str">
        <f>IF(AB7="","",Tabela!HN10)</f>
        <v/>
      </c>
      <c r="AE7" s="75" t="str">
        <f>IF(AND('Análise Quantitativa'!$O$30=1,COUNTIF('Extrato 1'!$FN$3:$FN$72,Esboço!C7&amp;" ("&amp;'Análise Quantitativa'!P39&amp;")")&gt;=1),Esboço!G7,"")</f>
        <v/>
      </c>
      <c r="AF7" s="75" t="str">
        <f>IF(AE7="","",Tabela!HN10)</f>
        <v/>
      </c>
      <c r="AG7" s="75" t="str">
        <f>IF(AND('Análise Quantitativa'!$Q$30=1,COUNTIF('Extrato 1'!$FP$3:$FP$72,Esboço!C7&amp;" ("&amp;'Análise Quantitativa'!P39&amp;")")&gt;=1),Esboço!G7,"")</f>
        <v/>
      </c>
      <c r="AH7" s="75" t="str">
        <f>IF(AG7="","",Tabela!HN10)</f>
        <v/>
      </c>
      <c r="AI7" s="75" t="str">
        <f>IF(AND('Análise Quantitativa'!$S$30=1,COUNTIF('Extrato 1'!$FR$3:$FR$72,Esboço!C7&amp;" ("&amp;'Análise Quantitativa'!P39&amp;")")&gt;=1),Esboço!G7,"")</f>
        <v/>
      </c>
      <c r="AJ7" s="75" t="str">
        <f>IF(AI7="","",Tabela!HN10)</f>
        <v/>
      </c>
      <c r="AK7" s="75" t="str">
        <f>IF(AND('Análise Quantitativa'!$U$30=1,COUNTIF('Extrato 1'!$FT$3:$FT$72,Esboço!C7&amp;" ("&amp;'Análise Quantitativa'!P39&amp;")")&gt;=1),Esboço!G7,"")</f>
        <v/>
      </c>
      <c r="AL7" s="75" t="str">
        <f>IF(AK7="","",Tabela!HN10)</f>
        <v/>
      </c>
      <c r="AM7" s="75">
        <f>IF(AND('Análise Quantitativa'!$W$30=1,COUNTIF('Extrato 1'!$FV$3:$FV$72,Esboço!C7&amp;" ("&amp;'Análise Quantitativa'!P39&amp;")")&gt;=1),Esboço!G7,"")</f>
        <v>76.319999999999993</v>
      </c>
      <c r="AN7" s="75">
        <f>IF(AM7="","",Tabela!HN10)</f>
        <v>4</v>
      </c>
      <c r="AO7" s="75" t="str">
        <f>IF(AND('Análise Quantitativa'!$Y$30=1,COUNTIF('Extrato 1'!$FX$3:$FX$72,Esboço!C7&amp;" ("&amp;'Análise Quantitativa'!P39&amp;")")&gt;=1),Esboço!G7,"")</f>
        <v/>
      </c>
      <c r="AP7" s="75" t="str">
        <f>IF(AO7="","",Tabela!HN10)</f>
        <v/>
      </c>
      <c r="AQ7" s="75" t="str">
        <f>IF(AND('Análise Quantitativa'!$AA$30=1,COUNTIF('Extrato 1'!$FZ$3:$FZ$72,Esboço!C7&amp;" ("&amp;'Análise Quantitativa'!P39&amp;")")&gt;=1),Esboço!G7,"")</f>
        <v/>
      </c>
      <c r="AR7" s="75" t="str">
        <f>IF(AQ7="","",Tabela!HN10)</f>
        <v/>
      </c>
      <c r="AT7" s="116" t="s">
        <v>186</v>
      </c>
      <c r="AU7" s="113">
        <f>MEDIAN('Análise Quantitativa'!R37:R71)</f>
        <v>21.765000000000001</v>
      </c>
      <c r="AV7" s="114">
        <f>MEDIAN('Análise Quantitativa'!V37:V71)</f>
        <v>77.61</v>
      </c>
      <c r="AX7" s="104">
        <v>7</v>
      </c>
    </row>
    <row r="8" spans="2:50" ht="9.75" customHeight="1" thickBot="1" x14ac:dyDescent="0.3">
      <c r="B8" s="71">
        <v>4</v>
      </c>
      <c r="C8" s="70" t="str">
        <f>'Extrato 1'!U6</f>
        <v>Leide Santos</v>
      </c>
      <c r="D8" s="68">
        <f>'Extrato 1'!D6</f>
        <v>26.21</v>
      </c>
      <c r="E8" s="68">
        <f>'Extrato 1'!J6</f>
        <v>8</v>
      </c>
      <c r="F8" s="68">
        <f>'Extrato 1'!K6</f>
        <v>8</v>
      </c>
      <c r="G8" s="69">
        <f>'Extrato 2'!D6</f>
        <v>99.92</v>
      </c>
      <c r="H8" s="69">
        <f>'Extrato 2'!J6</f>
        <v>7</v>
      </c>
      <c r="I8" s="69">
        <f>'Extrato 2'!K6</f>
        <v>7</v>
      </c>
      <c r="K8" s="68">
        <f>IFERROR(_xlfn.RANK.EQ('Extrato 1'!D6,'Extrato 1'!$D$3:$D$72,1),"")</f>
        <v>8</v>
      </c>
      <c r="L8" s="68">
        <f>IFERROR(_xlfn.RANK.EQ('Extrato 1'!D6,'Extrato 1'!$D$3:$D$72,1)+COUNTIF('Extrato 1'!$D$3:D6,'Extrato 1'!D6)-1,"")</f>
        <v>8</v>
      </c>
      <c r="M8" s="68">
        <f>IFERROR(_xlfn.RANK.EQ('Extrato 2'!D6,'Extrato 2'!$D$3:$D$72,1),"")</f>
        <v>7</v>
      </c>
      <c r="N8" s="68">
        <f>IFERROR(_xlfn.RANK.EQ('Extrato 2'!D6,'Extrato 2'!$D$3:$D$72,1)+COUNTIF('Extrato 2'!$D$3:D6,'Extrato 2'!D6)-1,"")</f>
        <v>7</v>
      </c>
      <c r="P8" s="75" t="str">
        <f>IF(AND('Análise Quantitativa'!$O$30&gt;1,COUNTIF('Extrato 1'!$FN$3:$FN$72,Esboço!C8&amp;" ("&amp;'Análise Quantitativa'!P40&amp;")")&gt;=1),Esboço!G8,"")</f>
        <v/>
      </c>
      <c r="Q8" s="75" t="str">
        <f>IF(P8="","",Tabela!HN11)</f>
        <v/>
      </c>
      <c r="R8" s="75" t="str">
        <f>IF(AND('Análise Quantitativa'!$Q$30&gt;1,COUNTIF('Extrato 1'!$FP$3:$FP$72,Esboço!C8&amp;" ("&amp;'Análise Quantitativa'!P40&amp;")")&gt;=1),Esboço!G8,"")</f>
        <v/>
      </c>
      <c r="S8" s="75" t="str">
        <f>IF(R8="","",Tabela!HN11)</f>
        <v/>
      </c>
      <c r="T8" s="75" t="str">
        <f>IF(AND('Análise Quantitativa'!$S$30&gt;1,COUNTIF('Extrato 1'!$FR$3:$FR$72,Esboço!C8&amp;" ("&amp;'Análise Quantitativa'!P40&amp;")")&gt;=1),Esboço!G8,"")</f>
        <v/>
      </c>
      <c r="U8" s="75" t="str">
        <f>IF(T8="","",Tabela!HN11)</f>
        <v/>
      </c>
      <c r="V8" s="75" t="str">
        <f>IF(AND('Análise Quantitativa'!$U$30&gt;1,COUNTIF('Extrato 1'!$FT$3:$FT$72,Esboço!C8&amp;" ("&amp;'Análise Quantitativa'!P40&amp;")")&gt;=1),Esboço!G8,"")</f>
        <v/>
      </c>
      <c r="W8" s="75" t="str">
        <f>IF(V8="","",Tabela!HN11)</f>
        <v/>
      </c>
      <c r="X8" s="75" t="str">
        <f>IF(AND('Análise Quantitativa'!$W$30&gt;1,COUNTIF('Extrato 1'!$FV$3:$FV$72,Esboço!C8&amp;" ("&amp;'Análise Quantitativa'!P40&amp;")")&gt;=1),Esboço!G8,"")</f>
        <v/>
      </c>
      <c r="Y8" s="75" t="str">
        <f>IF(X8="","",Tabela!HN11)</f>
        <v/>
      </c>
      <c r="Z8" s="75" t="str">
        <f>IF(AND('Análise Quantitativa'!$Y$30&gt;1,COUNTIF('Extrato 1'!$FX$3:$FX$72,Esboço!C8&amp;" ("&amp;'Análise Quantitativa'!P40&amp;")")&gt;=1),Esboço!G8,"")</f>
        <v/>
      </c>
      <c r="AA8" s="75" t="str">
        <f>IF(Z8="","",Tabela!HN11)</f>
        <v/>
      </c>
      <c r="AB8" s="75" t="str">
        <f>IF(AND('Análise Quantitativa'!$AA$30&gt;1,COUNTIF('Extrato 1'!$FZ$3:$FZ$72,Esboço!C8&amp;" ("&amp;'Análise Quantitativa'!P40&amp;")")&gt;=1),Esboço!G8,"")</f>
        <v/>
      </c>
      <c r="AC8" s="75" t="str">
        <f>IF(AB8="","",Tabela!HN11)</f>
        <v/>
      </c>
      <c r="AE8" s="75" t="str">
        <f>IF(AND('Análise Quantitativa'!$O$30=1,COUNTIF('Extrato 1'!$FN$3:$FN$72,Esboço!C8&amp;" ("&amp;'Análise Quantitativa'!P40&amp;")")&gt;=1),Esboço!G8,"")</f>
        <v/>
      </c>
      <c r="AF8" s="75" t="str">
        <f>IF(AE8="","",Tabela!HN11)</f>
        <v/>
      </c>
      <c r="AG8" s="75" t="str">
        <f>IF(AND('Análise Quantitativa'!$Q$30=1,COUNTIF('Extrato 1'!$FP$3:$FP$72,Esboço!C8&amp;" ("&amp;'Análise Quantitativa'!P40&amp;")")&gt;=1),Esboço!G8,"")</f>
        <v/>
      </c>
      <c r="AH8" s="75" t="str">
        <f>IF(AG8="","",Tabela!HN11)</f>
        <v/>
      </c>
      <c r="AI8" s="75" t="str">
        <f>IF(AND('Análise Quantitativa'!$S$30=1,COUNTIF('Extrato 1'!$FR$3:$FR$72,Esboço!C8&amp;" ("&amp;'Análise Quantitativa'!P40&amp;")")&gt;=1),Esboço!G8,"")</f>
        <v/>
      </c>
      <c r="AJ8" s="75" t="str">
        <f>IF(AI8="","",Tabela!HN11)</f>
        <v/>
      </c>
      <c r="AK8" s="75" t="str">
        <f>IF(AND('Análise Quantitativa'!$U$30=1,COUNTIF('Extrato 1'!$FT$3:$FT$72,Esboço!C8&amp;" ("&amp;'Análise Quantitativa'!P40&amp;")")&gt;=1),Esboço!G8,"")</f>
        <v/>
      </c>
      <c r="AL8" s="75" t="str">
        <f>IF(AK8="","",Tabela!HN11)</f>
        <v/>
      </c>
      <c r="AM8" s="75" t="str">
        <f>IF(AND('Análise Quantitativa'!$W$30=1,COUNTIF('Extrato 1'!$FV$3:$FV$72,Esboço!C8&amp;" ("&amp;'Análise Quantitativa'!P40&amp;")")&gt;=1),Esboço!G8,"")</f>
        <v/>
      </c>
      <c r="AN8" s="75" t="str">
        <f>IF(AM8="","",Tabela!HN11)</f>
        <v/>
      </c>
      <c r="AO8" s="75" t="str">
        <f>IF(AND('Análise Quantitativa'!$Y$30=1,COUNTIF('Extrato 1'!$FX$3:$FX$72,Esboço!C8&amp;" ("&amp;'Análise Quantitativa'!P40&amp;")")&gt;=1),Esboço!G8,"")</f>
        <v/>
      </c>
      <c r="AP8" s="75" t="str">
        <f>IF(AO8="","",Tabela!HN11)</f>
        <v/>
      </c>
      <c r="AQ8" s="75" t="str">
        <f>IF(AND('Análise Quantitativa'!$AA$30=1,COUNTIF('Extrato 1'!$FZ$3:$FZ$72,Esboço!C8&amp;" ("&amp;'Análise Quantitativa'!P40&amp;")")&gt;=1),Esboço!G8,"")</f>
        <v/>
      </c>
      <c r="AR8" s="75" t="str">
        <f>IF(AQ8="","",Tabela!HN11)</f>
        <v/>
      </c>
      <c r="AT8" s="116" t="s">
        <v>187</v>
      </c>
      <c r="AU8" s="113" t="str">
        <f>IF(ISNA(MODE('Análise Quantitativa'!R37:R71)),"-",MODE('Análise Quantitativa'!R37:R71))</f>
        <v>-</v>
      </c>
      <c r="AV8" s="114" t="str">
        <f>IF(ISNA(MODE('Análise Quantitativa'!V37:V71)),"-",MODE('Análise Quantitativa'!V37:V71))</f>
        <v>-</v>
      </c>
      <c r="AX8" s="104">
        <v>8</v>
      </c>
    </row>
    <row r="9" spans="2:50" ht="9.75" customHeight="1" thickBot="1" x14ac:dyDescent="0.3">
      <c r="B9" s="71">
        <v>5</v>
      </c>
      <c r="C9" s="70" t="str">
        <f>'Extrato 1'!U7</f>
        <v>Edna Dias</v>
      </c>
      <c r="D9" s="68">
        <f>'Extrato 1'!D7</f>
        <v>24.7</v>
      </c>
      <c r="E9" s="68">
        <f>'Extrato 1'!J7</f>
        <v>7</v>
      </c>
      <c r="F9" s="68">
        <f>'Extrato 1'!K7</f>
        <v>7</v>
      </c>
      <c r="G9" s="69">
        <f>'Extrato 2'!D7</f>
        <v>92.77</v>
      </c>
      <c r="H9" s="69">
        <f>'Extrato 2'!J7</f>
        <v>6</v>
      </c>
      <c r="I9" s="69">
        <f>'Extrato 2'!K7</f>
        <v>6</v>
      </c>
      <c r="K9" s="68">
        <f>IFERROR(_xlfn.RANK.EQ('Extrato 1'!D7,'Extrato 1'!$D$3:$D$72,1),"")</f>
        <v>7</v>
      </c>
      <c r="L9" s="68">
        <f>IFERROR(_xlfn.RANK.EQ('Extrato 1'!D7,'Extrato 1'!$D$3:$D$72,1)+COUNTIF('Extrato 1'!$D$3:D7,'Extrato 1'!D7)-1,"")</f>
        <v>7</v>
      </c>
      <c r="M9" s="68">
        <f>IFERROR(_xlfn.RANK.EQ('Extrato 2'!D7,'Extrato 2'!$D$3:$D$72,1),"")</f>
        <v>6</v>
      </c>
      <c r="N9" s="68">
        <f>IFERROR(_xlfn.RANK.EQ('Extrato 2'!D7,'Extrato 2'!$D$3:$D$72,1)+COUNTIF('Extrato 2'!$D$3:D7,'Extrato 2'!D7)-1,"")</f>
        <v>6</v>
      </c>
      <c r="P9" s="75" t="str">
        <f>IF(AND('Análise Quantitativa'!$O$30&gt;1,COUNTIF('Extrato 1'!$FN$3:$FN$72,Esboço!C9&amp;" ("&amp;'Análise Quantitativa'!P41&amp;")")&gt;=1),Esboço!G9,"")</f>
        <v/>
      </c>
      <c r="Q9" s="75" t="str">
        <f>IF(P9="","",Tabela!HN12)</f>
        <v/>
      </c>
      <c r="R9" s="75" t="str">
        <f>IF(AND('Análise Quantitativa'!$Q$30&gt;1,COUNTIF('Extrato 1'!$FP$3:$FP$72,Esboço!C9&amp;" ("&amp;'Análise Quantitativa'!P41&amp;")")&gt;=1),Esboço!G9,"")</f>
        <v/>
      </c>
      <c r="S9" s="75" t="str">
        <f>IF(R9="","",Tabela!HN12)</f>
        <v/>
      </c>
      <c r="T9" s="75" t="str">
        <f>IF(AND('Análise Quantitativa'!$S$30&gt;1,COUNTIF('Extrato 1'!$FR$3:$FR$72,Esboço!C9&amp;" ("&amp;'Análise Quantitativa'!P41&amp;")")&gt;=1),Esboço!G9,"")</f>
        <v/>
      </c>
      <c r="U9" s="75" t="str">
        <f>IF(T9="","",Tabela!HN12)</f>
        <v/>
      </c>
      <c r="V9" s="75" t="str">
        <f>IF(AND('Análise Quantitativa'!$U$30&gt;1,COUNTIF('Extrato 1'!$FT$3:$FT$72,Esboço!C9&amp;" ("&amp;'Análise Quantitativa'!P41&amp;")")&gt;=1),Esboço!G9,"")</f>
        <v/>
      </c>
      <c r="W9" s="75" t="str">
        <f>IF(V9="","",Tabela!HN12)</f>
        <v/>
      </c>
      <c r="X9" s="75" t="str">
        <f>IF(AND('Análise Quantitativa'!$W$30&gt;1,COUNTIF('Extrato 1'!$FV$3:$FV$72,Esboço!C9&amp;" ("&amp;'Análise Quantitativa'!P41&amp;")")&gt;=1),Esboço!G9,"")</f>
        <v/>
      </c>
      <c r="Y9" s="75" t="str">
        <f>IF(X9="","",Tabela!HN12)</f>
        <v/>
      </c>
      <c r="Z9" s="75" t="str">
        <f>IF(AND('Análise Quantitativa'!$Y$30&gt;1,COUNTIF('Extrato 1'!$FX$3:$FX$72,Esboço!C9&amp;" ("&amp;'Análise Quantitativa'!P41&amp;")")&gt;=1),Esboço!G9,"")</f>
        <v/>
      </c>
      <c r="AA9" s="75" t="str">
        <f>IF(Z9="","",Tabela!HN12)</f>
        <v/>
      </c>
      <c r="AB9" s="75" t="str">
        <f>IF(AND('Análise Quantitativa'!$AA$30&gt;1,COUNTIF('Extrato 1'!$FZ$3:$FZ$72,Esboço!C9&amp;" ("&amp;'Análise Quantitativa'!P41&amp;")")&gt;=1),Esboço!G9,"")</f>
        <v/>
      </c>
      <c r="AC9" s="75" t="str">
        <f>IF(AB9="","",Tabela!HN12)</f>
        <v/>
      </c>
      <c r="AE9" s="75" t="str">
        <f>IF(AND('Análise Quantitativa'!$O$30=1,COUNTIF('Extrato 1'!$FN$3:$FN$72,Esboço!C9&amp;" ("&amp;'Análise Quantitativa'!P41&amp;")")&gt;=1),Esboço!G9,"")</f>
        <v/>
      </c>
      <c r="AF9" s="75" t="str">
        <f>IF(AE9="","",Tabela!HN12)</f>
        <v/>
      </c>
      <c r="AG9" s="75" t="str">
        <f>IF(AND('Análise Quantitativa'!$Q$30=1,COUNTIF('Extrato 1'!$FP$3:$FP$72,Esboço!C9&amp;" ("&amp;'Análise Quantitativa'!P41&amp;")")&gt;=1),Esboço!G9,"")</f>
        <v/>
      </c>
      <c r="AH9" s="75" t="str">
        <f>IF(AG9="","",Tabela!HN12)</f>
        <v/>
      </c>
      <c r="AI9" s="75" t="str">
        <f>IF(AND('Análise Quantitativa'!$S$30=1,COUNTIF('Extrato 1'!$FR$3:$FR$72,Esboço!C9&amp;" ("&amp;'Análise Quantitativa'!P41&amp;")")&gt;=1),Esboço!G9,"")</f>
        <v/>
      </c>
      <c r="AJ9" s="75" t="str">
        <f>IF(AI9="","",Tabela!HN12)</f>
        <v/>
      </c>
      <c r="AK9" s="75" t="str">
        <f>IF(AND('Análise Quantitativa'!$U$30=1,COUNTIF('Extrato 1'!$FT$3:$FT$72,Esboço!C9&amp;" ("&amp;'Análise Quantitativa'!P41&amp;")")&gt;=1),Esboço!G9,"")</f>
        <v/>
      </c>
      <c r="AL9" s="75" t="str">
        <f>IF(AK9="","",Tabela!HN12)</f>
        <v/>
      </c>
      <c r="AM9" s="75" t="str">
        <f>IF(AND('Análise Quantitativa'!$W$30=1,COUNTIF('Extrato 1'!$FV$3:$FV$72,Esboço!C9&amp;" ("&amp;'Análise Quantitativa'!P41&amp;")")&gt;=1),Esboço!G9,"")</f>
        <v/>
      </c>
      <c r="AN9" s="75" t="str">
        <f>IF(AM9="","",Tabela!HN12)</f>
        <v/>
      </c>
      <c r="AO9" s="75" t="str">
        <f>IF(AND('Análise Quantitativa'!$Y$30=1,COUNTIF('Extrato 1'!$FX$3:$FX$72,Esboço!C9&amp;" ("&amp;'Análise Quantitativa'!P41&amp;")")&gt;=1),Esboço!G9,"")</f>
        <v/>
      </c>
      <c r="AP9" s="75" t="str">
        <f>IF(AO9="","",Tabela!HN12)</f>
        <v/>
      </c>
      <c r="AQ9" s="75">
        <f>IF(AND('Análise Quantitativa'!$AA$30=1,COUNTIF('Extrato 1'!$FZ$3:$FZ$72,Esboço!C9&amp;" ("&amp;'Análise Quantitativa'!P41&amp;")")&gt;=1),Esboço!G9,"")</f>
        <v>92.77</v>
      </c>
      <c r="AR9" s="75">
        <f>IF(AQ9="","",Tabela!HN12)</f>
        <v>6</v>
      </c>
      <c r="AT9" s="116" t="s">
        <v>188</v>
      </c>
      <c r="AU9" s="113">
        <f>STDEV('Análise Quantitativa'!R37:R71)</f>
        <v>4.5040743459989203</v>
      </c>
      <c r="AV9" s="114">
        <f>STDEV('Análise Quantitativa'!V37:V71)</f>
        <v>20.473579795503738</v>
      </c>
      <c r="AX9" s="104">
        <v>9</v>
      </c>
    </row>
    <row r="10" spans="2:50" ht="9.75" customHeight="1" thickBot="1" x14ac:dyDescent="0.3">
      <c r="B10" s="71">
        <v>6</v>
      </c>
      <c r="C10" s="70" t="str">
        <f>'Extrato 1'!U8</f>
        <v>Brend Santos</v>
      </c>
      <c r="D10" s="68">
        <f>'Extrato 1'!D8</f>
        <v>22.07</v>
      </c>
      <c r="E10" s="68">
        <f>'Extrato 1'!J8</f>
        <v>6</v>
      </c>
      <c r="F10" s="68">
        <f>'Extrato 1'!K8</f>
        <v>6</v>
      </c>
      <c r="G10" s="69">
        <f>'Extrato 2'!D8</f>
        <v>57.86</v>
      </c>
      <c r="H10" s="69">
        <f>'Extrato 2'!J8</f>
        <v>3</v>
      </c>
      <c r="I10" s="69">
        <f>'Extrato 2'!K8</f>
        <v>3</v>
      </c>
      <c r="K10" s="68">
        <f>IFERROR(_xlfn.RANK.EQ('Extrato 1'!D8,'Extrato 1'!$D$3:$D$72,1),"")</f>
        <v>6</v>
      </c>
      <c r="L10" s="68">
        <f>IFERROR(_xlfn.RANK.EQ('Extrato 1'!D8,'Extrato 1'!$D$3:$D$72,1)+COUNTIF('Extrato 1'!$D$3:D8,'Extrato 1'!D8)-1,"")</f>
        <v>6</v>
      </c>
      <c r="M10" s="68">
        <f>IFERROR(_xlfn.RANK.EQ('Extrato 2'!D8,'Extrato 2'!$D$3:$D$72,1),"")</f>
        <v>3</v>
      </c>
      <c r="N10" s="68">
        <f>IFERROR(_xlfn.RANK.EQ('Extrato 2'!D8,'Extrato 2'!$D$3:$D$72,1)+COUNTIF('Extrato 2'!$D$3:D8,'Extrato 2'!D8)-1,"")</f>
        <v>3</v>
      </c>
      <c r="P10" s="75" t="str">
        <f>IF(AND('Análise Quantitativa'!$O$30&gt;1,COUNTIF('Extrato 1'!$FN$3:$FN$72,Esboço!C10&amp;" ("&amp;'Análise Quantitativa'!P42&amp;")")&gt;=1),Esboço!G10,"")</f>
        <v/>
      </c>
      <c r="Q10" s="75" t="str">
        <f>IF(P10="","",Tabela!HN13)</f>
        <v/>
      </c>
      <c r="R10" s="75" t="str">
        <f>IF(AND('Análise Quantitativa'!$Q$30&gt;1,COUNTIF('Extrato 1'!$FP$3:$FP$72,Esboço!C10&amp;" ("&amp;'Análise Quantitativa'!P42&amp;")")&gt;=1),Esboço!G10,"")</f>
        <v/>
      </c>
      <c r="S10" s="75" t="str">
        <f>IF(R10="","",Tabela!HN13)</f>
        <v/>
      </c>
      <c r="T10" s="75" t="str">
        <f>IF(AND('Análise Quantitativa'!$S$30&gt;1,COUNTIF('Extrato 1'!$FR$3:$FR$72,Esboço!C10&amp;" ("&amp;'Análise Quantitativa'!P42&amp;")")&gt;=1),Esboço!G10,"")</f>
        <v/>
      </c>
      <c r="U10" s="75" t="str">
        <f>IF(T10="","",Tabela!HN13)</f>
        <v/>
      </c>
      <c r="V10" s="75" t="str">
        <f>IF(AND('Análise Quantitativa'!$U$30&gt;1,COUNTIF('Extrato 1'!$FT$3:$FT$72,Esboço!C10&amp;" ("&amp;'Análise Quantitativa'!P42&amp;")")&gt;=1),Esboço!G10,"")</f>
        <v/>
      </c>
      <c r="W10" s="75" t="str">
        <f>IF(V10="","",Tabela!HN13)</f>
        <v/>
      </c>
      <c r="X10" s="75" t="str">
        <f>IF(AND('Análise Quantitativa'!$W$30&gt;1,COUNTIF('Extrato 1'!$FV$3:$FV$72,Esboço!C10&amp;" ("&amp;'Análise Quantitativa'!P42&amp;")")&gt;=1),Esboço!G10,"")</f>
        <v/>
      </c>
      <c r="Y10" s="75" t="str">
        <f>IF(X10="","",Tabela!HN13)</f>
        <v/>
      </c>
      <c r="Z10" s="75" t="str">
        <f>IF(AND('Análise Quantitativa'!$Y$30&gt;1,COUNTIF('Extrato 1'!$FX$3:$FX$72,Esboço!C10&amp;" ("&amp;'Análise Quantitativa'!P42&amp;")")&gt;=1),Esboço!G10,"")</f>
        <v/>
      </c>
      <c r="AA10" s="75" t="str">
        <f>IF(Z10="","",Tabela!HN13)</f>
        <v/>
      </c>
      <c r="AB10" s="75" t="str">
        <f>IF(AND('Análise Quantitativa'!$AA$30&gt;1,COUNTIF('Extrato 1'!$FZ$3:$FZ$72,Esboço!C10&amp;" ("&amp;'Análise Quantitativa'!P42&amp;")")&gt;=1),Esboço!G10,"")</f>
        <v/>
      </c>
      <c r="AC10" s="75" t="str">
        <f>IF(AB10="","",Tabela!HN13)</f>
        <v/>
      </c>
      <c r="AE10" s="75" t="str">
        <f>IF(AND('Análise Quantitativa'!$O$30=1,COUNTIF('Extrato 1'!$FN$3:$FN$72,Esboço!C10&amp;" ("&amp;'Análise Quantitativa'!P42&amp;")")&gt;=1),Esboço!G10,"")</f>
        <v/>
      </c>
      <c r="AF10" s="75" t="str">
        <f>IF(AE10="","",Tabela!HN13)</f>
        <v/>
      </c>
      <c r="AG10" s="75" t="str">
        <f>IF(AND('Análise Quantitativa'!$Q$30=1,COUNTIF('Extrato 1'!$FP$3:$FP$72,Esboço!C10&amp;" ("&amp;'Análise Quantitativa'!P42&amp;")")&gt;=1),Esboço!G10,"")</f>
        <v/>
      </c>
      <c r="AH10" s="75" t="str">
        <f>IF(AG10="","",Tabela!HN13)</f>
        <v/>
      </c>
      <c r="AI10" s="75" t="str">
        <f>IF(AND('Análise Quantitativa'!$S$30=1,COUNTIF('Extrato 1'!$FR$3:$FR$72,Esboço!C10&amp;" ("&amp;'Análise Quantitativa'!P42&amp;")")&gt;=1),Esboço!G10,"")</f>
        <v/>
      </c>
      <c r="AJ10" s="75" t="str">
        <f>IF(AI10="","",Tabela!HN13)</f>
        <v/>
      </c>
      <c r="AK10" s="75" t="str">
        <f>IF(AND('Análise Quantitativa'!$U$30=1,COUNTIF('Extrato 1'!$FT$3:$FT$72,Esboço!C10&amp;" ("&amp;'Análise Quantitativa'!P42&amp;")")&gt;=1),Esboço!G10,"")</f>
        <v/>
      </c>
      <c r="AL10" s="75" t="str">
        <f>IF(AK10="","",Tabela!HN13)</f>
        <v/>
      </c>
      <c r="AM10" s="75" t="str">
        <f>IF(AND('Análise Quantitativa'!$W$30=1,COUNTIF('Extrato 1'!$FV$3:$FV$72,Esboço!C10&amp;" ("&amp;'Análise Quantitativa'!P42&amp;")")&gt;=1),Esboço!G10,"")</f>
        <v/>
      </c>
      <c r="AN10" s="75" t="str">
        <f>IF(AM10="","",Tabela!HN13)</f>
        <v/>
      </c>
      <c r="AO10" s="75">
        <f>IF(AND('Análise Quantitativa'!$Y$30=1,COUNTIF('Extrato 1'!$FX$3:$FX$72,Esboço!C10&amp;" ("&amp;'Análise Quantitativa'!P42&amp;")")&gt;=1),Esboço!G10,"")</f>
        <v>57.86</v>
      </c>
      <c r="AP10" s="75">
        <f>IF(AO10="","",Tabela!HN13)</f>
        <v>3</v>
      </c>
      <c r="AQ10" s="75" t="str">
        <f>IF(AND('Análise Quantitativa'!$AA$30=1,COUNTIF('Extrato 1'!$FZ$3:$FZ$72,Esboço!C10&amp;" ("&amp;'Análise Quantitativa'!P42&amp;")")&gt;=1),Esboço!G10,"")</f>
        <v/>
      </c>
      <c r="AR10" s="75" t="str">
        <f>IF(AQ10="","",Tabela!HN13)</f>
        <v/>
      </c>
      <c r="AT10" s="116" t="s">
        <v>189</v>
      </c>
      <c r="AU10" s="113">
        <f>VAR('Análise Quantitativa'!R37:R71)</f>
        <v>20.2866857142856</v>
      </c>
      <c r="AV10" s="114">
        <f>VAR('Análise Quantitativa'!V37:V71)</f>
        <v>419.16746964285892</v>
      </c>
      <c r="AX10" s="104">
        <v>10</v>
      </c>
    </row>
    <row r="11" spans="2:50" ht="9.75" customHeight="1" thickBot="1" x14ac:dyDescent="0.3">
      <c r="B11" s="71">
        <v>7</v>
      </c>
      <c r="C11" s="70" t="str">
        <f>'Extrato 1'!U9</f>
        <v>Vilma Rodrigues Alvez</v>
      </c>
      <c r="D11" s="68">
        <f>'Extrato 1'!D9</f>
        <v>11.94</v>
      </c>
      <c r="E11" s="68">
        <f>'Extrato 1'!J9</f>
        <v>1</v>
      </c>
      <c r="F11" s="68">
        <f>'Extrato 1'!K9</f>
        <v>1</v>
      </c>
      <c r="G11" s="69">
        <f>'Extrato 2'!D9</f>
        <v>54.66</v>
      </c>
      <c r="H11" s="69">
        <f>'Extrato 2'!J9</f>
        <v>2</v>
      </c>
      <c r="I11" s="69">
        <f>'Extrato 2'!K9</f>
        <v>2</v>
      </c>
      <c r="K11" s="68">
        <f>IFERROR(_xlfn.RANK.EQ('Extrato 1'!D9,'Extrato 1'!$D$3:$D$72,1),"")</f>
        <v>1</v>
      </c>
      <c r="L11" s="68">
        <f>IFERROR(_xlfn.RANK.EQ('Extrato 1'!D9,'Extrato 1'!$D$3:$D$72,1)+COUNTIF('Extrato 1'!$D$3:D9,'Extrato 1'!D9)-1,"")</f>
        <v>1</v>
      </c>
      <c r="M11" s="68">
        <f>IFERROR(_xlfn.RANK.EQ('Extrato 2'!D9,'Extrato 2'!$D$3:$D$72,1),"")</f>
        <v>2</v>
      </c>
      <c r="N11" s="68">
        <f>IFERROR(_xlfn.RANK.EQ('Extrato 2'!D9,'Extrato 2'!$D$3:$D$72,1)+COUNTIF('Extrato 2'!$D$3:D9,'Extrato 2'!D9)-1,"")</f>
        <v>2</v>
      </c>
      <c r="P11" s="75" t="str">
        <f>IF(AND('Análise Quantitativa'!$O$30&gt;1,COUNTIF('Extrato 1'!$FN$3:$FN$72,Esboço!C11&amp;" ("&amp;'Análise Quantitativa'!P43&amp;")")&gt;=1),Esboço!G11,"")</f>
        <v/>
      </c>
      <c r="Q11" s="75" t="str">
        <f>IF(P11="","",Tabela!HN14)</f>
        <v/>
      </c>
      <c r="R11" s="75" t="str">
        <f>IF(AND('Análise Quantitativa'!$Q$30&gt;1,COUNTIF('Extrato 1'!$FP$3:$FP$72,Esboço!C11&amp;" ("&amp;'Análise Quantitativa'!P43&amp;")")&gt;=1),Esboço!G11,"")</f>
        <v/>
      </c>
      <c r="S11" s="75" t="str">
        <f>IF(R11="","",Tabela!HN14)</f>
        <v/>
      </c>
      <c r="T11" s="75" t="str">
        <f>IF(AND('Análise Quantitativa'!$S$30&gt;1,COUNTIF('Extrato 1'!$FR$3:$FR$72,Esboço!C11&amp;" ("&amp;'Análise Quantitativa'!P43&amp;")")&gt;=1),Esboço!G11,"")</f>
        <v/>
      </c>
      <c r="U11" s="75" t="str">
        <f>IF(T11="","",Tabela!HN14)</f>
        <v/>
      </c>
      <c r="V11" s="75" t="str">
        <f>IF(AND('Análise Quantitativa'!$U$30&gt;1,COUNTIF('Extrato 1'!$FT$3:$FT$72,Esboço!C11&amp;" ("&amp;'Análise Quantitativa'!P43&amp;")")&gt;=1),Esboço!G11,"")</f>
        <v/>
      </c>
      <c r="W11" s="75" t="str">
        <f>IF(V11="","",Tabela!HN14)</f>
        <v/>
      </c>
      <c r="X11" s="75" t="str">
        <f>IF(AND('Análise Quantitativa'!$W$30&gt;1,COUNTIF('Extrato 1'!$FV$3:$FV$72,Esboço!C11&amp;" ("&amp;'Análise Quantitativa'!P43&amp;")")&gt;=1),Esboço!G11,"")</f>
        <v/>
      </c>
      <c r="Y11" s="75" t="str">
        <f>IF(X11="","",Tabela!HN14)</f>
        <v/>
      </c>
      <c r="Z11" s="75" t="str">
        <f>IF(AND('Análise Quantitativa'!$Y$30&gt;1,COUNTIF('Extrato 1'!$FX$3:$FX$72,Esboço!C11&amp;" ("&amp;'Análise Quantitativa'!P43&amp;")")&gt;=1),Esboço!G11,"")</f>
        <v/>
      </c>
      <c r="AA11" s="75" t="str">
        <f>IF(Z11="","",Tabela!HN14)</f>
        <v/>
      </c>
      <c r="AB11" s="75" t="str">
        <f>IF(AND('Análise Quantitativa'!$AA$30&gt;1,COUNTIF('Extrato 1'!$FZ$3:$FZ$72,Esboço!C11&amp;" ("&amp;'Análise Quantitativa'!P43&amp;")")&gt;=1),Esboço!G11,"")</f>
        <v/>
      </c>
      <c r="AC11" s="75" t="str">
        <f>IF(AB11="","",Tabela!HN14)</f>
        <v/>
      </c>
      <c r="AE11" s="75">
        <f>IF(AND('Análise Quantitativa'!$O$30=1,COUNTIF('Extrato 1'!$FN$3:$FN$72,Esboço!C11&amp;" ("&amp;'Análise Quantitativa'!P43&amp;")")&gt;=1),Esboço!G11,"")</f>
        <v>54.66</v>
      </c>
      <c r="AF11" s="75">
        <f>IF(AE11="","",Tabela!HN14)</f>
        <v>2</v>
      </c>
      <c r="AG11" s="75" t="str">
        <f>IF(AND('Análise Quantitativa'!$Q$30=1,COUNTIF('Extrato 1'!$FP$3:$FP$72,Esboço!C11&amp;" ("&amp;'Análise Quantitativa'!P43&amp;")")&gt;=1),Esboço!G11,"")</f>
        <v/>
      </c>
      <c r="AH11" s="75" t="str">
        <f>IF(AG11="","",Tabela!HN14)</f>
        <v/>
      </c>
      <c r="AI11" s="75" t="str">
        <f>IF(AND('Análise Quantitativa'!$S$30=1,COUNTIF('Extrato 1'!$FR$3:$FR$72,Esboço!C11&amp;" ("&amp;'Análise Quantitativa'!P43&amp;")")&gt;=1),Esboço!G11,"")</f>
        <v/>
      </c>
      <c r="AJ11" s="75" t="str">
        <f>IF(AI11="","",Tabela!HN14)</f>
        <v/>
      </c>
      <c r="AK11" s="75" t="str">
        <f>IF(AND('Análise Quantitativa'!$U$30=1,COUNTIF('Extrato 1'!$FT$3:$FT$72,Esboço!C11&amp;" ("&amp;'Análise Quantitativa'!P43&amp;")")&gt;=1),Esboço!G11,"")</f>
        <v/>
      </c>
      <c r="AL11" s="75" t="str">
        <f>IF(AK11="","",Tabela!HN14)</f>
        <v/>
      </c>
      <c r="AM11" s="75" t="str">
        <f>IF(AND('Análise Quantitativa'!$W$30=1,COUNTIF('Extrato 1'!$FV$3:$FV$72,Esboço!C11&amp;" ("&amp;'Análise Quantitativa'!P43&amp;")")&gt;=1),Esboço!G11,"")</f>
        <v/>
      </c>
      <c r="AN11" s="75" t="str">
        <f>IF(AM11="","",Tabela!HN14)</f>
        <v/>
      </c>
      <c r="AO11" s="75" t="str">
        <f>IF(AND('Análise Quantitativa'!$Y$30=1,COUNTIF('Extrato 1'!$FX$3:$FX$72,Esboço!C11&amp;" ("&amp;'Análise Quantitativa'!P43&amp;")")&gt;=1),Esboço!G11,"")</f>
        <v/>
      </c>
      <c r="AP11" s="75" t="str">
        <f>IF(AO11="","",Tabela!HN14)</f>
        <v/>
      </c>
      <c r="AQ11" s="75" t="str">
        <f>IF(AND('Análise Quantitativa'!$AA$30=1,COUNTIF('Extrato 1'!$FZ$3:$FZ$72,Esboço!C11&amp;" ("&amp;'Análise Quantitativa'!P43&amp;")")&gt;=1),Esboço!G11,"")</f>
        <v/>
      </c>
      <c r="AR11" s="75" t="str">
        <f>IF(AQ11="","",Tabela!HN14)</f>
        <v/>
      </c>
      <c r="AT11" s="116" t="s">
        <v>190</v>
      </c>
      <c r="AU11" s="113">
        <f>KURT('Análise Quantitativa'!R37:R71)</f>
        <v>0.86456356987544503</v>
      </c>
      <c r="AV11" s="114">
        <f>KURT('Análise Quantitativa'!V37:V71)</f>
        <v>-1.8432578466981662</v>
      </c>
      <c r="AX11" s="104">
        <v>11</v>
      </c>
    </row>
    <row r="12" spans="2:50" ht="9.75" customHeight="1" thickBot="1" x14ac:dyDescent="0.3">
      <c r="B12" s="71">
        <v>8</v>
      </c>
      <c r="C12" s="70" t="str">
        <f>'Extrato 1'!U10</f>
        <v>Yslani Vieira</v>
      </c>
      <c r="D12" s="68">
        <f>'Extrato 1'!D10</f>
        <v>21.7</v>
      </c>
      <c r="E12" s="68">
        <f>'Extrato 1'!J10</f>
        <v>4</v>
      </c>
      <c r="F12" s="68">
        <f>'Extrato 1'!K10</f>
        <v>4</v>
      </c>
      <c r="G12" s="69">
        <f>'Extrato 2'!D10</f>
        <v>104.06</v>
      </c>
      <c r="H12" s="69">
        <f>'Extrato 2'!J10</f>
        <v>8</v>
      </c>
      <c r="I12" s="69">
        <f>'Extrato 2'!K10</f>
        <v>8</v>
      </c>
      <c r="K12" s="68">
        <f>IFERROR(_xlfn.RANK.EQ('Extrato 1'!D10,'Extrato 1'!$D$3:$D$72,1),"")</f>
        <v>4</v>
      </c>
      <c r="L12" s="68">
        <f>IFERROR(_xlfn.RANK.EQ('Extrato 1'!D10,'Extrato 1'!$D$3:$D$72,1)+COUNTIF('Extrato 1'!$D$3:D10,'Extrato 1'!D10)-1,"")</f>
        <v>4</v>
      </c>
      <c r="M12" s="68">
        <f>IFERROR(_xlfn.RANK.EQ('Extrato 2'!D10,'Extrato 2'!$D$3:$D$72,1),"")</f>
        <v>8</v>
      </c>
      <c r="N12" s="68">
        <f>IFERROR(_xlfn.RANK.EQ('Extrato 2'!D10,'Extrato 2'!$D$3:$D$72,1)+COUNTIF('Extrato 2'!$D$3:D10,'Extrato 2'!D10)-1,"")</f>
        <v>8</v>
      </c>
      <c r="P12" s="75" t="str">
        <f>IF(AND('Análise Quantitativa'!$O$30&gt;1,COUNTIF('Extrato 1'!$FN$3:$FN$72,Esboço!C12&amp;" ("&amp;'Análise Quantitativa'!P44&amp;")")&gt;=1),Esboço!G12,"")</f>
        <v/>
      </c>
      <c r="Q12" s="75" t="str">
        <f>IF(P12="","",Tabela!HN15)</f>
        <v/>
      </c>
      <c r="R12" s="75" t="str">
        <f>IF(AND('Análise Quantitativa'!$Q$30&gt;1,COUNTIF('Extrato 1'!$FP$3:$FP$72,Esboço!C12&amp;" ("&amp;'Análise Quantitativa'!P44&amp;")")&gt;=1),Esboço!G12,"")</f>
        <v/>
      </c>
      <c r="S12" s="75" t="str">
        <f>IF(R12="","",Tabela!HN15)</f>
        <v/>
      </c>
      <c r="T12" s="75" t="str">
        <f>IF(AND('Análise Quantitativa'!$S$30&gt;1,COUNTIF('Extrato 1'!$FR$3:$FR$72,Esboço!C12&amp;" ("&amp;'Análise Quantitativa'!P44&amp;")")&gt;=1),Esboço!G12,"")</f>
        <v/>
      </c>
      <c r="U12" s="75" t="str">
        <f>IF(T12="","",Tabela!HN15)</f>
        <v/>
      </c>
      <c r="V12" s="75" t="str">
        <f>IF(AND('Análise Quantitativa'!$U$30&gt;1,COUNTIF('Extrato 1'!$FT$3:$FT$72,Esboço!C12&amp;" ("&amp;'Análise Quantitativa'!P44&amp;")")&gt;=1),Esboço!G12,"")</f>
        <v/>
      </c>
      <c r="W12" s="75" t="str">
        <f>IF(V12="","",Tabela!HN15)</f>
        <v/>
      </c>
      <c r="X12" s="75" t="str">
        <f>IF(AND('Análise Quantitativa'!$W$30&gt;1,COUNTIF('Extrato 1'!$FV$3:$FV$72,Esboço!C12&amp;" ("&amp;'Análise Quantitativa'!P44&amp;")")&gt;=1),Esboço!G12,"")</f>
        <v/>
      </c>
      <c r="Y12" s="75" t="str">
        <f>IF(X12="","",Tabela!HN15)</f>
        <v/>
      </c>
      <c r="Z12" s="75" t="str">
        <f>IF(AND('Análise Quantitativa'!$Y$30&gt;1,COUNTIF('Extrato 1'!$FX$3:$FX$72,Esboço!C12&amp;" ("&amp;'Análise Quantitativa'!P44&amp;")")&gt;=1),Esboço!G12,"")</f>
        <v/>
      </c>
      <c r="AA12" s="75" t="str">
        <f>IF(Z12="","",Tabela!HN15)</f>
        <v/>
      </c>
      <c r="AB12" s="75" t="str">
        <f>IF(AND('Análise Quantitativa'!$AA$30&gt;1,COUNTIF('Extrato 1'!$FZ$3:$FZ$72,Esboço!C12&amp;" ("&amp;'Análise Quantitativa'!P44&amp;")")&gt;=1),Esboço!G12,"")</f>
        <v/>
      </c>
      <c r="AC12" s="75" t="str">
        <f>IF(AB12="","",Tabela!HN15)</f>
        <v/>
      </c>
      <c r="AE12" s="75" t="str">
        <f>IF(AND('Análise Quantitativa'!$O$30=1,COUNTIF('Extrato 1'!$FN$3:$FN$72,Esboço!C12&amp;" ("&amp;'Análise Quantitativa'!P44&amp;")")&gt;=1),Esboço!G12,"")</f>
        <v/>
      </c>
      <c r="AF12" s="75" t="str">
        <f>IF(AE12="","",Tabela!HN15)</f>
        <v/>
      </c>
      <c r="AG12" s="75" t="str">
        <f>IF(AND('Análise Quantitativa'!$Q$30=1,COUNTIF('Extrato 1'!$FP$3:$FP$72,Esboço!C12&amp;" ("&amp;'Análise Quantitativa'!P44&amp;")")&gt;=1),Esboço!G12,"")</f>
        <v/>
      </c>
      <c r="AH12" s="75" t="str">
        <f>IF(AG12="","",Tabela!HN15)</f>
        <v/>
      </c>
      <c r="AI12" s="75" t="str">
        <f>IF(AND('Análise Quantitativa'!$S$30=1,COUNTIF('Extrato 1'!$FR$3:$FR$72,Esboço!C12&amp;" ("&amp;'Análise Quantitativa'!P44&amp;")")&gt;=1),Esboço!G12,"")</f>
        <v/>
      </c>
      <c r="AJ12" s="75" t="str">
        <f>IF(AI12="","",Tabela!HN15)</f>
        <v/>
      </c>
      <c r="AK12" s="75">
        <f>IF(AND('Análise Quantitativa'!$U$30=1,COUNTIF('Extrato 1'!$FT$3:$FT$72,Esboço!C12&amp;" ("&amp;'Análise Quantitativa'!P44&amp;")")&gt;=1),Esboço!G12,"")</f>
        <v>104.06</v>
      </c>
      <c r="AL12" s="75">
        <f>IF(AK12="","",Tabela!HN15)</f>
        <v>8</v>
      </c>
      <c r="AM12" s="75" t="str">
        <f>IF(AND('Análise Quantitativa'!$W$30=1,COUNTIF('Extrato 1'!$FV$3:$FV$72,Esboço!C12&amp;" ("&amp;'Análise Quantitativa'!P44&amp;")")&gt;=1),Esboço!G12,"")</f>
        <v/>
      </c>
      <c r="AN12" s="75" t="str">
        <f>IF(AM12="","",Tabela!HN15)</f>
        <v/>
      </c>
      <c r="AO12" s="75" t="str">
        <f>IF(AND('Análise Quantitativa'!$Y$30=1,COUNTIF('Extrato 1'!$FX$3:$FX$72,Esboço!C12&amp;" ("&amp;'Análise Quantitativa'!P44&amp;")")&gt;=1),Esboço!G12,"")</f>
        <v/>
      </c>
      <c r="AP12" s="75" t="str">
        <f>IF(AO12="","",Tabela!HN15)</f>
        <v/>
      </c>
      <c r="AQ12" s="75" t="str">
        <f>IF(AND('Análise Quantitativa'!$AA$30=1,COUNTIF('Extrato 1'!$FZ$3:$FZ$72,Esboço!C12&amp;" ("&amp;'Análise Quantitativa'!P44&amp;")")&gt;=1),Esboço!G12,"")</f>
        <v/>
      </c>
      <c r="AR12" s="75" t="str">
        <f>IF(AQ12="","",Tabela!HN15)</f>
        <v/>
      </c>
      <c r="AT12" s="116" t="s">
        <v>191</v>
      </c>
      <c r="AU12" s="113">
        <f>SKEW('Análise Quantitativa'!R37:R71)</f>
        <v>-0.86125442388704809</v>
      </c>
      <c r="AV12" s="114">
        <f>SKEW('Análise Quantitativa'!V37:V71)</f>
        <v>5.2723624994365802E-2</v>
      </c>
      <c r="AX12" s="104">
        <v>12</v>
      </c>
    </row>
    <row r="13" spans="2:50" ht="9.75" customHeight="1" thickBot="1" x14ac:dyDescent="0.3">
      <c r="B13" s="71">
        <v>9</v>
      </c>
      <c r="C13" s="70" t="str">
        <f>'Extrato 1'!U11</f>
        <v/>
      </c>
      <c r="D13" s="68" t="str">
        <f>'Extrato 1'!D11</f>
        <v/>
      </c>
      <c r="E13" s="68" t="str">
        <f>'Extrato 1'!J11</f>
        <v/>
      </c>
      <c r="F13" s="68" t="str">
        <f>'Extrato 1'!K11</f>
        <v/>
      </c>
      <c r="G13" s="69" t="str">
        <f>'Extrato 2'!D11</f>
        <v/>
      </c>
      <c r="H13" s="69" t="str">
        <f>'Extrato 2'!J11</f>
        <v/>
      </c>
      <c r="I13" s="69" t="str">
        <f>'Extrato 2'!K11</f>
        <v/>
      </c>
      <c r="K13" s="68" t="str">
        <f>IFERROR(_xlfn.RANK.EQ('Extrato 1'!D11,'Extrato 1'!$D$3:$D$72,1),"")</f>
        <v/>
      </c>
      <c r="L13" s="68" t="str">
        <f>IFERROR(_xlfn.RANK.EQ('Extrato 1'!D11,'Extrato 1'!$D$3:$D$72,1)+COUNTIF('Extrato 1'!$D$3:D11,'Extrato 1'!D11)-1,"")</f>
        <v/>
      </c>
      <c r="M13" s="68" t="str">
        <f>IFERROR(_xlfn.RANK.EQ('Extrato 2'!D11,'Extrato 2'!$D$3:$D$72,1),"")</f>
        <v/>
      </c>
      <c r="N13" s="68" t="str">
        <f>IFERROR(_xlfn.RANK.EQ('Extrato 2'!D11,'Extrato 2'!$D$3:$D$72,1)+COUNTIF('Extrato 2'!$D$3:D11,'Extrato 2'!D11)-1,"")</f>
        <v/>
      </c>
      <c r="P13" s="75" t="str">
        <f>IF(AND('Análise Quantitativa'!$O$30&gt;1,COUNTIF('Extrato 1'!$FN$3:$FN$72,Esboço!C13&amp;" ("&amp;'Análise Quantitativa'!P45&amp;")")&gt;=1),Esboço!G13,"")</f>
        <v/>
      </c>
      <c r="Q13" s="75" t="str">
        <f>IF(P13="","",Tabela!HN16)</f>
        <v/>
      </c>
      <c r="R13" s="75" t="str">
        <f>IF(AND('Análise Quantitativa'!$Q$30&gt;1,COUNTIF('Extrato 1'!$FP$3:$FP$72,Esboço!C13&amp;" ("&amp;'Análise Quantitativa'!P45&amp;")")&gt;=1),Esboço!G13,"")</f>
        <v/>
      </c>
      <c r="S13" s="75" t="str">
        <f>IF(R13="","",Tabela!HN16)</f>
        <v/>
      </c>
      <c r="T13" s="75" t="str">
        <f>IF(AND('Análise Quantitativa'!$S$30&gt;1,COUNTIF('Extrato 1'!$FR$3:$FR$72,Esboço!C13&amp;" ("&amp;'Análise Quantitativa'!P45&amp;")")&gt;=1),Esboço!G13,"")</f>
        <v/>
      </c>
      <c r="U13" s="75" t="str">
        <f>IF(T13="","",Tabela!HN16)</f>
        <v/>
      </c>
      <c r="V13" s="75" t="str">
        <f>IF(AND('Análise Quantitativa'!$U$30&gt;1,COUNTIF('Extrato 1'!$FT$3:$FT$72,Esboço!C13&amp;" ("&amp;'Análise Quantitativa'!P45&amp;")")&gt;=1),Esboço!G13,"")</f>
        <v/>
      </c>
      <c r="W13" s="75" t="str">
        <f>IF(V13="","",Tabela!HN16)</f>
        <v/>
      </c>
      <c r="X13" s="75" t="str">
        <f>IF(AND('Análise Quantitativa'!$W$30&gt;1,COUNTIF('Extrato 1'!$FV$3:$FV$72,Esboço!C13&amp;" ("&amp;'Análise Quantitativa'!P45&amp;")")&gt;=1),Esboço!G13,"")</f>
        <v/>
      </c>
      <c r="Y13" s="75" t="str">
        <f>IF(X13="","",Tabela!HN16)</f>
        <v/>
      </c>
      <c r="Z13" s="75" t="str">
        <f>IF(AND('Análise Quantitativa'!$Y$30&gt;1,COUNTIF('Extrato 1'!$FX$3:$FX$72,Esboço!C13&amp;" ("&amp;'Análise Quantitativa'!P45&amp;")")&gt;=1),Esboço!G13,"")</f>
        <v/>
      </c>
      <c r="AA13" s="75" t="str">
        <f>IF(Z13="","",Tabela!HN16)</f>
        <v/>
      </c>
      <c r="AB13" s="75" t="str">
        <f>IF(AND('Análise Quantitativa'!$AA$30&gt;1,COUNTIF('Extrato 1'!$FZ$3:$FZ$72,Esboço!C13&amp;" ("&amp;'Análise Quantitativa'!P45&amp;")")&gt;=1),Esboço!G13,"")</f>
        <v/>
      </c>
      <c r="AC13" s="75" t="str">
        <f>IF(AB13="","",Tabela!HN16)</f>
        <v/>
      </c>
      <c r="AE13" s="75" t="str">
        <f>IF(AND('Análise Quantitativa'!$O$30=1,COUNTIF('Extrato 1'!$FN$3:$FN$72,Esboço!C13&amp;" ("&amp;'Análise Quantitativa'!P45&amp;")")&gt;=1),Esboço!G13,"")</f>
        <v/>
      </c>
      <c r="AF13" s="75" t="str">
        <f>IF(AE13="","",Tabela!HN16)</f>
        <v/>
      </c>
      <c r="AG13" s="75" t="str">
        <f>IF(AND('Análise Quantitativa'!$Q$30=1,COUNTIF('Extrato 1'!$FP$3:$FP$72,Esboço!C13&amp;" ("&amp;'Análise Quantitativa'!P45&amp;")")&gt;=1),Esboço!G13,"")</f>
        <v/>
      </c>
      <c r="AH13" s="75" t="str">
        <f>IF(AG13="","",Tabela!HN16)</f>
        <v/>
      </c>
      <c r="AI13" s="75" t="str">
        <f>IF(AND('Análise Quantitativa'!$S$30=1,COUNTIF('Extrato 1'!$FR$3:$FR$72,Esboço!C13&amp;" ("&amp;'Análise Quantitativa'!P45&amp;")")&gt;=1),Esboço!G13,"")</f>
        <v/>
      </c>
      <c r="AJ13" s="75" t="str">
        <f>IF(AI13="","",Tabela!HN16)</f>
        <v/>
      </c>
      <c r="AK13" s="75" t="str">
        <f>IF(AND('Análise Quantitativa'!$U$30=1,COUNTIF('Extrato 1'!$FT$3:$FT$72,Esboço!C13&amp;" ("&amp;'Análise Quantitativa'!P45&amp;")")&gt;=1),Esboço!G13,"")</f>
        <v/>
      </c>
      <c r="AL13" s="75" t="str">
        <f>IF(AK13="","",Tabela!HN16)</f>
        <v/>
      </c>
      <c r="AM13" s="75" t="str">
        <f>IF(AND('Análise Quantitativa'!$W$30=1,COUNTIF('Extrato 1'!$FV$3:$FV$72,Esboço!C13&amp;" ("&amp;'Análise Quantitativa'!P45&amp;")")&gt;=1),Esboço!G13,"")</f>
        <v/>
      </c>
      <c r="AN13" s="75" t="str">
        <f>IF(AM13="","",Tabela!HN16)</f>
        <v/>
      </c>
      <c r="AO13" s="75" t="str">
        <f>IF(AND('Análise Quantitativa'!$Y$30=1,COUNTIF('Extrato 1'!$FX$3:$FX$72,Esboço!C13&amp;" ("&amp;'Análise Quantitativa'!P45&amp;")")&gt;=1),Esboço!G13,"")</f>
        <v/>
      </c>
      <c r="AP13" s="75" t="str">
        <f>IF(AO13="","",Tabela!HN16)</f>
        <v/>
      </c>
      <c r="AQ13" s="75" t="str">
        <f>IF(AND('Análise Quantitativa'!$AA$30=1,COUNTIF('Extrato 1'!$FZ$3:$FZ$72,Esboço!C13&amp;" ("&amp;'Análise Quantitativa'!P45&amp;")")&gt;=1),Esboço!G13,"")</f>
        <v/>
      </c>
      <c r="AR13" s="75" t="str">
        <f>IF(AQ13="","",Tabela!HN16)</f>
        <v/>
      </c>
      <c r="AT13" s="116" t="s">
        <v>192</v>
      </c>
      <c r="AU13" s="113">
        <f>MAX('Análise Quantitativa'!R37:R71)-MIN('Análise Quantitativa'!R37:R71)</f>
        <v>14.270000000000001</v>
      </c>
      <c r="AV13" s="114">
        <f>MAX('Análise Quantitativa'!V37:V71)-MIN('Análise Quantitativa'!V37:V71)</f>
        <v>50.7</v>
      </c>
      <c r="AX13" s="104">
        <v>13</v>
      </c>
    </row>
    <row r="14" spans="2:50" ht="9.75" customHeight="1" thickBot="1" x14ac:dyDescent="0.3">
      <c r="B14" s="71">
        <v>10</v>
      </c>
      <c r="C14" s="70" t="str">
        <f>'Extrato 1'!U12</f>
        <v/>
      </c>
      <c r="D14" s="68" t="str">
        <f>'Extrato 1'!D12</f>
        <v/>
      </c>
      <c r="E14" s="68" t="str">
        <f>'Extrato 1'!J12</f>
        <v/>
      </c>
      <c r="F14" s="68" t="str">
        <f>'Extrato 1'!K12</f>
        <v/>
      </c>
      <c r="G14" s="69" t="str">
        <f>'Extrato 2'!D12</f>
        <v/>
      </c>
      <c r="H14" s="69" t="str">
        <f>'Extrato 2'!J12</f>
        <v/>
      </c>
      <c r="I14" s="69" t="str">
        <f>'Extrato 2'!K12</f>
        <v/>
      </c>
      <c r="K14" s="68" t="str">
        <f>IFERROR(_xlfn.RANK.EQ('Extrato 1'!D12,'Extrato 1'!$D$3:$D$72,1),"")</f>
        <v/>
      </c>
      <c r="L14" s="68" t="str">
        <f>IFERROR(_xlfn.RANK.EQ('Extrato 1'!D12,'Extrato 1'!$D$3:$D$72,1)+COUNTIF('Extrato 1'!$D$3:D12,'Extrato 1'!D12)-1,"")</f>
        <v/>
      </c>
      <c r="M14" s="68" t="str">
        <f>IFERROR(_xlfn.RANK.EQ('Extrato 2'!D12,'Extrato 2'!$D$3:$D$72,1),"")</f>
        <v/>
      </c>
      <c r="N14" s="68" t="str">
        <f>IFERROR(_xlfn.RANK.EQ('Extrato 2'!D12,'Extrato 2'!$D$3:$D$72,1)+COUNTIF('Extrato 2'!$D$3:D12,'Extrato 2'!D12)-1,"")</f>
        <v/>
      </c>
      <c r="P14" s="75" t="str">
        <f>IF(AND('Análise Quantitativa'!$O$30&gt;1,COUNTIF('Extrato 1'!$FN$3:$FN$72,Esboço!C14&amp;" ("&amp;'Análise Quantitativa'!P46&amp;")")&gt;=1),Esboço!G14,"")</f>
        <v/>
      </c>
      <c r="Q14" s="75" t="str">
        <f>IF(P14="","",Tabela!HN17)</f>
        <v/>
      </c>
      <c r="R14" s="75" t="str">
        <f>IF(AND('Análise Quantitativa'!$Q$30&gt;1,COUNTIF('Extrato 1'!$FP$3:$FP$72,Esboço!C14&amp;" ("&amp;'Análise Quantitativa'!P46&amp;")")&gt;=1),Esboço!G14,"")</f>
        <v/>
      </c>
      <c r="S14" s="75" t="str">
        <f>IF(R14="","",Tabela!HN17)</f>
        <v/>
      </c>
      <c r="T14" s="75" t="str">
        <f>IF(AND('Análise Quantitativa'!$S$30&gt;1,COUNTIF('Extrato 1'!$FR$3:$FR$72,Esboço!C14&amp;" ("&amp;'Análise Quantitativa'!P46&amp;")")&gt;=1),Esboço!G14,"")</f>
        <v/>
      </c>
      <c r="U14" s="75" t="str">
        <f>IF(T14="","",Tabela!HN17)</f>
        <v/>
      </c>
      <c r="V14" s="75" t="str">
        <f>IF(AND('Análise Quantitativa'!$U$30&gt;1,COUNTIF('Extrato 1'!$FT$3:$FT$72,Esboço!C14&amp;" ("&amp;'Análise Quantitativa'!P46&amp;")")&gt;=1),Esboço!G14,"")</f>
        <v/>
      </c>
      <c r="W14" s="75" t="str">
        <f>IF(V14="","",Tabela!HN17)</f>
        <v/>
      </c>
      <c r="X14" s="75" t="str">
        <f>IF(AND('Análise Quantitativa'!$W$30&gt;1,COUNTIF('Extrato 1'!$FV$3:$FV$72,Esboço!C14&amp;" ("&amp;'Análise Quantitativa'!P46&amp;")")&gt;=1),Esboço!G14,"")</f>
        <v/>
      </c>
      <c r="Y14" s="75" t="str">
        <f>IF(X14="","",Tabela!HN17)</f>
        <v/>
      </c>
      <c r="Z14" s="75" t="str">
        <f>IF(AND('Análise Quantitativa'!$Y$30&gt;1,COUNTIF('Extrato 1'!$FX$3:$FX$72,Esboço!C14&amp;" ("&amp;'Análise Quantitativa'!P46&amp;")")&gt;=1),Esboço!G14,"")</f>
        <v/>
      </c>
      <c r="AA14" s="75" t="str">
        <f>IF(Z14="","",Tabela!HN17)</f>
        <v/>
      </c>
      <c r="AB14" s="75" t="str">
        <f>IF(AND('Análise Quantitativa'!$AA$30&gt;1,COUNTIF('Extrato 1'!$FZ$3:$FZ$72,Esboço!C14&amp;" ("&amp;'Análise Quantitativa'!P46&amp;")")&gt;=1),Esboço!G14,"")</f>
        <v/>
      </c>
      <c r="AC14" s="75" t="str">
        <f>IF(AB14="","",Tabela!HN17)</f>
        <v/>
      </c>
      <c r="AE14" s="75" t="str">
        <f>IF(AND('Análise Quantitativa'!$O$30=1,COUNTIF('Extrato 1'!$FN$3:$FN$72,Esboço!C14&amp;" ("&amp;'Análise Quantitativa'!P46&amp;")")&gt;=1),Esboço!G14,"")</f>
        <v/>
      </c>
      <c r="AF14" s="75" t="str">
        <f>IF(AE14="","",Tabela!HN17)</f>
        <v/>
      </c>
      <c r="AG14" s="75" t="str">
        <f>IF(AND('Análise Quantitativa'!$Q$30=1,COUNTIF('Extrato 1'!$FP$3:$FP$72,Esboço!C14&amp;" ("&amp;'Análise Quantitativa'!P46&amp;")")&gt;=1),Esboço!G14,"")</f>
        <v/>
      </c>
      <c r="AH14" s="75" t="str">
        <f>IF(AG14="","",Tabela!HN17)</f>
        <v/>
      </c>
      <c r="AI14" s="75" t="str">
        <f>IF(AND('Análise Quantitativa'!$S$30=1,COUNTIF('Extrato 1'!$FR$3:$FR$72,Esboço!C14&amp;" ("&amp;'Análise Quantitativa'!P46&amp;")")&gt;=1),Esboço!G14,"")</f>
        <v/>
      </c>
      <c r="AJ14" s="75" t="str">
        <f>IF(AI14="","",Tabela!HN17)</f>
        <v/>
      </c>
      <c r="AK14" s="75" t="str">
        <f>IF(AND('Análise Quantitativa'!$U$30=1,COUNTIF('Extrato 1'!$FT$3:$FT$72,Esboço!C14&amp;" ("&amp;'Análise Quantitativa'!P46&amp;")")&gt;=1),Esboço!G14,"")</f>
        <v/>
      </c>
      <c r="AL14" s="75" t="str">
        <f>IF(AK14="","",Tabela!HN17)</f>
        <v/>
      </c>
      <c r="AM14" s="75" t="str">
        <f>IF(AND('Análise Quantitativa'!$W$30=1,COUNTIF('Extrato 1'!$FV$3:$FV$72,Esboço!C14&amp;" ("&amp;'Análise Quantitativa'!P46&amp;")")&gt;=1),Esboço!G14,"")</f>
        <v/>
      </c>
      <c r="AN14" s="75" t="str">
        <f>IF(AM14="","",Tabela!HN17)</f>
        <v/>
      </c>
      <c r="AO14" s="75" t="str">
        <f>IF(AND('Análise Quantitativa'!$Y$30=1,COUNTIF('Extrato 1'!$FX$3:$FX$72,Esboço!C14&amp;" ("&amp;'Análise Quantitativa'!P46&amp;")")&gt;=1),Esboço!G14,"")</f>
        <v/>
      </c>
      <c r="AP14" s="75" t="str">
        <f>IF(AO14="","",Tabela!HN17)</f>
        <v/>
      </c>
      <c r="AQ14" s="75" t="str">
        <f>IF(AND('Análise Quantitativa'!$AA$30=1,COUNTIF('Extrato 1'!$FZ$3:$FZ$72,Esboço!C14&amp;" ("&amp;'Análise Quantitativa'!P46&amp;")")&gt;=1),Esboço!G14,"")</f>
        <v/>
      </c>
      <c r="AR14" s="75" t="str">
        <f>IF(AQ14="","",Tabela!HN17)</f>
        <v/>
      </c>
      <c r="AT14" s="116" t="str">
        <f>"IC"&amp;" "&amp;1-AU4&amp;" "&amp;"↓"</f>
        <v>IC 1 ↓</v>
      </c>
      <c r="AU14" s="113">
        <f>AVERAGE('Análise Quantitativa'!R37:R71)-(CONFIDENCE('Análise Quantitativa'!R7,STDEV('Análise Quantitativa'!R37:R71),COUNT('Análise Quantitativa'!R37:R71)))</f>
        <v>17.428893069362413</v>
      </c>
      <c r="AV14" s="114">
        <f>AVERAGE('Análise Quantitativa'!V37:V71)-(CONFIDENCE('Análise Quantitativa'!V7,STDEV('Análise Quantitativa'!V37:V71),COUNT('Análise Quantitativa'!V37:V71)))</f>
        <v>63.04404373164153</v>
      </c>
      <c r="AX14" s="104">
        <v>14</v>
      </c>
    </row>
    <row r="15" spans="2:50" ht="9.75" customHeight="1" thickBot="1" x14ac:dyDescent="0.3">
      <c r="B15" s="71">
        <v>11</v>
      </c>
      <c r="C15" s="70" t="str">
        <f>'Extrato 1'!U13</f>
        <v/>
      </c>
      <c r="D15" s="68" t="str">
        <f>'Extrato 1'!D13</f>
        <v/>
      </c>
      <c r="E15" s="68" t="str">
        <f>'Extrato 1'!J13</f>
        <v/>
      </c>
      <c r="F15" s="68" t="str">
        <f>'Extrato 1'!K13</f>
        <v/>
      </c>
      <c r="G15" s="69" t="str">
        <f>'Extrato 2'!D13</f>
        <v/>
      </c>
      <c r="H15" s="69" t="str">
        <f>'Extrato 2'!J13</f>
        <v/>
      </c>
      <c r="I15" s="69" t="str">
        <f>'Extrato 2'!K13</f>
        <v/>
      </c>
      <c r="K15" s="68" t="str">
        <f>IFERROR(_xlfn.RANK.EQ('Extrato 1'!D13,'Extrato 1'!$D$3:$D$72,1),"")</f>
        <v/>
      </c>
      <c r="L15" s="68" t="str">
        <f>IFERROR(_xlfn.RANK.EQ('Extrato 1'!D13,'Extrato 1'!$D$3:$D$72,1)+COUNTIF('Extrato 1'!$D$3:D13,'Extrato 1'!D13)-1,"")</f>
        <v/>
      </c>
      <c r="M15" s="68" t="str">
        <f>IFERROR(_xlfn.RANK.EQ('Extrato 2'!D13,'Extrato 2'!$D$3:$D$72,1),"")</f>
        <v/>
      </c>
      <c r="N15" s="68" t="str">
        <f>IFERROR(_xlfn.RANK.EQ('Extrato 2'!D13,'Extrato 2'!$D$3:$D$72,1)+COUNTIF('Extrato 2'!$D$3:D13,'Extrato 2'!D13)-1,"")</f>
        <v/>
      </c>
      <c r="P15" s="75" t="str">
        <f>IF(AND('Análise Quantitativa'!$O$30&gt;1,COUNTIF('Extrato 1'!$FN$3:$FN$72,Esboço!C15&amp;" ("&amp;'Análise Quantitativa'!P47&amp;")")&gt;=1),Esboço!G15,"")</f>
        <v/>
      </c>
      <c r="Q15" s="75" t="str">
        <f>IF(P15="","",Tabela!HN18)</f>
        <v/>
      </c>
      <c r="R15" s="75" t="str">
        <f>IF(AND('Análise Quantitativa'!$Q$30&gt;1,COUNTIF('Extrato 1'!$FP$3:$FP$72,Esboço!C15&amp;" ("&amp;'Análise Quantitativa'!P47&amp;")")&gt;=1),Esboço!G15,"")</f>
        <v/>
      </c>
      <c r="S15" s="75" t="str">
        <f>IF(R15="","",Tabela!HN18)</f>
        <v/>
      </c>
      <c r="T15" s="75" t="str">
        <f>IF(AND('Análise Quantitativa'!$S$30&gt;1,COUNTIF('Extrato 1'!$FR$3:$FR$72,Esboço!C15&amp;" ("&amp;'Análise Quantitativa'!P47&amp;")")&gt;=1),Esboço!G15,"")</f>
        <v/>
      </c>
      <c r="U15" s="75" t="str">
        <f>IF(T15="","",Tabela!HN18)</f>
        <v/>
      </c>
      <c r="V15" s="75" t="str">
        <f>IF(AND('Análise Quantitativa'!$U$30&gt;1,COUNTIF('Extrato 1'!$FT$3:$FT$72,Esboço!C15&amp;" ("&amp;'Análise Quantitativa'!P47&amp;")")&gt;=1),Esboço!G15,"")</f>
        <v/>
      </c>
      <c r="W15" s="75" t="str">
        <f>IF(V15="","",Tabela!HN18)</f>
        <v/>
      </c>
      <c r="X15" s="75" t="str">
        <f>IF(AND('Análise Quantitativa'!$W$30&gt;1,COUNTIF('Extrato 1'!$FV$3:$FV$72,Esboço!C15&amp;" ("&amp;'Análise Quantitativa'!P47&amp;")")&gt;=1),Esboço!G15,"")</f>
        <v/>
      </c>
      <c r="Y15" s="75" t="str">
        <f>IF(X15="","",Tabela!HN18)</f>
        <v/>
      </c>
      <c r="Z15" s="75" t="str">
        <f>IF(AND('Análise Quantitativa'!$Y$30&gt;1,COUNTIF('Extrato 1'!$FX$3:$FX$72,Esboço!C15&amp;" ("&amp;'Análise Quantitativa'!P47&amp;")")&gt;=1),Esboço!G15,"")</f>
        <v/>
      </c>
      <c r="AA15" s="75" t="str">
        <f>IF(Z15="","",Tabela!HN18)</f>
        <v/>
      </c>
      <c r="AB15" s="75" t="str">
        <f>IF(AND('Análise Quantitativa'!$AA$30&gt;1,COUNTIF('Extrato 1'!$FZ$3:$FZ$72,Esboço!C15&amp;" ("&amp;'Análise Quantitativa'!P47&amp;")")&gt;=1),Esboço!G15,"")</f>
        <v/>
      </c>
      <c r="AC15" s="75" t="str">
        <f>IF(AB15="","",Tabela!HN18)</f>
        <v/>
      </c>
      <c r="AE15" s="75" t="str">
        <f>IF(AND('Análise Quantitativa'!$O$30=1,COUNTIF('Extrato 1'!$FN$3:$FN$72,Esboço!C15&amp;" ("&amp;'Análise Quantitativa'!P47&amp;")")&gt;=1),Esboço!G15,"")</f>
        <v/>
      </c>
      <c r="AF15" s="75" t="str">
        <f>IF(AE15="","",Tabela!HN18)</f>
        <v/>
      </c>
      <c r="AG15" s="75" t="str">
        <f>IF(AND('Análise Quantitativa'!$Q$30=1,COUNTIF('Extrato 1'!$FP$3:$FP$72,Esboço!C15&amp;" ("&amp;'Análise Quantitativa'!P47&amp;")")&gt;=1),Esboço!G15,"")</f>
        <v/>
      </c>
      <c r="AH15" s="75" t="str">
        <f>IF(AG15="","",Tabela!HN18)</f>
        <v/>
      </c>
      <c r="AI15" s="75" t="str">
        <f>IF(AND('Análise Quantitativa'!$S$30=1,COUNTIF('Extrato 1'!$FR$3:$FR$72,Esboço!C15&amp;" ("&amp;'Análise Quantitativa'!P47&amp;")")&gt;=1),Esboço!G15,"")</f>
        <v/>
      </c>
      <c r="AJ15" s="75" t="str">
        <f>IF(AI15="","",Tabela!HN18)</f>
        <v/>
      </c>
      <c r="AK15" s="75" t="str">
        <f>IF(AND('Análise Quantitativa'!$U$30=1,COUNTIF('Extrato 1'!$FT$3:$FT$72,Esboço!C15&amp;" ("&amp;'Análise Quantitativa'!P47&amp;")")&gt;=1),Esboço!G15,"")</f>
        <v/>
      </c>
      <c r="AL15" s="75" t="str">
        <f>IF(AK15="","",Tabela!HN18)</f>
        <v/>
      </c>
      <c r="AM15" s="75" t="str">
        <f>IF(AND('Análise Quantitativa'!$W$30=1,COUNTIF('Extrato 1'!$FV$3:$FV$72,Esboço!C15&amp;" ("&amp;'Análise Quantitativa'!P47&amp;")")&gt;=1),Esboço!G15,"")</f>
        <v/>
      </c>
      <c r="AN15" s="75" t="str">
        <f>IF(AM15="","",Tabela!HN18)</f>
        <v/>
      </c>
      <c r="AO15" s="75" t="str">
        <f>IF(AND('Análise Quantitativa'!$Y$30=1,COUNTIF('Extrato 1'!$FX$3:$FX$72,Esboço!C15&amp;" ("&amp;'Análise Quantitativa'!P47&amp;")")&gt;=1),Esboço!G15,"")</f>
        <v/>
      </c>
      <c r="AP15" s="75" t="str">
        <f>IF(AO15="","",Tabela!HN18)</f>
        <v/>
      </c>
      <c r="AQ15" s="75" t="str">
        <f>IF(AND('Análise Quantitativa'!$AA$30=1,COUNTIF('Extrato 1'!$FZ$3:$FZ$72,Esboço!C15&amp;" ("&amp;'Análise Quantitativa'!P47&amp;")")&gt;=1),Esboço!G15,"")</f>
        <v/>
      </c>
      <c r="AR15" s="75" t="str">
        <f>IF(AQ15="","",Tabela!HN18)</f>
        <v/>
      </c>
      <c r="AT15" s="117" t="str">
        <f>"IC"&amp;" "&amp;1-AU4&amp;" "&amp;"↑"</f>
        <v>IC 1 ↑</v>
      </c>
      <c r="AU15" s="113">
        <f>AVERAGE('Análise Quantitativa'!R37:R71)+(CONFIDENCE('Análise Quantitativa'!R7,STDEV('Análise Quantitativa'!R37:R71),COUNT('Análise Quantitativa'!R37:R71)))</f>
        <v>23.671106930637588</v>
      </c>
      <c r="AV15" s="114">
        <f>AVERAGE('Análise Quantitativa'!V37:V71)+(CONFIDENCE('Análise Quantitativa'!V7,STDEV('Análise Quantitativa'!V37:V71),COUNT('Análise Quantitativa'!V37:V71)))</f>
        <v>91.418456268358455</v>
      </c>
      <c r="AX15" s="104">
        <v>15</v>
      </c>
    </row>
    <row r="16" spans="2:50" ht="9.75" customHeight="1" thickBot="1" x14ac:dyDescent="0.3">
      <c r="B16" s="71">
        <v>12</v>
      </c>
      <c r="C16" s="70" t="str">
        <f>'Extrato 1'!U14</f>
        <v/>
      </c>
      <c r="D16" s="68" t="str">
        <f>'Extrato 1'!D14</f>
        <v/>
      </c>
      <c r="E16" s="68" t="str">
        <f>'Extrato 1'!J14</f>
        <v/>
      </c>
      <c r="F16" s="68" t="str">
        <f>'Extrato 1'!K14</f>
        <v/>
      </c>
      <c r="G16" s="69" t="str">
        <f>'Extrato 2'!D14</f>
        <v/>
      </c>
      <c r="H16" s="69" t="str">
        <f>'Extrato 2'!J14</f>
        <v/>
      </c>
      <c r="I16" s="69" t="str">
        <f>'Extrato 2'!K14</f>
        <v/>
      </c>
      <c r="K16" s="68" t="str">
        <f>IFERROR(_xlfn.RANK.EQ('Extrato 1'!D14,'Extrato 1'!$D$3:$D$72,1),"")</f>
        <v/>
      </c>
      <c r="L16" s="68" t="str">
        <f>IFERROR(_xlfn.RANK.EQ('Extrato 1'!D14,'Extrato 1'!$D$3:$D$72,1)+COUNTIF('Extrato 1'!$D$3:D14,'Extrato 1'!D14)-1,"")</f>
        <v/>
      </c>
      <c r="M16" s="68" t="str">
        <f>IFERROR(_xlfn.RANK.EQ('Extrato 2'!D14,'Extrato 2'!$D$3:$D$72,1),"")</f>
        <v/>
      </c>
      <c r="N16" s="68" t="str">
        <f>IFERROR(_xlfn.RANK.EQ('Extrato 2'!D14,'Extrato 2'!$D$3:$D$72,1)+COUNTIF('Extrato 2'!$D$3:D14,'Extrato 2'!D14)-1,"")</f>
        <v/>
      </c>
      <c r="P16" s="75" t="str">
        <f>IF(AND('Análise Quantitativa'!$O$30&gt;1,COUNTIF('Extrato 1'!$FN$3:$FN$72,Esboço!C16&amp;" ("&amp;'Análise Quantitativa'!P48&amp;")")&gt;=1),Esboço!G16,"")</f>
        <v/>
      </c>
      <c r="Q16" s="75" t="str">
        <f>IF(P16="","",Tabela!HN19)</f>
        <v/>
      </c>
      <c r="R16" s="75" t="str">
        <f>IF(AND('Análise Quantitativa'!$Q$30&gt;1,COUNTIF('Extrato 1'!$FP$3:$FP$72,Esboço!C16&amp;" ("&amp;'Análise Quantitativa'!P48&amp;")")&gt;=1),Esboço!G16,"")</f>
        <v/>
      </c>
      <c r="S16" s="75" t="str">
        <f>IF(R16="","",Tabela!HN19)</f>
        <v/>
      </c>
      <c r="T16" s="75" t="str">
        <f>IF(AND('Análise Quantitativa'!$S$30&gt;1,COUNTIF('Extrato 1'!$FR$3:$FR$72,Esboço!C16&amp;" ("&amp;'Análise Quantitativa'!P48&amp;")")&gt;=1),Esboço!G16,"")</f>
        <v/>
      </c>
      <c r="U16" s="75" t="str">
        <f>IF(T16="","",Tabela!HN19)</f>
        <v/>
      </c>
      <c r="V16" s="75" t="str">
        <f>IF(AND('Análise Quantitativa'!$U$30&gt;1,COUNTIF('Extrato 1'!$FT$3:$FT$72,Esboço!C16&amp;" ("&amp;'Análise Quantitativa'!P48&amp;")")&gt;=1),Esboço!G16,"")</f>
        <v/>
      </c>
      <c r="W16" s="75" t="str">
        <f>IF(V16="","",Tabela!HN19)</f>
        <v/>
      </c>
      <c r="X16" s="75" t="str">
        <f>IF(AND('Análise Quantitativa'!$W$30&gt;1,COUNTIF('Extrato 1'!$FV$3:$FV$72,Esboço!C16&amp;" ("&amp;'Análise Quantitativa'!P48&amp;")")&gt;=1),Esboço!G16,"")</f>
        <v/>
      </c>
      <c r="Y16" s="75" t="str">
        <f>IF(X16="","",Tabela!HN19)</f>
        <v/>
      </c>
      <c r="Z16" s="75" t="str">
        <f>IF(AND('Análise Quantitativa'!$Y$30&gt;1,COUNTIF('Extrato 1'!$FX$3:$FX$72,Esboço!C16&amp;" ("&amp;'Análise Quantitativa'!P48&amp;")")&gt;=1),Esboço!G16,"")</f>
        <v/>
      </c>
      <c r="AA16" s="75" t="str">
        <f>IF(Z16="","",Tabela!HN19)</f>
        <v/>
      </c>
      <c r="AB16" s="75" t="str">
        <f>IF(AND('Análise Quantitativa'!$AA$30&gt;1,COUNTIF('Extrato 1'!$FZ$3:$FZ$72,Esboço!C16&amp;" ("&amp;'Análise Quantitativa'!P48&amp;")")&gt;=1),Esboço!G16,"")</f>
        <v/>
      </c>
      <c r="AC16" s="75" t="str">
        <f>IF(AB16="","",Tabela!HN19)</f>
        <v/>
      </c>
      <c r="AE16" s="75" t="str">
        <f>IF(AND('Análise Quantitativa'!$O$30=1,COUNTIF('Extrato 1'!$FN$3:$FN$72,Esboço!C16&amp;" ("&amp;'Análise Quantitativa'!P48&amp;")")&gt;=1),Esboço!G16,"")</f>
        <v/>
      </c>
      <c r="AF16" s="75" t="str">
        <f>IF(AE16="","",Tabela!HN19)</f>
        <v/>
      </c>
      <c r="AG16" s="75" t="str">
        <f>IF(AND('Análise Quantitativa'!$Q$30=1,COUNTIF('Extrato 1'!$FP$3:$FP$72,Esboço!C16&amp;" ("&amp;'Análise Quantitativa'!P48&amp;")")&gt;=1),Esboço!G16,"")</f>
        <v/>
      </c>
      <c r="AH16" s="75" t="str">
        <f>IF(AG16="","",Tabela!HN19)</f>
        <v/>
      </c>
      <c r="AI16" s="75" t="str">
        <f>IF(AND('Análise Quantitativa'!$S$30=1,COUNTIF('Extrato 1'!$FR$3:$FR$72,Esboço!C16&amp;" ("&amp;'Análise Quantitativa'!P48&amp;")")&gt;=1),Esboço!G16,"")</f>
        <v/>
      </c>
      <c r="AJ16" s="75" t="str">
        <f>IF(AI16="","",Tabela!HN19)</f>
        <v/>
      </c>
      <c r="AK16" s="75" t="str">
        <f>IF(AND('Análise Quantitativa'!$U$30=1,COUNTIF('Extrato 1'!$FT$3:$FT$72,Esboço!C16&amp;" ("&amp;'Análise Quantitativa'!P48&amp;")")&gt;=1),Esboço!G16,"")</f>
        <v/>
      </c>
      <c r="AL16" s="75" t="str">
        <f>IF(AK16="","",Tabela!HN19)</f>
        <v/>
      </c>
      <c r="AM16" s="75" t="str">
        <f>IF(AND('Análise Quantitativa'!$W$30=1,COUNTIF('Extrato 1'!$FV$3:$FV$72,Esboço!C16&amp;" ("&amp;'Análise Quantitativa'!P48&amp;")")&gt;=1),Esboço!G16,"")</f>
        <v/>
      </c>
      <c r="AN16" s="75" t="str">
        <f>IF(AM16="","",Tabela!HN19)</f>
        <v/>
      </c>
      <c r="AO16" s="75" t="str">
        <f>IF(AND('Análise Quantitativa'!$Y$30=1,COUNTIF('Extrato 1'!$FX$3:$FX$72,Esboço!C16&amp;" ("&amp;'Análise Quantitativa'!P48&amp;")")&gt;=1),Esboço!G16,"")</f>
        <v/>
      </c>
      <c r="AP16" s="75" t="str">
        <f>IF(AO16="","",Tabela!HN19)</f>
        <v/>
      </c>
      <c r="AQ16" s="75" t="str">
        <f>IF(AND('Análise Quantitativa'!$AA$30=1,COUNTIF('Extrato 1'!$FZ$3:$FZ$72,Esboço!C16&amp;" ("&amp;'Análise Quantitativa'!P48&amp;")")&gt;=1),Esboço!G16,"")</f>
        <v/>
      </c>
      <c r="AR16" s="75" t="str">
        <f>IF(AQ16="","",Tabela!HN19)</f>
        <v/>
      </c>
      <c r="AX16" s="104">
        <v>16</v>
      </c>
    </row>
    <row r="17" spans="2:50" ht="9.75" customHeight="1" thickBot="1" x14ac:dyDescent="0.3">
      <c r="B17" s="71">
        <v>13</v>
      </c>
      <c r="C17" s="70" t="str">
        <f>'Extrato 1'!U15</f>
        <v/>
      </c>
      <c r="D17" s="68" t="str">
        <f>'Extrato 1'!D15</f>
        <v/>
      </c>
      <c r="E17" s="68" t="str">
        <f>'Extrato 1'!J15</f>
        <v/>
      </c>
      <c r="F17" s="68" t="str">
        <f>'Extrato 1'!K15</f>
        <v/>
      </c>
      <c r="G17" s="69" t="str">
        <f>'Extrato 2'!D15</f>
        <v/>
      </c>
      <c r="H17" s="69" t="str">
        <f>'Extrato 2'!J15</f>
        <v/>
      </c>
      <c r="I17" s="69" t="str">
        <f>'Extrato 2'!K15</f>
        <v/>
      </c>
      <c r="K17" s="68" t="str">
        <f>IFERROR(_xlfn.RANK.EQ('Extrato 1'!D15,'Extrato 1'!$D$3:$D$72,1),"")</f>
        <v/>
      </c>
      <c r="L17" s="68" t="str">
        <f>IFERROR(_xlfn.RANK.EQ('Extrato 1'!D15,'Extrato 1'!$D$3:$D$72,1)+COUNTIF('Extrato 1'!$D$3:D15,'Extrato 1'!D15)-1,"")</f>
        <v/>
      </c>
      <c r="M17" s="68" t="str">
        <f>IFERROR(_xlfn.RANK.EQ('Extrato 2'!D15,'Extrato 2'!$D$3:$D$72,1),"")</f>
        <v/>
      </c>
      <c r="N17" s="68" t="str">
        <f>IFERROR(_xlfn.RANK.EQ('Extrato 2'!D15,'Extrato 2'!$D$3:$D$72,1)+COUNTIF('Extrato 2'!$D$3:D15,'Extrato 2'!D15)-1,"")</f>
        <v/>
      </c>
      <c r="P17" s="75" t="str">
        <f>IF(AND('Análise Quantitativa'!$O$30&gt;1,COUNTIF('Extrato 1'!$FN$3:$FN$72,Esboço!C17&amp;" ("&amp;'Análise Quantitativa'!P49&amp;")")&gt;=1),Esboço!G17,"")</f>
        <v/>
      </c>
      <c r="Q17" s="75" t="str">
        <f>IF(P17="","",Tabela!HN20)</f>
        <v/>
      </c>
      <c r="R17" s="75" t="str">
        <f>IF(AND('Análise Quantitativa'!$Q$30&gt;1,COUNTIF('Extrato 1'!$FP$3:$FP$72,Esboço!C17&amp;" ("&amp;'Análise Quantitativa'!P49&amp;")")&gt;=1),Esboço!G17,"")</f>
        <v/>
      </c>
      <c r="S17" s="75" t="str">
        <f>IF(R17="","",Tabela!HN20)</f>
        <v/>
      </c>
      <c r="T17" s="75" t="str">
        <f>IF(AND('Análise Quantitativa'!$S$30&gt;1,COUNTIF('Extrato 1'!$FR$3:$FR$72,Esboço!C17&amp;" ("&amp;'Análise Quantitativa'!P49&amp;")")&gt;=1),Esboço!G17,"")</f>
        <v/>
      </c>
      <c r="U17" s="75" t="str">
        <f>IF(T17="","",Tabela!HN20)</f>
        <v/>
      </c>
      <c r="V17" s="75" t="str">
        <f>IF(AND('Análise Quantitativa'!$U$30&gt;1,COUNTIF('Extrato 1'!$FT$3:$FT$72,Esboço!C17&amp;" ("&amp;'Análise Quantitativa'!P49&amp;")")&gt;=1),Esboço!G17,"")</f>
        <v/>
      </c>
      <c r="W17" s="75" t="str">
        <f>IF(V17="","",Tabela!HN20)</f>
        <v/>
      </c>
      <c r="X17" s="75" t="str">
        <f>IF(AND('Análise Quantitativa'!$W$30&gt;1,COUNTIF('Extrato 1'!$FV$3:$FV$72,Esboço!C17&amp;" ("&amp;'Análise Quantitativa'!P49&amp;")")&gt;=1),Esboço!G17,"")</f>
        <v/>
      </c>
      <c r="Y17" s="75" t="str">
        <f>IF(X17="","",Tabela!HN20)</f>
        <v/>
      </c>
      <c r="Z17" s="75" t="str">
        <f>IF(AND('Análise Quantitativa'!$Y$30&gt;1,COUNTIF('Extrato 1'!$FX$3:$FX$72,Esboço!C17&amp;" ("&amp;'Análise Quantitativa'!P49&amp;")")&gt;=1),Esboço!G17,"")</f>
        <v/>
      </c>
      <c r="AA17" s="75" t="str">
        <f>IF(Z17="","",Tabela!HN20)</f>
        <v/>
      </c>
      <c r="AB17" s="75" t="str">
        <f>IF(AND('Análise Quantitativa'!$AA$30&gt;1,COUNTIF('Extrato 1'!$FZ$3:$FZ$72,Esboço!C17&amp;" ("&amp;'Análise Quantitativa'!P49&amp;")")&gt;=1),Esboço!G17,"")</f>
        <v/>
      </c>
      <c r="AC17" s="75" t="str">
        <f>IF(AB17="","",Tabela!HN20)</f>
        <v/>
      </c>
      <c r="AE17" s="75" t="str">
        <f>IF(AND('Análise Quantitativa'!$O$30=1,COUNTIF('Extrato 1'!$FN$3:$FN$72,Esboço!C17&amp;" ("&amp;'Análise Quantitativa'!P49&amp;")")&gt;=1),Esboço!G17,"")</f>
        <v/>
      </c>
      <c r="AF17" s="75" t="str">
        <f>IF(AE17="","",Tabela!HN20)</f>
        <v/>
      </c>
      <c r="AG17" s="75" t="str">
        <f>IF(AND('Análise Quantitativa'!$Q$30=1,COUNTIF('Extrato 1'!$FP$3:$FP$72,Esboço!C17&amp;" ("&amp;'Análise Quantitativa'!P49&amp;")")&gt;=1),Esboço!G17,"")</f>
        <v/>
      </c>
      <c r="AH17" s="75" t="str">
        <f>IF(AG17="","",Tabela!HN20)</f>
        <v/>
      </c>
      <c r="AI17" s="75" t="str">
        <f>IF(AND('Análise Quantitativa'!$S$30=1,COUNTIF('Extrato 1'!$FR$3:$FR$72,Esboço!C17&amp;" ("&amp;'Análise Quantitativa'!P49&amp;")")&gt;=1),Esboço!G17,"")</f>
        <v/>
      </c>
      <c r="AJ17" s="75" t="str">
        <f>IF(AI17="","",Tabela!HN20)</f>
        <v/>
      </c>
      <c r="AK17" s="75" t="str">
        <f>IF(AND('Análise Quantitativa'!$U$30=1,COUNTIF('Extrato 1'!$FT$3:$FT$72,Esboço!C17&amp;" ("&amp;'Análise Quantitativa'!P49&amp;")")&gt;=1),Esboço!G17,"")</f>
        <v/>
      </c>
      <c r="AL17" s="75" t="str">
        <f>IF(AK17="","",Tabela!HN20)</f>
        <v/>
      </c>
      <c r="AM17" s="75" t="str">
        <f>IF(AND('Análise Quantitativa'!$W$30=1,COUNTIF('Extrato 1'!$FV$3:$FV$72,Esboço!C17&amp;" ("&amp;'Análise Quantitativa'!P49&amp;")")&gt;=1),Esboço!G17,"")</f>
        <v/>
      </c>
      <c r="AN17" s="75" t="str">
        <f>IF(AM17="","",Tabela!HN20)</f>
        <v/>
      </c>
      <c r="AO17" s="75" t="str">
        <f>IF(AND('Análise Quantitativa'!$Y$30=1,COUNTIF('Extrato 1'!$FX$3:$FX$72,Esboço!C17&amp;" ("&amp;'Análise Quantitativa'!P49&amp;")")&gt;=1),Esboço!G17,"")</f>
        <v/>
      </c>
      <c r="AP17" s="75" t="str">
        <f>IF(AO17="","",Tabela!HN20)</f>
        <v/>
      </c>
      <c r="AQ17" s="75" t="str">
        <f>IF(AND('Análise Quantitativa'!$AA$30=1,COUNTIF('Extrato 1'!$FZ$3:$FZ$72,Esboço!C17&amp;" ("&amp;'Análise Quantitativa'!P49&amp;")")&gt;=1),Esboço!G17,"")</f>
        <v/>
      </c>
      <c r="AR17" s="75" t="str">
        <f>IF(AQ17="","",Tabela!HN20)</f>
        <v/>
      </c>
      <c r="AX17" s="104">
        <v>17</v>
      </c>
    </row>
    <row r="18" spans="2:50" ht="9.75" customHeight="1" thickBot="1" x14ac:dyDescent="0.3">
      <c r="B18" s="71">
        <v>14</v>
      </c>
      <c r="C18" s="70" t="str">
        <f>'Extrato 1'!U16</f>
        <v/>
      </c>
      <c r="D18" s="68" t="str">
        <f>'Extrato 1'!D16</f>
        <v/>
      </c>
      <c r="E18" s="68" t="str">
        <f>'Extrato 1'!J16</f>
        <v/>
      </c>
      <c r="F18" s="68" t="str">
        <f>'Extrato 1'!K16</f>
        <v/>
      </c>
      <c r="G18" s="69" t="str">
        <f>'Extrato 2'!D16</f>
        <v/>
      </c>
      <c r="H18" s="69" t="str">
        <f>'Extrato 2'!J16</f>
        <v/>
      </c>
      <c r="I18" s="69" t="str">
        <f>'Extrato 2'!K16</f>
        <v/>
      </c>
      <c r="K18" s="68" t="str">
        <f>IFERROR(_xlfn.RANK.EQ('Extrato 1'!D16,'Extrato 1'!$D$3:$D$72,1),"")</f>
        <v/>
      </c>
      <c r="L18" s="68" t="str">
        <f>IFERROR(_xlfn.RANK.EQ('Extrato 1'!D16,'Extrato 1'!$D$3:$D$72,1)+COUNTIF('Extrato 1'!$D$3:D16,'Extrato 1'!D16)-1,"")</f>
        <v/>
      </c>
      <c r="M18" s="68" t="str">
        <f>IFERROR(_xlfn.RANK.EQ('Extrato 2'!D16,'Extrato 2'!$D$3:$D$72,1),"")</f>
        <v/>
      </c>
      <c r="N18" s="68" t="str">
        <f>IFERROR(_xlfn.RANK.EQ('Extrato 2'!D16,'Extrato 2'!$D$3:$D$72,1)+COUNTIF('Extrato 2'!$D$3:D16,'Extrato 2'!D16)-1,"")</f>
        <v/>
      </c>
      <c r="P18" s="75" t="str">
        <f>IF(AND('Análise Quantitativa'!$O$30&gt;1,COUNTIF('Extrato 1'!$FN$3:$FN$72,Esboço!C18&amp;" ("&amp;'Análise Quantitativa'!P50&amp;")")&gt;=1),Esboço!G18,"")</f>
        <v/>
      </c>
      <c r="Q18" s="75" t="str">
        <f>IF(P18="","",Tabela!HN21)</f>
        <v/>
      </c>
      <c r="R18" s="75" t="str">
        <f>IF(AND('Análise Quantitativa'!$Q$30&gt;1,COUNTIF('Extrato 1'!$FP$3:$FP$72,Esboço!C18&amp;" ("&amp;'Análise Quantitativa'!P50&amp;")")&gt;=1),Esboço!G18,"")</f>
        <v/>
      </c>
      <c r="S18" s="75" t="str">
        <f>IF(R18="","",Tabela!HN21)</f>
        <v/>
      </c>
      <c r="T18" s="75" t="str">
        <f>IF(AND('Análise Quantitativa'!$S$30&gt;1,COUNTIF('Extrato 1'!$FR$3:$FR$72,Esboço!C18&amp;" ("&amp;'Análise Quantitativa'!P50&amp;")")&gt;=1),Esboço!G18,"")</f>
        <v/>
      </c>
      <c r="U18" s="75" t="str">
        <f>IF(T18="","",Tabela!HN21)</f>
        <v/>
      </c>
      <c r="V18" s="75" t="str">
        <f>IF(AND('Análise Quantitativa'!$U$30&gt;1,COUNTIF('Extrato 1'!$FT$3:$FT$72,Esboço!C18&amp;" ("&amp;'Análise Quantitativa'!P50&amp;")")&gt;=1),Esboço!G18,"")</f>
        <v/>
      </c>
      <c r="W18" s="75" t="str">
        <f>IF(V18="","",Tabela!HN21)</f>
        <v/>
      </c>
      <c r="X18" s="75" t="str">
        <f>IF(AND('Análise Quantitativa'!$W$30&gt;1,COUNTIF('Extrato 1'!$FV$3:$FV$72,Esboço!C18&amp;" ("&amp;'Análise Quantitativa'!P50&amp;")")&gt;=1),Esboço!G18,"")</f>
        <v/>
      </c>
      <c r="Y18" s="75" t="str">
        <f>IF(X18="","",Tabela!HN21)</f>
        <v/>
      </c>
      <c r="Z18" s="75" t="str">
        <f>IF(AND('Análise Quantitativa'!$Y$30&gt;1,COUNTIF('Extrato 1'!$FX$3:$FX$72,Esboço!C18&amp;" ("&amp;'Análise Quantitativa'!P50&amp;")")&gt;=1),Esboço!G18,"")</f>
        <v/>
      </c>
      <c r="AA18" s="75" t="str">
        <f>IF(Z18="","",Tabela!HN21)</f>
        <v/>
      </c>
      <c r="AB18" s="75" t="str">
        <f>IF(AND('Análise Quantitativa'!$AA$30&gt;1,COUNTIF('Extrato 1'!$FZ$3:$FZ$72,Esboço!C18&amp;" ("&amp;'Análise Quantitativa'!P50&amp;")")&gt;=1),Esboço!G18,"")</f>
        <v/>
      </c>
      <c r="AC18" s="75" t="str">
        <f>IF(AB18="","",Tabela!HN21)</f>
        <v/>
      </c>
      <c r="AE18" s="75" t="str">
        <f>IF(AND('Análise Quantitativa'!$O$30=1,COUNTIF('Extrato 1'!$FN$3:$FN$72,Esboço!C18&amp;" ("&amp;'Análise Quantitativa'!P50&amp;")")&gt;=1),Esboço!G18,"")</f>
        <v/>
      </c>
      <c r="AF18" s="75" t="str">
        <f>IF(AE18="","",Tabela!HN21)</f>
        <v/>
      </c>
      <c r="AG18" s="75" t="str">
        <f>IF(AND('Análise Quantitativa'!$Q$30=1,COUNTIF('Extrato 1'!$FP$3:$FP$72,Esboço!C18&amp;" ("&amp;'Análise Quantitativa'!P50&amp;")")&gt;=1),Esboço!G18,"")</f>
        <v/>
      </c>
      <c r="AH18" s="75" t="str">
        <f>IF(AG18="","",Tabela!HN21)</f>
        <v/>
      </c>
      <c r="AI18" s="75" t="str">
        <f>IF(AND('Análise Quantitativa'!$S$30=1,COUNTIF('Extrato 1'!$FR$3:$FR$72,Esboço!C18&amp;" ("&amp;'Análise Quantitativa'!P50&amp;")")&gt;=1),Esboço!G18,"")</f>
        <v/>
      </c>
      <c r="AJ18" s="75" t="str">
        <f>IF(AI18="","",Tabela!HN21)</f>
        <v/>
      </c>
      <c r="AK18" s="75" t="str">
        <f>IF(AND('Análise Quantitativa'!$U$30=1,COUNTIF('Extrato 1'!$FT$3:$FT$72,Esboço!C18&amp;" ("&amp;'Análise Quantitativa'!P50&amp;")")&gt;=1),Esboço!G18,"")</f>
        <v/>
      </c>
      <c r="AL18" s="75" t="str">
        <f>IF(AK18="","",Tabela!HN21)</f>
        <v/>
      </c>
      <c r="AM18" s="75" t="str">
        <f>IF(AND('Análise Quantitativa'!$W$30=1,COUNTIF('Extrato 1'!$FV$3:$FV$72,Esboço!C18&amp;" ("&amp;'Análise Quantitativa'!P50&amp;")")&gt;=1),Esboço!G18,"")</f>
        <v/>
      </c>
      <c r="AN18" s="75" t="str">
        <f>IF(AM18="","",Tabela!HN21)</f>
        <v/>
      </c>
      <c r="AO18" s="75" t="str">
        <f>IF(AND('Análise Quantitativa'!$Y$30=1,COUNTIF('Extrato 1'!$FX$3:$FX$72,Esboço!C18&amp;" ("&amp;'Análise Quantitativa'!P50&amp;")")&gt;=1),Esboço!G18,"")</f>
        <v/>
      </c>
      <c r="AP18" s="75" t="str">
        <f>IF(AO18="","",Tabela!HN21)</f>
        <v/>
      </c>
      <c r="AQ18" s="75" t="str">
        <f>IF(AND('Análise Quantitativa'!$AA$30=1,COUNTIF('Extrato 1'!$FZ$3:$FZ$72,Esboço!C18&amp;" ("&amp;'Análise Quantitativa'!P50&amp;")")&gt;=1),Esboço!G18,"")</f>
        <v/>
      </c>
      <c r="AR18" s="75" t="str">
        <f>IF(AQ18="","",Tabela!HN21)</f>
        <v/>
      </c>
      <c r="AX18" s="104">
        <v>18</v>
      </c>
    </row>
    <row r="19" spans="2:50" ht="9.75" customHeight="1" thickBot="1" x14ac:dyDescent="0.3">
      <c r="B19" s="71">
        <v>15</v>
      </c>
      <c r="C19" s="70" t="str">
        <f>'Extrato 1'!U17</f>
        <v/>
      </c>
      <c r="D19" s="68" t="str">
        <f>'Extrato 1'!D17</f>
        <v/>
      </c>
      <c r="E19" s="68" t="str">
        <f>'Extrato 1'!J17</f>
        <v/>
      </c>
      <c r="F19" s="68" t="str">
        <f>'Extrato 1'!K17</f>
        <v/>
      </c>
      <c r="G19" s="69" t="str">
        <f>'Extrato 2'!D17</f>
        <v/>
      </c>
      <c r="H19" s="69" t="str">
        <f>'Extrato 2'!J17</f>
        <v/>
      </c>
      <c r="I19" s="69" t="str">
        <f>'Extrato 2'!K17</f>
        <v/>
      </c>
      <c r="K19" s="68" t="str">
        <f>IFERROR(_xlfn.RANK.EQ('Extrato 1'!D17,'Extrato 1'!$D$3:$D$72,1),"")</f>
        <v/>
      </c>
      <c r="L19" s="68" t="str">
        <f>IFERROR(_xlfn.RANK.EQ('Extrato 1'!D17,'Extrato 1'!$D$3:$D$72,1)+COUNTIF('Extrato 1'!$D$3:D17,'Extrato 1'!D17)-1,"")</f>
        <v/>
      </c>
      <c r="M19" s="68" t="str">
        <f>IFERROR(_xlfn.RANK.EQ('Extrato 2'!D17,'Extrato 2'!$D$3:$D$72,1),"")</f>
        <v/>
      </c>
      <c r="N19" s="68" t="str">
        <f>IFERROR(_xlfn.RANK.EQ('Extrato 2'!D17,'Extrato 2'!$D$3:$D$72,1)+COUNTIF('Extrato 2'!$D$3:D17,'Extrato 2'!D17)-1,"")</f>
        <v/>
      </c>
      <c r="P19" s="75" t="str">
        <f>IF(AND('Análise Quantitativa'!$O$30&gt;1,COUNTIF('Extrato 1'!$FN$3:$FN$72,Esboço!C19&amp;" ("&amp;'Análise Quantitativa'!P51&amp;")")&gt;=1),Esboço!G19,"")</f>
        <v/>
      </c>
      <c r="Q19" s="75" t="str">
        <f>IF(P19="","",Tabela!HN22)</f>
        <v/>
      </c>
      <c r="R19" s="75" t="str">
        <f>IF(AND('Análise Quantitativa'!$Q$30&gt;1,COUNTIF('Extrato 1'!$FP$3:$FP$72,Esboço!C19&amp;" ("&amp;'Análise Quantitativa'!P51&amp;")")&gt;=1),Esboço!G19,"")</f>
        <v/>
      </c>
      <c r="S19" s="75" t="str">
        <f>IF(R19="","",Tabela!HN22)</f>
        <v/>
      </c>
      <c r="T19" s="75" t="str">
        <f>IF(AND('Análise Quantitativa'!$S$30&gt;1,COUNTIF('Extrato 1'!$FR$3:$FR$72,Esboço!C19&amp;" ("&amp;'Análise Quantitativa'!P51&amp;")")&gt;=1),Esboço!G19,"")</f>
        <v/>
      </c>
      <c r="U19" s="75" t="str">
        <f>IF(T19="","",Tabela!HN22)</f>
        <v/>
      </c>
      <c r="V19" s="75" t="str">
        <f>IF(AND('Análise Quantitativa'!$U$30&gt;1,COUNTIF('Extrato 1'!$FT$3:$FT$72,Esboço!C19&amp;" ("&amp;'Análise Quantitativa'!P51&amp;")")&gt;=1),Esboço!G19,"")</f>
        <v/>
      </c>
      <c r="W19" s="75" t="str">
        <f>IF(V19="","",Tabela!HN22)</f>
        <v/>
      </c>
      <c r="X19" s="75" t="str">
        <f>IF(AND('Análise Quantitativa'!$W$30&gt;1,COUNTIF('Extrato 1'!$FV$3:$FV$72,Esboço!C19&amp;" ("&amp;'Análise Quantitativa'!P51&amp;")")&gt;=1),Esboço!G19,"")</f>
        <v/>
      </c>
      <c r="Y19" s="75" t="str">
        <f>IF(X19="","",Tabela!HN22)</f>
        <v/>
      </c>
      <c r="Z19" s="75" t="str">
        <f>IF(AND('Análise Quantitativa'!$Y$30&gt;1,COUNTIF('Extrato 1'!$FX$3:$FX$72,Esboço!C19&amp;" ("&amp;'Análise Quantitativa'!P51&amp;")")&gt;=1),Esboço!G19,"")</f>
        <v/>
      </c>
      <c r="AA19" s="75" t="str">
        <f>IF(Z19="","",Tabela!HN22)</f>
        <v/>
      </c>
      <c r="AB19" s="75" t="str">
        <f>IF(AND('Análise Quantitativa'!$AA$30&gt;1,COUNTIF('Extrato 1'!$FZ$3:$FZ$72,Esboço!C19&amp;" ("&amp;'Análise Quantitativa'!P51&amp;")")&gt;=1),Esboço!G19,"")</f>
        <v/>
      </c>
      <c r="AC19" s="75" t="str">
        <f>IF(AB19="","",Tabela!HN22)</f>
        <v/>
      </c>
      <c r="AE19" s="75" t="str">
        <f>IF(AND('Análise Quantitativa'!$O$30=1,COUNTIF('Extrato 1'!$FN$3:$FN$72,Esboço!C19&amp;" ("&amp;'Análise Quantitativa'!P51&amp;")")&gt;=1),Esboço!G19,"")</f>
        <v/>
      </c>
      <c r="AF19" s="75" t="str">
        <f>IF(AE19="","",Tabela!HN22)</f>
        <v/>
      </c>
      <c r="AG19" s="75" t="str">
        <f>IF(AND('Análise Quantitativa'!$Q$30=1,COUNTIF('Extrato 1'!$FP$3:$FP$72,Esboço!C19&amp;" ("&amp;'Análise Quantitativa'!P51&amp;")")&gt;=1),Esboço!G19,"")</f>
        <v/>
      </c>
      <c r="AH19" s="75" t="str">
        <f>IF(AG19="","",Tabela!HN22)</f>
        <v/>
      </c>
      <c r="AI19" s="75" t="str">
        <f>IF(AND('Análise Quantitativa'!$S$30=1,COUNTIF('Extrato 1'!$FR$3:$FR$72,Esboço!C19&amp;" ("&amp;'Análise Quantitativa'!P51&amp;")")&gt;=1),Esboço!G19,"")</f>
        <v/>
      </c>
      <c r="AJ19" s="75" t="str">
        <f>IF(AI19="","",Tabela!HN22)</f>
        <v/>
      </c>
      <c r="AK19" s="75" t="str">
        <f>IF(AND('Análise Quantitativa'!$U$30=1,COUNTIF('Extrato 1'!$FT$3:$FT$72,Esboço!C19&amp;" ("&amp;'Análise Quantitativa'!P51&amp;")")&gt;=1),Esboço!G19,"")</f>
        <v/>
      </c>
      <c r="AL19" s="75" t="str">
        <f>IF(AK19="","",Tabela!HN22)</f>
        <v/>
      </c>
      <c r="AM19" s="75" t="str">
        <f>IF(AND('Análise Quantitativa'!$W$30=1,COUNTIF('Extrato 1'!$FV$3:$FV$72,Esboço!C19&amp;" ("&amp;'Análise Quantitativa'!P51&amp;")")&gt;=1),Esboço!G19,"")</f>
        <v/>
      </c>
      <c r="AN19" s="75" t="str">
        <f>IF(AM19="","",Tabela!HN22)</f>
        <v/>
      </c>
      <c r="AO19" s="75" t="str">
        <f>IF(AND('Análise Quantitativa'!$Y$30=1,COUNTIF('Extrato 1'!$FX$3:$FX$72,Esboço!C19&amp;" ("&amp;'Análise Quantitativa'!P51&amp;")")&gt;=1),Esboço!G19,"")</f>
        <v/>
      </c>
      <c r="AP19" s="75" t="str">
        <f>IF(AO19="","",Tabela!HN22)</f>
        <v/>
      </c>
      <c r="AQ19" s="75" t="str">
        <f>IF(AND('Análise Quantitativa'!$AA$30=1,COUNTIF('Extrato 1'!$FZ$3:$FZ$72,Esboço!C19&amp;" ("&amp;'Análise Quantitativa'!P51&amp;")")&gt;=1),Esboço!G19,"")</f>
        <v/>
      </c>
      <c r="AR19" s="75" t="str">
        <f>IF(AQ19="","",Tabela!HN22)</f>
        <v/>
      </c>
      <c r="AX19" s="104">
        <v>19</v>
      </c>
    </row>
    <row r="20" spans="2:50" ht="9.75" customHeight="1" thickBot="1" x14ac:dyDescent="0.3">
      <c r="B20" s="71">
        <v>16</v>
      </c>
      <c r="C20" s="70" t="str">
        <f>'Extrato 1'!U18</f>
        <v/>
      </c>
      <c r="D20" s="68" t="str">
        <f>'Extrato 1'!D18</f>
        <v/>
      </c>
      <c r="E20" s="68" t="str">
        <f>'Extrato 1'!J18</f>
        <v/>
      </c>
      <c r="F20" s="68" t="str">
        <f>'Extrato 1'!K18</f>
        <v/>
      </c>
      <c r="G20" s="69" t="str">
        <f>'Extrato 2'!D18</f>
        <v/>
      </c>
      <c r="H20" s="69" t="str">
        <f>'Extrato 2'!J18</f>
        <v/>
      </c>
      <c r="I20" s="69" t="str">
        <f>'Extrato 2'!K18</f>
        <v/>
      </c>
      <c r="K20" s="68" t="str">
        <f>IFERROR(_xlfn.RANK.EQ('Extrato 1'!D18,'Extrato 1'!$D$3:$D$72,1),"")</f>
        <v/>
      </c>
      <c r="L20" s="68" t="str">
        <f>IFERROR(_xlfn.RANK.EQ('Extrato 1'!D18,'Extrato 1'!$D$3:$D$72,1)+COUNTIF('Extrato 1'!$D$3:D18,'Extrato 1'!D18)-1,"")</f>
        <v/>
      </c>
      <c r="M20" s="68" t="str">
        <f>IFERROR(_xlfn.RANK.EQ('Extrato 2'!D18,'Extrato 2'!$D$3:$D$72,1),"")</f>
        <v/>
      </c>
      <c r="N20" s="68" t="str">
        <f>IFERROR(_xlfn.RANK.EQ('Extrato 2'!D18,'Extrato 2'!$D$3:$D$72,1)+COUNTIF('Extrato 2'!$D$3:D18,'Extrato 2'!D18)-1,"")</f>
        <v/>
      </c>
      <c r="P20" s="75" t="str">
        <f>IF(AND('Análise Quantitativa'!$O$30&gt;1,COUNTIF('Extrato 1'!$FN$3:$FN$72,Esboço!C20&amp;" ("&amp;'Análise Quantitativa'!P52&amp;")")&gt;=1),Esboço!G20,"")</f>
        <v/>
      </c>
      <c r="Q20" s="75" t="str">
        <f>IF(P20="","",Tabela!HN23)</f>
        <v/>
      </c>
      <c r="R20" s="75" t="str">
        <f>IF(AND('Análise Quantitativa'!$Q$30&gt;1,COUNTIF('Extrato 1'!$FP$3:$FP$72,Esboço!C20&amp;" ("&amp;'Análise Quantitativa'!P52&amp;")")&gt;=1),Esboço!G20,"")</f>
        <v/>
      </c>
      <c r="S20" s="75" t="str">
        <f>IF(R20="","",Tabela!HN23)</f>
        <v/>
      </c>
      <c r="T20" s="75" t="str">
        <f>IF(AND('Análise Quantitativa'!$S$30&gt;1,COUNTIF('Extrato 1'!$FR$3:$FR$72,Esboço!C20&amp;" ("&amp;'Análise Quantitativa'!P52&amp;")")&gt;=1),Esboço!G20,"")</f>
        <v/>
      </c>
      <c r="U20" s="75" t="str">
        <f>IF(T20="","",Tabela!HN23)</f>
        <v/>
      </c>
      <c r="V20" s="75" t="str">
        <f>IF(AND('Análise Quantitativa'!$U$30&gt;1,COUNTIF('Extrato 1'!$FT$3:$FT$72,Esboço!C20&amp;" ("&amp;'Análise Quantitativa'!P52&amp;")")&gt;=1),Esboço!G20,"")</f>
        <v/>
      </c>
      <c r="W20" s="75" t="str">
        <f>IF(V20="","",Tabela!HN23)</f>
        <v/>
      </c>
      <c r="X20" s="75" t="str">
        <f>IF(AND('Análise Quantitativa'!$W$30&gt;1,COUNTIF('Extrato 1'!$FV$3:$FV$72,Esboço!C20&amp;" ("&amp;'Análise Quantitativa'!P52&amp;")")&gt;=1),Esboço!G20,"")</f>
        <v/>
      </c>
      <c r="Y20" s="75" t="str">
        <f>IF(X20="","",Tabela!HN23)</f>
        <v/>
      </c>
      <c r="Z20" s="75" t="str">
        <f>IF(AND('Análise Quantitativa'!$Y$30&gt;1,COUNTIF('Extrato 1'!$FX$3:$FX$72,Esboço!C20&amp;" ("&amp;'Análise Quantitativa'!P52&amp;")")&gt;=1),Esboço!G20,"")</f>
        <v/>
      </c>
      <c r="AA20" s="75" t="str">
        <f>IF(Z20="","",Tabela!HN23)</f>
        <v/>
      </c>
      <c r="AB20" s="75" t="str">
        <f>IF(AND('Análise Quantitativa'!$AA$30&gt;1,COUNTIF('Extrato 1'!$FZ$3:$FZ$72,Esboço!C20&amp;" ("&amp;'Análise Quantitativa'!P52&amp;")")&gt;=1),Esboço!G20,"")</f>
        <v/>
      </c>
      <c r="AC20" s="75" t="str">
        <f>IF(AB20="","",Tabela!HN23)</f>
        <v/>
      </c>
      <c r="AE20" s="75" t="str">
        <f>IF(AND('Análise Quantitativa'!$O$30=1,COUNTIF('Extrato 1'!$FN$3:$FN$72,Esboço!C20&amp;" ("&amp;'Análise Quantitativa'!P52&amp;")")&gt;=1),Esboço!G20,"")</f>
        <v/>
      </c>
      <c r="AF20" s="75" t="str">
        <f>IF(AE20="","",Tabela!HN23)</f>
        <v/>
      </c>
      <c r="AG20" s="75" t="str">
        <f>IF(AND('Análise Quantitativa'!$Q$30=1,COUNTIF('Extrato 1'!$FP$3:$FP$72,Esboço!C20&amp;" ("&amp;'Análise Quantitativa'!P52&amp;")")&gt;=1),Esboço!G20,"")</f>
        <v/>
      </c>
      <c r="AH20" s="75" t="str">
        <f>IF(AG20="","",Tabela!HN23)</f>
        <v/>
      </c>
      <c r="AI20" s="75" t="str">
        <f>IF(AND('Análise Quantitativa'!$S$30=1,COUNTIF('Extrato 1'!$FR$3:$FR$72,Esboço!C20&amp;" ("&amp;'Análise Quantitativa'!P52&amp;")")&gt;=1),Esboço!G20,"")</f>
        <v/>
      </c>
      <c r="AJ20" s="75" t="str">
        <f>IF(AI20="","",Tabela!HN23)</f>
        <v/>
      </c>
      <c r="AK20" s="75" t="str">
        <f>IF(AND('Análise Quantitativa'!$U$30=1,COUNTIF('Extrato 1'!$FT$3:$FT$72,Esboço!C20&amp;" ("&amp;'Análise Quantitativa'!P52&amp;")")&gt;=1),Esboço!G20,"")</f>
        <v/>
      </c>
      <c r="AL20" s="75" t="str">
        <f>IF(AK20="","",Tabela!HN23)</f>
        <v/>
      </c>
      <c r="AM20" s="75" t="str">
        <f>IF(AND('Análise Quantitativa'!$W$30=1,COUNTIF('Extrato 1'!$FV$3:$FV$72,Esboço!C20&amp;" ("&amp;'Análise Quantitativa'!P52&amp;")")&gt;=1),Esboço!G20,"")</f>
        <v/>
      </c>
      <c r="AN20" s="75" t="str">
        <f>IF(AM20="","",Tabela!HN23)</f>
        <v/>
      </c>
      <c r="AO20" s="75" t="str">
        <f>IF(AND('Análise Quantitativa'!$Y$30=1,COUNTIF('Extrato 1'!$FX$3:$FX$72,Esboço!C20&amp;" ("&amp;'Análise Quantitativa'!P52&amp;")")&gt;=1),Esboço!G20,"")</f>
        <v/>
      </c>
      <c r="AP20" s="75" t="str">
        <f>IF(AO20="","",Tabela!HN23)</f>
        <v/>
      </c>
      <c r="AQ20" s="75" t="str">
        <f>IF(AND('Análise Quantitativa'!$AA$30=1,COUNTIF('Extrato 1'!$FZ$3:$FZ$72,Esboço!C20&amp;" ("&amp;'Análise Quantitativa'!P52&amp;")")&gt;=1),Esboço!G20,"")</f>
        <v/>
      </c>
      <c r="AR20" s="75" t="str">
        <f>IF(AQ20="","",Tabela!HN23)</f>
        <v/>
      </c>
      <c r="AX20" s="104">
        <v>20</v>
      </c>
    </row>
    <row r="21" spans="2:50" ht="9.75" customHeight="1" thickBot="1" x14ac:dyDescent="0.3">
      <c r="B21" s="71">
        <v>17</v>
      </c>
      <c r="C21" s="70" t="str">
        <f>'Extrato 1'!U19</f>
        <v/>
      </c>
      <c r="D21" s="68" t="str">
        <f>'Extrato 1'!D19</f>
        <v/>
      </c>
      <c r="E21" s="68" t="str">
        <f>'Extrato 1'!J19</f>
        <v/>
      </c>
      <c r="F21" s="68" t="str">
        <f>'Extrato 1'!K19</f>
        <v/>
      </c>
      <c r="G21" s="69" t="str">
        <f>'Extrato 2'!D19</f>
        <v/>
      </c>
      <c r="H21" s="69" t="str">
        <f>'Extrato 2'!J19</f>
        <v/>
      </c>
      <c r="I21" s="69" t="str">
        <f>'Extrato 2'!K19</f>
        <v/>
      </c>
      <c r="K21" s="68" t="str">
        <f>IFERROR(_xlfn.RANK.EQ('Extrato 1'!D19,'Extrato 1'!$D$3:$D$72,1),"")</f>
        <v/>
      </c>
      <c r="L21" s="68" t="str">
        <f>IFERROR(_xlfn.RANK.EQ('Extrato 1'!D19,'Extrato 1'!$D$3:$D$72,1)+COUNTIF('Extrato 1'!$D$3:D19,'Extrato 1'!D19)-1,"")</f>
        <v/>
      </c>
      <c r="M21" s="68" t="str">
        <f>IFERROR(_xlfn.RANK.EQ('Extrato 2'!D19,'Extrato 2'!$D$3:$D$72,1),"")</f>
        <v/>
      </c>
      <c r="N21" s="68" t="str">
        <f>IFERROR(_xlfn.RANK.EQ('Extrato 2'!D19,'Extrato 2'!$D$3:$D$72,1)+COUNTIF('Extrato 2'!$D$3:D19,'Extrato 2'!D19)-1,"")</f>
        <v/>
      </c>
      <c r="P21" s="75" t="str">
        <f>IF(AND('Análise Quantitativa'!$O$30&gt;1,COUNTIF('Extrato 1'!$FN$3:$FN$72,Esboço!C21&amp;" ("&amp;'Análise Quantitativa'!P53&amp;")")&gt;=1),Esboço!G21,"")</f>
        <v/>
      </c>
      <c r="Q21" s="75" t="str">
        <f>IF(P21="","",Tabela!HN24)</f>
        <v/>
      </c>
      <c r="R21" s="75" t="str">
        <f>IF(AND('Análise Quantitativa'!$Q$30&gt;1,COUNTIF('Extrato 1'!$FP$3:$FP$72,Esboço!C21&amp;" ("&amp;'Análise Quantitativa'!P53&amp;")")&gt;=1),Esboço!G21,"")</f>
        <v/>
      </c>
      <c r="S21" s="75" t="str">
        <f>IF(R21="","",Tabela!HN24)</f>
        <v/>
      </c>
      <c r="T21" s="75" t="str">
        <f>IF(AND('Análise Quantitativa'!$S$30&gt;1,COUNTIF('Extrato 1'!$FR$3:$FR$72,Esboço!C21&amp;" ("&amp;'Análise Quantitativa'!P53&amp;")")&gt;=1),Esboço!G21,"")</f>
        <v/>
      </c>
      <c r="U21" s="75" t="str">
        <f>IF(T21="","",Tabela!HN24)</f>
        <v/>
      </c>
      <c r="V21" s="75" t="str">
        <f>IF(AND('Análise Quantitativa'!$U$30&gt;1,COUNTIF('Extrato 1'!$FT$3:$FT$72,Esboço!C21&amp;" ("&amp;'Análise Quantitativa'!P53&amp;")")&gt;=1),Esboço!G21,"")</f>
        <v/>
      </c>
      <c r="W21" s="75" t="str">
        <f>IF(V21="","",Tabela!HN24)</f>
        <v/>
      </c>
      <c r="X21" s="75" t="str">
        <f>IF(AND('Análise Quantitativa'!$W$30&gt;1,COUNTIF('Extrato 1'!$FV$3:$FV$72,Esboço!C21&amp;" ("&amp;'Análise Quantitativa'!P53&amp;")")&gt;=1),Esboço!G21,"")</f>
        <v/>
      </c>
      <c r="Y21" s="75" t="str">
        <f>IF(X21="","",Tabela!HN24)</f>
        <v/>
      </c>
      <c r="Z21" s="75" t="str">
        <f>IF(AND('Análise Quantitativa'!$Y$30&gt;1,COUNTIF('Extrato 1'!$FX$3:$FX$72,Esboço!C21&amp;" ("&amp;'Análise Quantitativa'!P53&amp;")")&gt;=1),Esboço!G21,"")</f>
        <v/>
      </c>
      <c r="AA21" s="75" t="str">
        <f>IF(Z21="","",Tabela!HN24)</f>
        <v/>
      </c>
      <c r="AB21" s="75" t="str">
        <f>IF(AND('Análise Quantitativa'!$AA$30&gt;1,COUNTIF('Extrato 1'!$FZ$3:$FZ$72,Esboço!C21&amp;" ("&amp;'Análise Quantitativa'!P53&amp;")")&gt;=1),Esboço!G21,"")</f>
        <v/>
      </c>
      <c r="AC21" s="75" t="str">
        <f>IF(AB21="","",Tabela!HN24)</f>
        <v/>
      </c>
      <c r="AE21" s="75" t="str">
        <f>IF(AND('Análise Quantitativa'!$O$30=1,COUNTIF('Extrato 1'!$FN$3:$FN$72,Esboço!C21&amp;" ("&amp;'Análise Quantitativa'!P53&amp;")")&gt;=1),Esboço!G21,"")</f>
        <v/>
      </c>
      <c r="AF21" s="75" t="str">
        <f>IF(AE21="","",Tabela!HN24)</f>
        <v/>
      </c>
      <c r="AG21" s="75" t="str">
        <f>IF(AND('Análise Quantitativa'!$Q$30=1,COUNTIF('Extrato 1'!$FP$3:$FP$72,Esboço!C21&amp;" ("&amp;'Análise Quantitativa'!P53&amp;")")&gt;=1),Esboço!G21,"")</f>
        <v/>
      </c>
      <c r="AH21" s="75" t="str">
        <f>IF(AG21="","",Tabela!HN24)</f>
        <v/>
      </c>
      <c r="AI21" s="75" t="str">
        <f>IF(AND('Análise Quantitativa'!$S$30=1,COUNTIF('Extrato 1'!$FR$3:$FR$72,Esboço!C21&amp;" ("&amp;'Análise Quantitativa'!P53&amp;")")&gt;=1),Esboço!G21,"")</f>
        <v/>
      </c>
      <c r="AJ21" s="75" t="str">
        <f>IF(AI21="","",Tabela!HN24)</f>
        <v/>
      </c>
      <c r="AK21" s="75" t="str">
        <f>IF(AND('Análise Quantitativa'!$U$30=1,COUNTIF('Extrato 1'!$FT$3:$FT$72,Esboço!C21&amp;" ("&amp;'Análise Quantitativa'!P53&amp;")")&gt;=1),Esboço!G21,"")</f>
        <v/>
      </c>
      <c r="AL21" s="75" t="str">
        <f>IF(AK21="","",Tabela!HN24)</f>
        <v/>
      </c>
      <c r="AM21" s="75" t="str">
        <f>IF(AND('Análise Quantitativa'!$W$30=1,COUNTIF('Extrato 1'!$FV$3:$FV$72,Esboço!C21&amp;" ("&amp;'Análise Quantitativa'!P53&amp;")")&gt;=1),Esboço!G21,"")</f>
        <v/>
      </c>
      <c r="AN21" s="75" t="str">
        <f>IF(AM21="","",Tabela!HN24)</f>
        <v/>
      </c>
      <c r="AO21" s="75" t="str">
        <f>IF(AND('Análise Quantitativa'!$Y$30=1,COUNTIF('Extrato 1'!$FX$3:$FX$72,Esboço!C21&amp;" ("&amp;'Análise Quantitativa'!P53&amp;")")&gt;=1),Esboço!G21,"")</f>
        <v/>
      </c>
      <c r="AP21" s="75" t="str">
        <f>IF(AO21="","",Tabela!HN24)</f>
        <v/>
      </c>
      <c r="AQ21" s="75" t="str">
        <f>IF(AND('Análise Quantitativa'!$AA$30=1,COUNTIF('Extrato 1'!$FZ$3:$FZ$72,Esboço!C21&amp;" ("&amp;'Análise Quantitativa'!P53&amp;")")&gt;=1),Esboço!G21,"")</f>
        <v/>
      </c>
      <c r="AR21" s="75" t="str">
        <f>IF(AQ21="","",Tabela!HN24)</f>
        <v/>
      </c>
      <c r="AX21" s="104">
        <v>21</v>
      </c>
    </row>
    <row r="22" spans="2:50" ht="9.75" customHeight="1" thickBot="1" x14ac:dyDescent="0.3">
      <c r="B22" s="71">
        <v>18</v>
      </c>
      <c r="C22" s="70" t="str">
        <f>'Extrato 1'!U20</f>
        <v/>
      </c>
      <c r="D22" s="68" t="str">
        <f>'Extrato 1'!D20</f>
        <v/>
      </c>
      <c r="E22" s="68" t="str">
        <f>'Extrato 1'!J20</f>
        <v/>
      </c>
      <c r="F22" s="68" t="str">
        <f>'Extrato 1'!K20</f>
        <v/>
      </c>
      <c r="G22" s="69" t="str">
        <f>'Extrato 2'!D20</f>
        <v/>
      </c>
      <c r="H22" s="69" t="str">
        <f>'Extrato 2'!J20</f>
        <v/>
      </c>
      <c r="I22" s="69" t="str">
        <f>'Extrato 2'!K20</f>
        <v/>
      </c>
      <c r="K22" s="68" t="str">
        <f>IFERROR(_xlfn.RANK.EQ('Extrato 1'!D20,'Extrato 1'!$D$3:$D$72,1),"")</f>
        <v/>
      </c>
      <c r="L22" s="68" t="str">
        <f>IFERROR(_xlfn.RANK.EQ('Extrato 1'!D20,'Extrato 1'!$D$3:$D$72,1)+COUNTIF('Extrato 1'!$D$3:D20,'Extrato 1'!D20)-1,"")</f>
        <v/>
      </c>
      <c r="M22" s="68" t="str">
        <f>IFERROR(_xlfn.RANK.EQ('Extrato 2'!D20,'Extrato 2'!$D$3:$D$72,1),"")</f>
        <v/>
      </c>
      <c r="N22" s="68" t="str">
        <f>IFERROR(_xlfn.RANK.EQ('Extrato 2'!D20,'Extrato 2'!$D$3:$D$72,1)+COUNTIF('Extrato 2'!$D$3:D20,'Extrato 2'!D20)-1,"")</f>
        <v/>
      </c>
      <c r="P22" s="75" t="str">
        <f>IF(AND('Análise Quantitativa'!$O$30&gt;1,COUNTIF('Extrato 1'!$FN$3:$FN$72,Esboço!C22&amp;" ("&amp;'Análise Quantitativa'!P54&amp;")")&gt;=1),Esboço!G22,"")</f>
        <v/>
      </c>
      <c r="Q22" s="75" t="str">
        <f>IF(P22="","",Tabela!HN25)</f>
        <v/>
      </c>
      <c r="R22" s="75" t="str">
        <f>IF(AND('Análise Quantitativa'!$Q$30&gt;1,COUNTIF('Extrato 1'!$FP$3:$FP$72,Esboço!C22&amp;" ("&amp;'Análise Quantitativa'!P54&amp;")")&gt;=1),Esboço!G22,"")</f>
        <v/>
      </c>
      <c r="S22" s="75" t="str">
        <f>IF(R22="","",Tabela!HN25)</f>
        <v/>
      </c>
      <c r="T22" s="75" t="str">
        <f>IF(AND('Análise Quantitativa'!$S$30&gt;1,COUNTIF('Extrato 1'!$FR$3:$FR$72,Esboço!C22&amp;" ("&amp;'Análise Quantitativa'!P54&amp;")")&gt;=1),Esboço!G22,"")</f>
        <v/>
      </c>
      <c r="U22" s="75" t="str">
        <f>IF(T22="","",Tabela!HN25)</f>
        <v/>
      </c>
      <c r="V22" s="75" t="str">
        <f>IF(AND('Análise Quantitativa'!$U$30&gt;1,COUNTIF('Extrato 1'!$FT$3:$FT$72,Esboço!C22&amp;" ("&amp;'Análise Quantitativa'!P54&amp;")")&gt;=1),Esboço!G22,"")</f>
        <v/>
      </c>
      <c r="W22" s="75" t="str">
        <f>IF(V22="","",Tabela!HN25)</f>
        <v/>
      </c>
      <c r="X22" s="75" t="str">
        <f>IF(AND('Análise Quantitativa'!$W$30&gt;1,COUNTIF('Extrato 1'!$FV$3:$FV$72,Esboço!C22&amp;" ("&amp;'Análise Quantitativa'!P54&amp;")")&gt;=1),Esboço!G22,"")</f>
        <v/>
      </c>
      <c r="Y22" s="75" t="str">
        <f>IF(X22="","",Tabela!HN25)</f>
        <v/>
      </c>
      <c r="Z22" s="75" t="str">
        <f>IF(AND('Análise Quantitativa'!$Y$30&gt;1,COUNTIF('Extrato 1'!$FX$3:$FX$72,Esboço!C22&amp;" ("&amp;'Análise Quantitativa'!P54&amp;")")&gt;=1),Esboço!G22,"")</f>
        <v/>
      </c>
      <c r="AA22" s="75" t="str">
        <f>IF(Z22="","",Tabela!HN25)</f>
        <v/>
      </c>
      <c r="AB22" s="75" t="str">
        <f>IF(AND('Análise Quantitativa'!$AA$30&gt;1,COUNTIF('Extrato 1'!$FZ$3:$FZ$72,Esboço!C22&amp;" ("&amp;'Análise Quantitativa'!P54&amp;")")&gt;=1),Esboço!G22,"")</f>
        <v/>
      </c>
      <c r="AC22" s="75" t="str">
        <f>IF(AB22="","",Tabela!HN25)</f>
        <v/>
      </c>
      <c r="AE22" s="75" t="str">
        <f>IF(AND('Análise Quantitativa'!$O$30=1,COUNTIF('Extrato 1'!$FN$3:$FN$72,Esboço!C22&amp;" ("&amp;'Análise Quantitativa'!P54&amp;")")&gt;=1),Esboço!G22,"")</f>
        <v/>
      </c>
      <c r="AF22" s="75" t="str">
        <f>IF(AE22="","",Tabela!HN25)</f>
        <v/>
      </c>
      <c r="AG22" s="75" t="str">
        <f>IF(AND('Análise Quantitativa'!$Q$30=1,COUNTIF('Extrato 1'!$FP$3:$FP$72,Esboço!C22&amp;" ("&amp;'Análise Quantitativa'!P54&amp;")")&gt;=1),Esboço!G22,"")</f>
        <v/>
      </c>
      <c r="AH22" s="75" t="str">
        <f>IF(AG22="","",Tabela!HN25)</f>
        <v/>
      </c>
      <c r="AI22" s="75" t="str">
        <f>IF(AND('Análise Quantitativa'!$S$30=1,COUNTIF('Extrato 1'!$FR$3:$FR$72,Esboço!C22&amp;" ("&amp;'Análise Quantitativa'!P54&amp;")")&gt;=1),Esboço!G22,"")</f>
        <v/>
      </c>
      <c r="AJ22" s="75" t="str">
        <f>IF(AI22="","",Tabela!HN25)</f>
        <v/>
      </c>
      <c r="AK22" s="75" t="str">
        <f>IF(AND('Análise Quantitativa'!$U$30=1,COUNTIF('Extrato 1'!$FT$3:$FT$72,Esboço!C22&amp;" ("&amp;'Análise Quantitativa'!P54&amp;")")&gt;=1),Esboço!G22,"")</f>
        <v/>
      </c>
      <c r="AL22" s="75" t="str">
        <f>IF(AK22="","",Tabela!HN25)</f>
        <v/>
      </c>
      <c r="AM22" s="75" t="str">
        <f>IF(AND('Análise Quantitativa'!$W$30=1,COUNTIF('Extrato 1'!$FV$3:$FV$72,Esboço!C22&amp;" ("&amp;'Análise Quantitativa'!P54&amp;")")&gt;=1),Esboço!G22,"")</f>
        <v/>
      </c>
      <c r="AN22" s="75" t="str">
        <f>IF(AM22="","",Tabela!HN25)</f>
        <v/>
      </c>
      <c r="AO22" s="75" t="str">
        <f>IF(AND('Análise Quantitativa'!$Y$30=1,COUNTIF('Extrato 1'!$FX$3:$FX$72,Esboço!C22&amp;" ("&amp;'Análise Quantitativa'!P54&amp;")")&gt;=1),Esboço!G22,"")</f>
        <v/>
      </c>
      <c r="AP22" s="75" t="str">
        <f>IF(AO22="","",Tabela!HN25)</f>
        <v/>
      </c>
      <c r="AQ22" s="75" t="str">
        <f>IF(AND('Análise Quantitativa'!$AA$30=1,COUNTIF('Extrato 1'!$FZ$3:$FZ$72,Esboço!C22&amp;" ("&amp;'Análise Quantitativa'!P54&amp;")")&gt;=1),Esboço!G22,"")</f>
        <v/>
      </c>
      <c r="AR22" s="75" t="str">
        <f>IF(AQ22="","",Tabela!HN25)</f>
        <v/>
      </c>
      <c r="AX22" s="104">
        <v>22</v>
      </c>
    </row>
    <row r="23" spans="2:50" ht="9.75" customHeight="1" thickBot="1" x14ac:dyDescent="0.3">
      <c r="B23" s="71">
        <v>19</v>
      </c>
      <c r="C23" s="70" t="str">
        <f>'Extrato 1'!U21</f>
        <v/>
      </c>
      <c r="D23" s="68" t="str">
        <f>'Extrato 1'!D21</f>
        <v/>
      </c>
      <c r="E23" s="68" t="str">
        <f>'Extrato 1'!J21</f>
        <v/>
      </c>
      <c r="F23" s="68" t="str">
        <f>'Extrato 1'!K21</f>
        <v/>
      </c>
      <c r="G23" s="69" t="str">
        <f>'Extrato 2'!D21</f>
        <v/>
      </c>
      <c r="H23" s="69" t="str">
        <f>'Extrato 2'!J21</f>
        <v/>
      </c>
      <c r="I23" s="69" t="str">
        <f>'Extrato 2'!K21</f>
        <v/>
      </c>
      <c r="K23" s="68" t="str">
        <f>IFERROR(_xlfn.RANK.EQ('Extrato 1'!D21,'Extrato 1'!$D$3:$D$72,1),"")</f>
        <v/>
      </c>
      <c r="L23" s="68" t="str">
        <f>IFERROR(_xlfn.RANK.EQ('Extrato 1'!D21,'Extrato 1'!$D$3:$D$72,1)+COUNTIF('Extrato 1'!$D$3:D21,'Extrato 1'!D21)-1,"")</f>
        <v/>
      </c>
      <c r="M23" s="68" t="str">
        <f>IFERROR(_xlfn.RANK.EQ('Extrato 2'!D21,'Extrato 2'!$D$3:$D$72,1),"")</f>
        <v/>
      </c>
      <c r="N23" s="68" t="str">
        <f>IFERROR(_xlfn.RANK.EQ('Extrato 2'!D21,'Extrato 2'!$D$3:$D$72,1)+COUNTIF('Extrato 2'!$D$3:D21,'Extrato 2'!D21)-1,"")</f>
        <v/>
      </c>
      <c r="P23" s="75" t="str">
        <f>IF(AND('Análise Quantitativa'!$O$30&gt;1,COUNTIF('Extrato 1'!$FN$3:$FN$72,Esboço!C23&amp;" ("&amp;'Análise Quantitativa'!P55&amp;")")&gt;=1),Esboço!G23,"")</f>
        <v/>
      </c>
      <c r="Q23" s="75" t="str">
        <f>IF(P23="","",Tabela!HN26)</f>
        <v/>
      </c>
      <c r="R23" s="75" t="str">
        <f>IF(AND('Análise Quantitativa'!$Q$30&gt;1,COUNTIF('Extrato 1'!$FP$3:$FP$72,Esboço!C23&amp;" ("&amp;'Análise Quantitativa'!P55&amp;")")&gt;=1),Esboço!G23,"")</f>
        <v/>
      </c>
      <c r="S23" s="75" t="str">
        <f>IF(R23="","",Tabela!HN26)</f>
        <v/>
      </c>
      <c r="T23" s="75" t="str">
        <f>IF(AND('Análise Quantitativa'!$S$30&gt;1,COUNTIF('Extrato 1'!$FR$3:$FR$72,Esboço!C23&amp;" ("&amp;'Análise Quantitativa'!P55&amp;")")&gt;=1),Esboço!G23,"")</f>
        <v/>
      </c>
      <c r="U23" s="75" t="str">
        <f>IF(T23="","",Tabela!HN26)</f>
        <v/>
      </c>
      <c r="V23" s="75" t="str">
        <f>IF(AND('Análise Quantitativa'!$U$30&gt;1,COUNTIF('Extrato 1'!$FT$3:$FT$72,Esboço!C23&amp;" ("&amp;'Análise Quantitativa'!P55&amp;")")&gt;=1),Esboço!G23,"")</f>
        <v/>
      </c>
      <c r="W23" s="75" t="str">
        <f>IF(V23="","",Tabela!HN26)</f>
        <v/>
      </c>
      <c r="X23" s="75" t="str">
        <f>IF(AND('Análise Quantitativa'!$W$30&gt;1,COUNTIF('Extrato 1'!$FV$3:$FV$72,Esboço!C23&amp;" ("&amp;'Análise Quantitativa'!P55&amp;")")&gt;=1),Esboço!G23,"")</f>
        <v/>
      </c>
      <c r="Y23" s="75" t="str">
        <f>IF(X23="","",Tabela!HN26)</f>
        <v/>
      </c>
      <c r="Z23" s="75" t="str">
        <f>IF(AND('Análise Quantitativa'!$Y$30&gt;1,COUNTIF('Extrato 1'!$FX$3:$FX$72,Esboço!C23&amp;" ("&amp;'Análise Quantitativa'!P55&amp;")")&gt;=1),Esboço!G23,"")</f>
        <v/>
      </c>
      <c r="AA23" s="75" t="str">
        <f>IF(Z23="","",Tabela!HN26)</f>
        <v/>
      </c>
      <c r="AB23" s="75" t="str">
        <f>IF(AND('Análise Quantitativa'!$AA$30&gt;1,COUNTIF('Extrato 1'!$FZ$3:$FZ$72,Esboço!C23&amp;" ("&amp;'Análise Quantitativa'!P55&amp;")")&gt;=1),Esboço!G23,"")</f>
        <v/>
      </c>
      <c r="AC23" s="75" t="str">
        <f>IF(AB23="","",Tabela!HN26)</f>
        <v/>
      </c>
      <c r="AE23" s="75" t="str">
        <f>IF(AND('Análise Quantitativa'!$O$30=1,COUNTIF('Extrato 1'!$FN$3:$FN$72,Esboço!C23&amp;" ("&amp;'Análise Quantitativa'!P55&amp;")")&gt;=1),Esboço!G23,"")</f>
        <v/>
      </c>
      <c r="AF23" s="75" t="str">
        <f>IF(AE23="","",Tabela!HN26)</f>
        <v/>
      </c>
      <c r="AG23" s="75" t="str">
        <f>IF(AND('Análise Quantitativa'!$Q$30=1,COUNTIF('Extrato 1'!$FP$3:$FP$72,Esboço!C23&amp;" ("&amp;'Análise Quantitativa'!P55&amp;")")&gt;=1),Esboço!G23,"")</f>
        <v/>
      </c>
      <c r="AH23" s="75" t="str">
        <f>IF(AG23="","",Tabela!HN26)</f>
        <v/>
      </c>
      <c r="AI23" s="75" t="str">
        <f>IF(AND('Análise Quantitativa'!$S$30=1,COUNTIF('Extrato 1'!$FR$3:$FR$72,Esboço!C23&amp;" ("&amp;'Análise Quantitativa'!P55&amp;")")&gt;=1),Esboço!G23,"")</f>
        <v/>
      </c>
      <c r="AJ23" s="75" t="str">
        <f>IF(AI23="","",Tabela!HN26)</f>
        <v/>
      </c>
      <c r="AK23" s="75" t="str">
        <f>IF(AND('Análise Quantitativa'!$U$30=1,COUNTIF('Extrato 1'!$FT$3:$FT$72,Esboço!C23&amp;" ("&amp;'Análise Quantitativa'!P55&amp;")")&gt;=1),Esboço!G23,"")</f>
        <v/>
      </c>
      <c r="AL23" s="75" t="str">
        <f>IF(AK23="","",Tabela!HN26)</f>
        <v/>
      </c>
      <c r="AM23" s="75" t="str">
        <f>IF(AND('Análise Quantitativa'!$W$30=1,COUNTIF('Extrato 1'!$FV$3:$FV$72,Esboço!C23&amp;" ("&amp;'Análise Quantitativa'!P55&amp;")")&gt;=1),Esboço!G23,"")</f>
        <v/>
      </c>
      <c r="AN23" s="75" t="str">
        <f>IF(AM23="","",Tabela!HN26)</f>
        <v/>
      </c>
      <c r="AO23" s="75" t="str">
        <f>IF(AND('Análise Quantitativa'!$Y$30=1,COUNTIF('Extrato 1'!$FX$3:$FX$72,Esboço!C23&amp;" ("&amp;'Análise Quantitativa'!P55&amp;")")&gt;=1),Esboço!G23,"")</f>
        <v/>
      </c>
      <c r="AP23" s="75" t="str">
        <f>IF(AO23="","",Tabela!HN26)</f>
        <v/>
      </c>
      <c r="AQ23" s="75" t="str">
        <f>IF(AND('Análise Quantitativa'!$AA$30=1,COUNTIF('Extrato 1'!$FZ$3:$FZ$72,Esboço!C23&amp;" ("&amp;'Análise Quantitativa'!P55&amp;")")&gt;=1),Esboço!G23,"")</f>
        <v/>
      </c>
      <c r="AR23" s="75" t="str">
        <f>IF(AQ23="","",Tabela!HN26)</f>
        <v/>
      </c>
      <c r="AX23" s="104">
        <v>23</v>
      </c>
    </row>
    <row r="24" spans="2:50" ht="9.75" customHeight="1" thickBot="1" x14ac:dyDescent="0.3">
      <c r="B24" s="71">
        <v>20</v>
      </c>
      <c r="C24" s="70" t="str">
        <f>'Extrato 1'!U22</f>
        <v/>
      </c>
      <c r="D24" s="68" t="str">
        <f>'Extrato 1'!D22</f>
        <v/>
      </c>
      <c r="E24" s="68" t="str">
        <f>'Extrato 1'!J22</f>
        <v/>
      </c>
      <c r="F24" s="68" t="str">
        <f>'Extrato 1'!K22</f>
        <v/>
      </c>
      <c r="G24" s="69" t="str">
        <f>'Extrato 2'!D22</f>
        <v/>
      </c>
      <c r="H24" s="69" t="str">
        <f>'Extrato 2'!J22</f>
        <v/>
      </c>
      <c r="I24" s="69" t="str">
        <f>'Extrato 2'!K22</f>
        <v/>
      </c>
      <c r="K24" s="68" t="str">
        <f>IFERROR(_xlfn.RANK.EQ('Extrato 1'!D22,'Extrato 1'!$D$3:$D$72,1),"")</f>
        <v/>
      </c>
      <c r="L24" s="68" t="str">
        <f>IFERROR(_xlfn.RANK.EQ('Extrato 1'!D22,'Extrato 1'!$D$3:$D$72,1)+COUNTIF('Extrato 1'!$D$3:D22,'Extrato 1'!D22)-1,"")</f>
        <v/>
      </c>
      <c r="M24" s="68" t="str">
        <f>IFERROR(_xlfn.RANK.EQ('Extrato 2'!D22,'Extrato 2'!$D$3:$D$72,1),"")</f>
        <v/>
      </c>
      <c r="N24" s="68" t="str">
        <f>IFERROR(_xlfn.RANK.EQ('Extrato 2'!D22,'Extrato 2'!$D$3:$D$72,1)+COUNTIF('Extrato 2'!$D$3:D22,'Extrato 2'!D22)-1,"")</f>
        <v/>
      </c>
      <c r="P24" s="75" t="str">
        <f>IF(AND('Análise Quantitativa'!$O$30&gt;1,COUNTIF('Extrato 1'!$FN$3:$FN$72,Esboço!C24&amp;" ("&amp;'Análise Quantitativa'!P56&amp;")")&gt;=1),Esboço!G24,"")</f>
        <v/>
      </c>
      <c r="Q24" s="75" t="str">
        <f>IF(P24="","",Tabela!HN27)</f>
        <v/>
      </c>
      <c r="R24" s="75" t="str">
        <f>IF(AND('Análise Quantitativa'!$Q$30&gt;1,COUNTIF('Extrato 1'!$FP$3:$FP$72,Esboço!C24&amp;" ("&amp;'Análise Quantitativa'!P56&amp;")")&gt;=1),Esboço!G24,"")</f>
        <v/>
      </c>
      <c r="S24" s="75" t="str">
        <f>IF(R24="","",Tabela!HN27)</f>
        <v/>
      </c>
      <c r="T24" s="75" t="str">
        <f>IF(AND('Análise Quantitativa'!$S$30&gt;1,COUNTIF('Extrato 1'!$FR$3:$FR$72,Esboço!C24&amp;" ("&amp;'Análise Quantitativa'!P56&amp;")")&gt;=1),Esboço!G24,"")</f>
        <v/>
      </c>
      <c r="U24" s="75" t="str">
        <f>IF(T24="","",Tabela!HN27)</f>
        <v/>
      </c>
      <c r="V24" s="75" t="str">
        <f>IF(AND('Análise Quantitativa'!$U$30&gt;1,COUNTIF('Extrato 1'!$FT$3:$FT$72,Esboço!C24&amp;" ("&amp;'Análise Quantitativa'!P56&amp;")")&gt;=1),Esboço!G24,"")</f>
        <v/>
      </c>
      <c r="W24" s="75" t="str">
        <f>IF(V24="","",Tabela!HN27)</f>
        <v/>
      </c>
      <c r="X24" s="75" t="str">
        <f>IF(AND('Análise Quantitativa'!$W$30&gt;1,COUNTIF('Extrato 1'!$FV$3:$FV$72,Esboço!C24&amp;" ("&amp;'Análise Quantitativa'!P56&amp;")")&gt;=1),Esboço!G24,"")</f>
        <v/>
      </c>
      <c r="Y24" s="75" t="str">
        <f>IF(X24="","",Tabela!HN27)</f>
        <v/>
      </c>
      <c r="Z24" s="75" t="str">
        <f>IF(AND('Análise Quantitativa'!$Y$30&gt;1,COUNTIF('Extrato 1'!$FX$3:$FX$72,Esboço!C24&amp;" ("&amp;'Análise Quantitativa'!P56&amp;")")&gt;=1),Esboço!G24,"")</f>
        <v/>
      </c>
      <c r="AA24" s="75" t="str">
        <f>IF(Z24="","",Tabela!HN27)</f>
        <v/>
      </c>
      <c r="AB24" s="75" t="str">
        <f>IF(AND('Análise Quantitativa'!$AA$30&gt;1,COUNTIF('Extrato 1'!$FZ$3:$FZ$72,Esboço!C24&amp;" ("&amp;'Análise Quantitativa'!P56&amp;")")&gt;=1),Esboço!G24,"")</f>
        <v/>
      </c>
      <c r="AC24" s="75" t="str">
        <f>IF(AB24="","",Tabela!HN27)</f>
        <v/>
      </c>
      <c r="AE24" s="75" t="str">
        <f>IF(AND('Análise Quantitativa'!$O$30=1,COUNTIF('Extrato 1'!$FN$3:$FN$72,Esboço!C24&amp;" ("&amp;'Análise Quantitativa'!P56&amp;")")&gt;=1),Esboço!G24,"")</f>
        <v/>
      </c>
      <c r="AF24" s="75" t="str">
        <f>IF(AE24="","",Tabela!HN27)</f>
        <v/>
      </c>
      <c r="AG24" s="75" t="str">
        <f>IF(AND('Análise Quantitativa'!$Q$30=1,COUNTIF('Extrato 1'!$FP$3:$FP$72,Esboço!C24&amp;" ("&amp;'Análise Quantitativa'!P56&amp;")")&gt;=1),Esboço!G24,"")</f>
        <v/>
      </c>
      <c r="AH24" s="75" t="str">
        <f>IF(AG24="","",Tabela!HN27)</f>
        <v/>
      </c>
      <c r="AI24" s="75" t="str">
        <f>IF(AND('Análise Quantitativa'!$S$30=1,COUNTIF('Extrato 1'!$FR$3:$FR$72,Esboço!C24&amp;" ("&amp;'Análise Quantitativa'!P56&amp;")")&gt;=1),Esboço!G24,"")</f>
        <v/>
      </c>
      <c r="AJ24" s="75" t="str">
        <f>IF(AI24="","",Tabela!HN27)</f>
        <v/>
      </c>
      <c r="AK24" s="75" t="str">
        <f>IF(AND('Análise Quantitativa'!$U$30=1,COUNTIF('Extrato 1'!$FT$3:$FT$72,Esboço!C24&amp;" ("&amp;'Análise Quantitativa'!P56&amp;")")&gt;=1),Esboço!G24,"")</f>
        <v/>
      </c>
      <c r="AL24" s="75" t="str">
        <f>IF(AK24="","",Tabela!HN27)</f>
        <v/>
      </c>
      <c r="AM24" s="75" t="str">
        <f>IF(AND('Análise Quantitativa'!$W$30=1,COUNTIF('Extrato 1'!$FV$3:$FV$72,Esboço!C24&amp;" ("&amp;'Análise Quantitativa'!P56&amp;")")&gt;=1),Esboço!G24,"")</f>
        <v/>
      </c>
      <c r="AN24" s="75" t="str">
        <f>IF(AM24="","",Tabela!HN27)</f>
        <v/>
      </c>
      <c r="AO24" s="75" t="str">
        <f>IF(AND('Análise Quantitativa'!$Y$30=1,COUNTIF('Extrato 1'!$FX$3:$FX$72,Esboço!C24&amp;" ("&amp;'Análise Quantitativa'!P56&amp;")")&gt;=1),Esboço!G24,"")</f>
        <v/>
      </c>
      <c r="AP24" s="75" t="str">
        <f>IF(AO24="","",Tabela!HN27)</f>
        <v/>
      </c>
      <c r="AQ24" s="75" t="str">
        <f>IF(AND('Análise Quantitativa'!$AA$30=1,COUNTIF('Extrato 1'!$FZ$3:$FZ$72,Esboço!C24&amp;" ("&amp;'Análise Quantitativa'!P56&amp;")")&gt;=1),Esboço!G24,"")</f>
        <v/>
      </c>
      <c r="AR24" s="75" t="str">
        <f>IF(AQ24="","",Tabela!HN27)</f>
        <v/>
      </c>
      <c r="AX24" s="104">
        <v>24</v>
      </c>
    </row>
    <row r="25" spans="2:50" ht="9.75" customHeight="1" thickBot="1" x14ac:dyDescent="0.3">
      <c r="B25" s="71">
        <v>21</v>
      </c>
      <c r="C25" s="70" t="str">
        <f>'Extrato 1'!U23</f>
        <v/>
      </c>
      <c r="D25" s="68" t="str">
        <f>'Extrato 1'!D23</f>
        <v/>
      </c>
      <c r="E25" s="68" t="str">
        <f>'Extrato 1'!J23</f>
        <v/>
      </c>
      <c r="F25" s="68" t="str">
        <f>'Extrato 1'!K23</f>
        <v/>
      </c>
      <c r="G25" s="69" t="str">
        <f>'Extrato 2'!D23</f>
        <v/>
      </c>
      <c r="H25" s="69" t="str">
        <f>'Extrato 2'!J23</f>
        <v/>
      </c>
      <c r="I25" s="69" t="str">
        <f>'Extrato 2'!K23</f>
        <v/>
      </c>
      <c r="K25" s="68" t="str">
        <f>IFERROR(_xlfn.RANK.EQ('Extrato 1'!D23,'Extrato 1'!$D$3:$D$72,1),"")</f>
        <v/>
      </c>
      <c r="L25" s="68" t="str">
        <f>IFERROR(_xlfn.RANK.EQ('Extrato 1'!D23,'Extrato 1'!$D$3:$D$72,1)+COUNTIF('Extrato 1'!$D$3:D23,'Extrato 1'!D23)-1,"")</f>
        <v/>
      </c>
      <c r="M25" s="68" t="str">
        <f>IFERROR(_xlfn.RANK.EQ('Extrato 2'!D23,'Extrato 2'!$D$3:$D$72,1),"")</f>
        <v/>
      </c>
      <c r="N25" s="68" t="str">
        <f>IFERROR(_xlfn.RANK.EQ('Extrato 2'!D23,'Extrato 2'!$D$3:$D$72,1)+COUNTIF('Extrato 2'!$D$3:D23,'Extrato 2'!D23)-1,"")</f>
        <v/>
      </c>
      <c r="P25" s="75" t="str">
        <f>IF(AND('Análise Quantitativa'!$O$30&gt;1,COUNTIF('Extrato 1'!$FN$3:$FN$72,Esboço!C25&amp;" ("&amp;'Análise Quantitativa'!P57&amp;")")&gt;=1),Esboço!G25,"")</f>
        <v/>
      </c>
      <c r="Q25" s="75" t="str">
        <f>IF(P25="","",Tabela!HN28)</f>
        <v/>
      </c>
      <c r="R25" s="75" t="str">
        <f>IF(AND('Análise Quantitativa'!$Q$30&gt;1,COUNTIF('Extrato 1'!$FP$3:$FP$72,Esboço!C25&amp;" ("&amp;'Análise Quantitativa'!P57&amp;")")&gt;=1),Esboço!G25,"")</f>
        <v/>
      </c>
      <c r="S25" s="75" t="str">
        <f>IF(R25="","",Tabela!HN28)</f>
        <v/>
      </c>
      <c r="T25" s="75" t="str">
        <f>IF(AND('Análise Quantitativa'!$S$30&gt;1,COUNTIF('Extrato 1'!$FR$3:$FR$72,Esboço!C25&amp;" ("&amp;'Análise Quantitativa'!P57&amp;")")&gt;=1),Esboço!G25,"")</f>
        <v/>
      </c>
      <c r="U25" s="75" t="str">
        <f>IF(T25="","",Tabela!HN28)</f>
        <v/>
      </c>
      <c r="V25" s="75" t="str">
        <f>IF(AND('Análise Quantitativa'!$U$30&gt;1,COUNTIF('Extrato 1'!$FT$3:$FT$72,Esboço!C25&amp;" ("&amp;'Análise Quantitativa'!P57&amp;")")&gt;=1),Esboço!G25,"")</f>
        <v/>
      </c>
      <c r="W25" s="75" t="str">
        <f>IF(V25="","",Tabela!HN28)</f>
        <v/>
      </c>
      <c r="X25" s="75" t="str">
        <f>IF(AND('Análise Quantitativa'!$W$30&gt;1,COUNTIF('Extrato 1'!$FV$3:$FV$72,Esboço!C25&amp;" ("&amp;'Análise Quantitativa'!P57&amp;")")&gt;=1),Esboço!G25,"")</f>
        <v/>
      </c>
      <c r="Y25" s="75" t="str">
        <f>IF(X25="","",Tabela!HN28)</f>
        <v/>
      </c>
      <c r="Z25" s="75" t="str">
        <f>IF(AND('Análise Quantitativa'!$Y$30&gt;1,COUNTIF('Extrato 1'!$FX$3:$FX$72,Esboço!C25&amp;" ("&amp;'Análise Quantitativa'!P57&amp;")")&gt;=1),Esboço!G25,"")</f>
        <v/>
      </c>
      <c r="AA25" s="75" t="str">
        <f>IF(Z25="","",Tabela!HN28)</f>
        <v/>
      </c>
      <c r="AB25" s="75" t="str">
        <f>IF(AND('Análise Quantitativa'!$AA$30&gt;1,COUNTIF('Extrato 1'!$FZ$3:$FZ$72,Esboço!C25&amp;" ("&amp;'Análise Quantitativa'!P57&amp;")")&gt;=1),Esboço!G25,"")</f>
        <v/>
      </c>
      <c r="AC25" s="75" t="str">
        <f>IF(AB25="","",Tabela!HN28)</f>
        <v/>
      </c>
      <c r="AE25" s="75" t="str">
        <f>IF(AND('Análise Quantitativa'!$O$30=1,COUNTIF('Extrato 1'!$FN$3:$FN$72,Esboço!C25&amp;" ("&amp;'Análise Quantitativa'!P57&amp;")")&gt;=1),Esboço!G25,"")</f>
        <v/>
      </c>
      <c r="AF25" s="75" t="str">
        <f>IF(AE25="","",Tabela!HN28)</f>
        <v/>
      </c>
      <c r="AG25" s="75" t="str">
        <f>IF(AND('Análise Quantitativa'!$Q$30=1,COUNTIF('Extrato 1'!$FP$3:$FP$72,Esboço!C25&amp;" ("&amp;'Análise Quantitativa'!P57&amp;")")&gt;=1),Esboço!G25,"")</f>
        <v/>
      </c>
      <c r="AH25" s="75" t="str">
        <f>IF(AG25="","",Tabela!HN28)</f>
        <v/>
      </c>
      <c r="AI25" s="75" t="str">
        <f>IF(AND('Análise Quantitativa'!$S$30=1,COUNTIF('Extrato 1'!$FR$3:$FR$72,Esboço!C25&amp;" ("&amp;'Análise Quantitativa'!P57&amp;")")&gt;=1),Esboço!G25,"")</f>
        <v/>
      </c>
      <c r="AJ25" s="75" t="str">
        <f>IF(AI25="","",Tabela!HN28)</f>
        <v/>
      </c>
      <c r="AK25" s="75" t="str">
        <f>IF(AND('Análise Quantitativa'!$U$30=1,COUNTIF('Extrato 1'!$FT$3:$FT$72,Esboço!C25&amp;" ("&amp;'Análise Quantitativa'!P57&amp;")")&gt;=1),Esboço!G25,"")</f>
        <v/>
      </c>
      <c r="AL25" s="75" t="str">
        <f>IF(AK25="","",Tabela!HN28)</f>
        <v/>
      </c>
      <c r="AM25" s="75" t="str">
        <f>IF(AND('Análise Quantitativa'!$W$30=1,COUNTIF('Extrato 1'!$FV$3:$FV$72,Esboço!C25&amp;" ("&amp;'Análise Quantitativa'!P57&amp;")")&gt;=1),Esboço!G25,"")</f>
        <v/>
      </c>
      <c r="AN25" s="75" t="str">
        <f>IF(AM25="","",Tabela!HN28)</f>
        <v/>
      </c>
      <c r="AO25" s="75" t="str">
        <f>IF(AND('Análise Quantitativa'!$Y$30=1,COUNTIF('Extrato 1'!$FX$3:$FX$72,Esboço!C25&amp;" ("&amp;'Análise Quantitativa'!P57&amp;")")&gt;=1),Esboço!G25,"")</f>
        <v/>
      </c>
      <c r="AP25" s="75" t="str">
        <f>IF(AO25="","",Tabela!HN28)</f>
        <v/>
      </c>
      <c r="AQ25" s="75" t="str">
        <f>IF(AND('Análise Quantitativa'!$AA$30=1,COUNTIF('Extrato 1'!$FZ$3:$FZ$72,Esboço!C25&amp;" ("&amp;'Análise Quantitativa'!P57&amp;")")&gt;=1),Esboço!G25,"")</f>
        <v/>
      </c>
      <c r="AR25" s="75" t="str">
        <f>IF(AQ25="","",Tabela!HN28)</f>
        <v/>
      </c>
      <c r="AX25" s="104">
        <v>25</v>
      </c>
    </row>
    <row r="26" spans="2:50" ht="9.75" customHeight="1" thickBot="1" x14ac:dyDescent="0.3">
      <c r="B26" s="71">
        <v>22</v>
      </c>
      <c r="C26" s="70" t="str">
        <f>'Extrato 1'!U24</f>
        <v/>
      </c>
      <c r="D26" s="68" t="str">
        <f>'Extrato 1'!D24</f>
        <v/>
      </c>
      <c r="E26" s="68" t="str">
        <f>'Extrato 1'!J24</f>
        <v/>
      </c>
      <c r="F26" s="68" t="str">
        <f>'Extrato 1'!K24</f>
        <v/>
      </c>
      <c r="G26" s="69" t="str">
        <f>'Extrato 2'!D24</f>
        <v/>
      </c>
      <c r="H26" s="69" t="str">
        <f>'Extrato 2'!J24</f>
        <v/>
      </c>
      <c r="I26" s="69" t="str">
        <f>'Extrato 2'!K24</f>
        <v/>
      </c>
      <c r="K26" s="68" t="str">
        <f>IFERROR(_xlfn.RANK.EQ('Extrato 1'!D24,'Extrato 1'!$D$3:$D$72,1),"")</f>
        <v/>
      </c>
      <c r="L26" s="68" t="str">
        <f>IFERROR(_xlfn.RANK.EQ('Extrato 1'!D24,'Extrato 1'!$D$3:$D$72,1)+COUNTIF('Extrato 1'!$D$3:D24,'Extrato 1'!D24)-1,"")</f>
        <v/>
      </c>
      <c r="M26" s="68" t="str">
        <f>IFERROR(_xlfn.RANK.EQ('Extrato 2'!D24,'Extrato 2'!$D$3:$D$72,1),"")</f>
        <v/>
      </c>
      <c r="N26" s="68" t="str">
        <f>IFERROR(_xlfn.RANK.EQ('Extrato 2'!D24,'Extrato 2'!$D$3:$D$72,1)+COUNTIF('Extrato 2'!$D$3:D24,'Extrato 2'!D24)-1,"")</f>
        <v/>
      </c>
      <c r="P26" s="75" t="str">
        <f>IF(AND('Análise Quantitativa'!$O$30&gt;1,COUNTIF('Extrato 1'!$FN$3:$FN$72,Esboço!C26&amp;" ("&amp;'Análise Quantitativa'!P58&amp;")")&gt;=1),Esboço!G26,"")</f>
        <v/>
      </c>
      <c r="Q26" s="75" t="str">
        <f>IF(P26="","",Tabela!HN29)</f>
        <v/>
      </c>
      <c r="R26" s="75" t="str">
        <f>IF(AND('Análise Quantitativa'!$Q$30&gt;1,COUNTIF('Extrato 1'!$FP$3:$FP$72,Esboço!C26&amp;" ("&amp;'Análise Quantitativa'!P58&amp;")")&gt;=1),Esboço!G26,"")</f>
        <v/>
      </c>
      <c r="S26" s="75" t="str">
        <f>IF(R26="","",Tabela!HN29)</f>
        <v/>
      </c>
      <c r="T26" s="75" t="str">
        <f>IF(AND('Análise Quantitativa'!$S$30&gt;1,COUNTIF('Extrato 1'!$FR$3:$FR$72,Esboço!C26&amp;" ("&amp;'Análise Quantitativa'!P58&amp;")")&gt;=1),Esboço!G26,"")</f>
        <v/>
      </c>
      <c r="U26" s="75" t="str">
        <f>IF(T26="","",Tabela!HN29)</f>
        <v/>
      </c>
      <c r="V26" s="75" t="str">
        <f>IF(AND('Análise Quantitativa'!$U$30&gt;1,COUNTIF('Extrato 1'!$FT$3:$FT$72,Esboço!C26&amp;" ("&amp;'Análise Quantitativa'!P58&amp;")")&gt;=1),Esboço!G26,"")</f>
        <v/>
      </c>
      <c r="W26" s="75" t="str">
        <f>IF(V26="","",Tabela!HN29)</f>
        <v/>
      </c>
      <c r="X26" s="75" t="str">
        <f>IF(AND('Análise Quantitativa'!$W$30&gt;1,COUNTIF('Extrato 1'!$FV$3:$FV$72,Esboço!C26&amp;" ("&amp;'Análise Quantitativa'!P58&amp;")")&gt;=1),Esboço!G26,"")</f>
        <v/>
      </c>
      <c r="Y26" s="75" t="str">
        <f>IF(X26="","",Tabela!HN29)</f>
        <v/>
      </c>
      <c r="Z26" s="75" t="str">
        <f>IF(AND('Análise Quantitativa'!$Y$30&gt;1,COUNTIF('Extrato 1'!$FX$3:$FX$72,Esboço!C26&amp;" ("&amp;'Análise Quantitativa'!P58&amp;")")&gt;=1),Esboço!G26,"")</f>
        <v/>
      </c>
      <c r="AA26" s="75" t="str">
        <f>IF(Z26="","",Tabela!HN29)</f>
        <v/>
      </c>
      <c r="AB26" s="75" t="str">
        <f>IF(AND('Análise Quantitativa'!$AA$30&gt;1,COUNTIF('Extrato 1'!$FZ$3:$FZ$72,Esboço!C26&amp;" ("&amp;'Análise Quantitativa'!P58&amp;")")&gt;=1),Esboço!G26,"")</f>
        <v/>
      </c>
      <c r="AC26" s="75" t="str">
        <f>IF(AB26="","",Tabela!HN29)</f>
        <v/>
      </c>
      <c r="AE26" s="75" t="str">
        <f>IF(AND('Análise Quantitativa'!$O$30=1,COUNTIF('Extrato 1'!$FN$3:$FN$72,Esboço!C26&amp;" ("&amp;'Análise Quantitativa'!P58&amp;")")&gt;=1),Esboço!G26,"")</f>
        <v/>
      </c>
      <c r="AF26" s="75" t="str">
        <f>IF(AE26="","",Tabela!HN29)</f>
        <v/>
      </c>
      <c r="AG26" s="75" t="str">
        <f>IF(AND('Análise Quantitativa'!$Q$30=1,COUNTIF('Extrato 1'!$FP$3:$FP$72,Esboço!C26&amp;" ("&amp;'Análise Quantitativa'!P58&amp;")")&gt;=1),Esboço!G26,"")</f>
        <v/>
      </c>
      <c r="AH26" s="75" t="str">
        <f>IF(AG26="","",Tabela!HN29)</f>
        <v/>
      </c>
      <c r="AI26" s="75" t="str">
        <f>IF(AND('Análise Quantitativa'!$S$30=1,COUNTIF('Extrato 1'!$FR$3:$FR$72,Esboço!C26&amp;" ("&amp;'Análise Quantitativa'!P58&amp;")")&gt;=1),Esboço!G26,"")</f>
        <v/>
      </c>
      <c r="AJ26" s="75" t="str">
        <f>IF(AI26="","",Tabela!HN29)</f>
        <v/>
      </c>
      <c r="AK26" s="75" t="str">
        <f>IF(AND('Análise Quantitativa'!$U$30=1,COUNTIF('Extrato 1'!$FT$3:$FT$72,Esboço!C26&amp;" ("&amp;'Análise Quantitativa'!P58&amp;")")&gt;=1),Esboço!G26,"")</f>
        <v/>
      </c>
      <c r="AL26" s="75" t="str">
        <f>IF(AK26="","",Tabela!HN29)</f>
        <v/>
      </c>
      <c r="AM26" s="75" t="str">
        <f>IF(AND('Análise Quantitativa'!$W$30=1,COUNTIF('Extrato 1'!$FV$3:$FV$72,Esboço!C26&amp;" ("&amp;'Análise Quantitativa'!P58&amp;")")&gt;=1),Esboço!G26,"")</f>
        <v/>
      </c>
      <c r="AN26" s="75" t="str">
        <f>IF(AM26="","",Tabela!HN29)</f>
        <v/>
      </c>
      <c r="AO26" s="75" t="str">
        <f>IF(AND('Análise Quantitativa'!$Y$30=1,COUNTIF('Extrato 1'!$FX$3:$FX$72,Esboço!C26&amp;" ("&amp;'Análise Quantitativa'!P58&amp;")")&gt;=1),Esboço!G26,"")</f>
        <v/>
      </c>
      <c r="AP26" s="75" t="str">
        <f>IF(AO26="","",Tabela!HN29)</f>
        <v/>
      </c>
      <c r="AQ26" s="75" t="str">
        <f>IF(AND('Análise Quantitativa'!$AA$30=1,COUNTIF('Extrato 1'!$FZ$3:$FZ$72,Esboço!C26&amp;" ("&amp;'Análise Quantitativa'!P58&amp;")")&gt;=1),Esboço!G26,"")</f>
        <v/>
      </c>
      <c r="AR26" s="75" t="str">
        <f>IF(AQ26="","",Tabela!HN29)</f>
        <v/>
      </c>
      <c r="AX26" s="104">
        <v>26</v>
      </c>
    </row>
    <row r="27" spans="2:50" ht="9.75" customHeight="1" thickBot="1" x14ac:dyDescent="0.3">
      <c r="B27" s="71">
        <v>23</v>
      </c>
      <c r="C27" s="70" t="str">
        <f>'Extrato 1'!U25</f>
        <v/>
      </c>
      <c r="D27" s="68" t="str">
        <f>'Extrato 1'!D25</f>
        <v/>
      </c>
      <c r="E27" s="68" t="str">
        <f>'Extrato 1'!J25</f>
        <v/>
      </c>
      <c r="F27" s="68" t="str">
        <f>'Extrato 1'!K25</f>
        <v/>
      </c>
      <c r="G27" s="69" t="str">
        <f>'Extrato 2'!D25</f>
        <v/>
      </c>
      <c r="H27" s="69" t="str">
        <f>'Extrato 2'!J25</f>
        <v/>
      </c>
      <c r="I27" s="69" t="str">
        <f>'Extrato 2'!K25</f>
        <v/>
      </c>
      <c r="K27" s="68" t="str">
        <f>IFERROR(_xlfn.RANK.EQ('Extrato 1'!D25,'Extrato 1'!$D$3:$D$72,1),"")</f>
        <v/>
      </c>
      <c r="L27" s="68" t="str">
        <f>IFERROR(_xlfn.RANK.EQ('Extrato 1'!D25,'Extrato 1'!$D$3:$D$72,1)+COUNTIF('Extrato 1'!$D$3:D25,'Extrato 1'!D25)-1,"")</f>
        <v/>
      </c>
      <c r="M27" s="68" t="str">
        <f>IFERROR(_xlfn.RANK.EQ('Extrato 2'!D25,'Extrato 2'!$D$3:$D$72,1),"")</f>
        <v/>
      </c>
      <c r="N27" s="68" t="str">
        <f>IFERROR(_xlfn.RANK.EQ('Extrato 2'!D25,'Extrato 2'!$D$3:$D$72,1)+COUNTIF('Extrato 2'!$D$3:D25,'Extrato 2'!D25)-1,"")</f>
        <v/>
      </c>
      <c r="P27" s="75" t="str">
        <f>IF(AND('Análise Quantitativa'!$O$30&gt;1,COUNTIF('Extrato 1'!$FN$3:$FN$72,Esboço!C27&amp;" ("&amp;'Análise Quantitativa'!P59&amp;")")&gt;=1),Esboço!G27,"")</f>
        <v/>
      </c>
      <c r="Q27" s="75" t="str">
        <f>IF(P27="","",Tabela!HN30)</f>
        <v/>
      </c>
      <c r="R27" s="75" t="str">
        <f>IF(AND('Análise Quantitativa'!$Q$30&gt;1,COUNTIF('Extrato 1'!$FP$3:$FP$72,Esboço!C27&amp;" ("&amp;'Análise Quantitativa'!P59&amp;")")&gt;=1),Esboço!G27,"")</f>
        <v/>
      </c>
      <c r="S27" s="75" t="str">
        <f>IF(R27="","",Tabela!HN30)</f>
        <v/>
      </c>
      <c r="T27" s="75" t="str">
        <f>IF(AND('Análise Quantitativa'!$S$30&gt;1,COUNTIF('Extrato 1'!$FR$3:$FR$72,Esboço!C27&amp;" ("&amp;'Análise Quantitativa'!P59&amp;")")&gt;=1),Esboço!G27,"")</f>
        <v/>
      </c>
      <c r="U27" s="75" t="str">
        <f>IF(T27="","",Tabela!HN30)</f>
        <v/>
      </c>
      <c r="V27" s="75" t="str">
        <f>IF(AND('Análise Quantitativa'!$U$30&gt;1,COUNTIF('Extrato 1'!$FT$3:$FT$72,Esboço!C27&amp;" ("&amp;'Análise Quantitativa'!P59&amp;")")&gt;=1),Esboço!G27,"")</f>
        <v/>
      </c>
      <c r="W27" s="75" t="str">
        <f>IF(V27="","",Tabela!HN30)</f>
        <v/>
      </c>
      <c r="X27" s="75" t="str">
        <f>IF(AND('Análise Quantitativa'!$W$30&gt;1,COUNTIF('Extrato 1'!$FV$3:$FV$72,Esboço!C27&amp;" ("&amp;'Análise Quantitativa'!P59&amp;")")&gt;=1),Esboço!G27,"")</f>
        <v/>
      </c>
      <c r="Y27" s="75" t="str">
        <f>IF(X27="","",Tabela!HN30)</f>
        <v/>
      </c>
      <c r="Z27" s="75" t="str">
        <f>IF(AND('Análise Quantitativa'!$Y$30&gt;1,COUNTIF('Extrato 1'!$FX$3:$FX$72,Esboço!C27&amp;" ("&amp;'Análise Quantitativa'!P59&amp;")")&gt;=1),Esboço!G27,"")</f>
        <v/>
      </c>
      <c r="AA27" s="75" t="str">
        <f>IF(Z27="","",Tabela!HN30)</f>
        <v/>
      </c>
      <c r="AB27" s="75" t="str">
        <f>IF(AND('Análise Quantitativa'!$AA$30&gt;1,COUNTIF('Extrato 1'!$FZ$3:$FZ$72,Esboço!C27&amp;" ("&amp;'Análise Quantitativa'!P59&amp;")")&gt;=1),Esboço!G27,"")</f>
        <v/>
      </c>
      <c r="AC27" s="75" t="str">
        <f>IF(AB27="","",Tabela!HN30)</f>
        <v/>
      </c>
      <c r="AE27" s="75" t="str">
        <f>IF(AND('Análise Quantitativa'!$O$30=1,COUNTIF('Extrato 1'!$FN$3:$FN$72,Esboço!C27&amp;" ("&amp;'Análise Quantitativa'!P59&amp;")")&gt;=1),Esboço!G27,"")</f>
        <v/>
      </c>
      <c r="AF27" s="75" t="str">
        <f>IF(AE27="","",Tabela!HN30)</f>
        <v/>
      </c>
      <c r="AG27" s="75" t="str">
        <f>IF(AND('Análise Quantitativa'!$Q$30=1,COUNTIF('Extrato 1'!$FP$3:$FP$72,Esboço!C27&amp;" ("&amp;'Análise Quantitativa'!P59&amp;")")&gt;=1),Esboço!G27,"")</f>
        <v/>
      </c>
      <c r="AH27" s="75" t="str">
        <f>IF(AG27="","",Tabela!HN30)</f>
        <v/>
      </c>
      <c r="AI27" s="75" t="str">
        <f>IF(AND('Análise Quantitativa'!$S$30=1,COUNTIF('Extrato 1'!$FR$3:$FR$72,Esboço!C27&amp;" ("&amp;'Análise Quantitativa'!P59&amp;")")&gt;=1),Esboço!G27,"")</f>
        <v/>
      </c>
      <c r="AJ27" s="75" t="str">
        <f>IF(AI27="","",Tabela!HN30)</f>
        <v/>
      </c>
      <c r="AK27" s="75" t="str">
        <f>IF(AND('Análise Quantitativa'!$U$30=1,COUNTIF('Extrato 1'!$FT$3:$FT$72,Esboço!C27&amp;" ("&amp;'Análise Quantitativa'!P59&amp;")")&gt;=1),Esboço!G27,"")</f>
        <v/>
      </c>
      <c r="AL27" s="75" t="str">
        <f>IF(AK27="","",Tabela!HN30)</f>
        <v/>
      </c>
      <c r="AM27" s="75" t="str">
        <f>IF(AND('Análise Quantitativa'!$W$30=1,COUNTIF('Extrato 1'!$FV$3:$FV$72,Esboço!C27&amp;" ("&amp;'Análise Quantitativa'!P59&amp;")")&gt;=1),Esboço!G27,"")</f>
        <v/>
      </c>
      <c r="AN27" s="75" t="str">
        <f>IF(AM27="","",Tabela!HN30)</f>
        <v/>
      </c>
      <c r="AO27" s="75" t="str">
        <f>IF(AND('Análise Quantitativa'!$Y$30=1,COUNTIF('Extrato 1'!$FX$3:$FX$72,Esboço!C27&amp;" ("&amp;'Análise Quantitativa'!P59&amp;")")&gt;=1),Esboço!G27,"")</f>
        <v/>
      </c>
      <c r="AP27" s="75" t="str">
        <f>IF(AO27="","",Tabela!HN30)</f>
        <v/>
      </c>
      <c r="AQ27" s="75" t="str">
        <f>IF(AND('Análise Quantitativa'!$AA$30=1,COUNTIF('Extrato 1'!$FZ$3:$FZ$72,Esboço!C27&amp;" ("&amp;'Análise Quantitativa'!P59&amp;")")&gt;=1),Esboço!G27,"")</f>
        <v/>
      </c>
      <c r="AR27" s="75" t="str">
        <f>IF(AQ27="","",Tabela!HN30)</f>
        <v/>
      </c>
      <c r="AX27" s="104">
        <v>27</v>
      </c>
    </row>
    <row r="28" spans="2:50" ht="9.75" customHeight="1" thickBot="1" x14ac:dyDescent="0.3">
      <c r="B28" s="71">
        <v>24</v>
      </c>
      <c r="C28" s="70" t="str">
        <f>'Extrato 1'!U26</f>
        <v/>
      </c>
      <c r="D28" s="68" t="str">
        <f>'Extrato 1'!D26</f>
        <v/>
      </c>
      <c r="E28" s="68" t="str">
        <f>'Extrato 1'!J26</f>
        <v/>
      </c>
      <c r="F28" s="68" t="str">
        <f>'Extrato 1'!K26</f>
        <v/>
      </c>
      <c r="G28" s="69" t="str">
        <f>'Extrato 2'!D26</f>
        <v/>
      </c>
      <c r="H28" s="69" t="str">
        <f>'Extrato 2'!J26</f>
        <v/>
      </c>
      <c r="I28" s="69" t="str">
        <f>'Extrato 2'!K26</f>
        <v/>
      </c>
      <c r="K28" s="68" t="str">
        <f>IFERROR(_xlfn.RANK.EQ('Extrato 1'!D26,'Extrato 1'!$D$3:$D$72,1),"")</f>
        <v/>
      </c>
      <c r="L28" s="68" t="str">
        <f>IFERROR(_xlfn.RANK.EQ('Extrato 1'!D26,'Extrato 1'!$D$3:$D$72,1)+COUNTIF('Extrato 1'!$D$3:D26,'Extrato 1'!D26)-1,"")</f>
        <v/>
      </c>
      <c r="M28" s="68" t="str">
        <f>IFERROR(_xlfn.RANK.EQ('Extrato 2'!D26,'Extrato 2'!$D$3:$D$72,1),"")</f>
        <v/>
      </c>
      <c r="N28" s="68" t="str">
        <f>IFERROR(_xlfn.RANK.EQ('Extrato 2'!D26,'Extrato 2'!$D$3:$D$72,1)+COUNTIF('Extrato 2'!$D$3:D26,'Extrato 2'!D26)-1,"")</f>
        <v/>
      </c>
      <c r="P28" s="75" t="str">
        <f>IF(AND('Análise Quantitativa'!$O$30&gt;1,COUNTIF('Extrato 1'!$FN$3:$FN$72,Esboço!C28&amp;" ("&amp;'Análise Quantitativa'!P60&amp;")")&gt;=1),Esboço!G28,"")</f>
        <v/>
      </c>
      <c r="Q28" s="75" t="str">
        <f>IF(P28="","",Tabela!HN31)</f>
        <v/>
      </c>
      <c r="R28" s="75" t="str">
        <f>IF(AND('Análise Quantitativa'!$Q$30&gt;1,COUNTIF('Extrato 1'!$FP$3:$FP$72,Esboço!C28&amp;" ("&amp;'Análise Quantitativa'!P60&amp;")")&gt;=1),Esboço!G28,"")</f>
        <v/>
      </c>
      <c r="S28" s="75" t="str">
        <f>IF(R28="","",Tabela!HN31)</f>
        <v/>
      </c>
      <c r="T28" s="75" t="str">
        <f>IF(AND('Análise Quantitativa'!$S$30&gt;1,COUNTIF('Extrato 1'!$FR$3:$FR$72,Esboço!C28&amp;" ("&amp;'Análise Quantitativa'!P60&amp;")")&gt;=1),Esboço!G28,"")</f>
        <v/>
      </c>
      <c r="U28" s="75" t="str">
        <f>IF(T28="","",Tabela!HN31)</f>
        <v/>
      </c>
      <c r="V28" s="75" t="str">
        <f>IF(AND('Análise Quantitativa'!$U$30&gt;1,COUNTIF('Extrato 1'!$FT$3:$FT$72,Esboço!C28&amp;" ("&amp;'Análise Quantitativa'!P60&amp;")")&gt;=1),Esboço!G28,"")</f>
        <v/>
      </c>
      <c r="W28" s="75" t="str">
        <f>IF(V28="","",Tabela!HN31)</f>
        <v/>
      </c>
      <c r="X28" s="75" t="str">
        <f>IF(AND('Análise Quantitativa'!$W$30&gt;1,COUNTIF('Extrato 1'!$FV$3:$FV$72,Esboço!C28&amp;" ("&amp;'Análise Quantitativa'!P60&amp;")")&gt;=1),Esboço!G28,"")</f>
        <v/>
      </c>
      <c r="Y28" s="75" t="str">
        <f>IF(X28="","",Tabela!HN31)</f>
        <v/>
      </c>
      <c r="Z28" s="75" t="str">
        <f>IF(AND('Análise Quantitativa'!$Y$30&gt;1,COUNTIF('Extrato 1'!$FX$3:$FX$72,Esboço!C28&amp;" ("&amp;'Análise Quantitativa'!P60&amp;")")&gt;=1),Esboço!G28,"")</f>
        <v/>
      </c>
      <c r="AA28" s="75" t="str">
        <f>IF(Z28="","",Tabela!HN31)</f>
        <v/>
      </c>
      <c r="AB28" s="75" t="str">
        <f>IF(AND('Análise Quantitativa'!$AA$30&gt;1,COUNTIF('Extrato 1'!$FZ$3:$FZ$72,Esboço!C28&amp;" ("&amp;'Análise Quantitativa'!P60&amp;")")&gt;=1),Esboço!G28,"")</f>
        <v/>
      </c>
      <c r="AC28" s="75" t="str">
        <f>IF(AB28="","",Tabela!HN31)</f>
        <v/>
      </c>
      <c r="AE28" s="75" t="str">
        <f>IF(AND('Análise Quantitativa'!$O$30=1,COUNTIF('Extrato 1'!$FN$3:$FN$72,Esboço!C28&amp;" ("&amp;'Análise Quantitativa'!P60&amp;")")&gt;=1),Esboço!G28,"")</f>
        <v/>
      </c>
      <c r="AF28" s="75" t="str">
        <f>IF(AE28="","",Tabela!HN31)</f>
        <v/>
      </c>
      <c r="AG28" s="75" t="str">
        <f>IF(AND('Análise Quantitativa'!$Q$30=1,COUNTIF('Extrato 1'!$FP$3:$FP$72,Esboço!C28&amp;" ("&amp;'Análise Quantitativa'!P60&amp;")")&gt;=1),Esboço!G28,"")</f>
        <v/>
      </c>
      <c r="AH28" s="75" t="str">
        <f>IF(AG28="","",Tabela!HN31)</f>
        <v/>
      </c>
      <c r="AI28" s="75" t="str">
        <f>IF(AND('Análise Quantitativa'!$S$30=1,COUNTIF('Extrato 1'!$FR$3:$FR$72,Esboço!C28&amp;" ("&amp;'Análise Quantitativa'!P60&amp;")")&gt;=1),Esboço!G28,"")</f>
        <v/>
      </c>
      <c r="AJ28" s="75" t="str">
        <f>IF(AI28="","",Tabela!HN31)</f>
        <v/>
      </c>
      <c r="AK28" s="75" t="str">
        <f>IF(AND('Análise Quantitativa'!$U$30=1,COUNTIF('Extrato 1'!$FT$3:$FT$72,Esboço!C28&amp;" ("&amp;'Análise Quantitativa'!P60&amp;")")&gt;=1),Esboço!G28,"")</f>
        <v/>
      </c>
      <c r="AL28" s="75" t="str">
        <f>IF(AK28="","",Tabela!HN31)</f>
        <v/>
      </c>
      <c r="AM28" s="75" t="str">
        <f>IF(AND('Análise Quantitativa'!$W$30=1,COUNTIF('Extrato 1'!$FV$3:$FV$72,Esboço!C28&amp;" ("&amp;'Análise Quantitativa'!P60&amp;")")&gt;=1),Esboço!G28,"")</f>
        <v/>
      </c>
      <c r="AN28" s="75" t="str">
        <f>IF(AM28="","",Tabela!HN31)</f>
        <v/>
      </c>
      <c r="AO28" s="75" t="str">
        <f>IF(AND('Análise Quantitativa'!$Y$30=1,COUNTIF('Extrato 1'!$FX$3:$FX$72,Esboço!C28&amp;" ("&amp;'Análise Quantitativa'!P60&amp;")")&gt;=1),Esboço!G28,"")</f>
        <v/>
      </c>
      <c r="AP28" s="75" t="str">
        <f>IF(AO28="","",Tabela!HN31)</f>
        <v/>
      </c>
      <c r="AQ28" s="75" t="str">
        <f>IF(AND('Análise Quantitativa'!$AA$30=1,COUNTIF('Extrato 1'!$FZ$3:$FZ$72,Esboço!C28&amp;" ("&amp;'Análise Quantitativa'!P60&amp;")")&gt;=1),Esboço!G28,"")</f>
        <v/>
      </c>
      <c r="AR28" s="75" t="str">
        <f>IF(AQ28="","",Tabela!HN31)</f>
        <v/>
      </c>
      <c r="AX28" s="104">
        <v>28</v>
      </c>
    </row>
    <row r="29" spans="2:50" ht="9.75" customHeight="1" thickBot="1" x14ac:dyDescent="0.3">
      <c r="B29" s="71">
        <v>25</v>
      </c>
      <c r="C29" s="70" t="str">
        <f>'Extrato 1'!U27</f>
        <v/>
      </c>
      <c r="D29" s="68" t="str">
        <f>'Extrato 1'!D27</f>
        <v/>
      </c>
      <c r="E29" s="68" t="str">
        <f>'Extrato 1'!J27</f>
        <v/>
      </c>
      <c r="F29" s="68" t="str">
        <f>'Extrato 1'!K27</f>
        <v/>
      </c>
      <c r="G29" s="69" t="str">
        <f>'Extrato 2'!D27</f>
        <v/>
      </c>
      <c r="H29" s="69" t="str">
        <f>'Extrato 2'!J27</f>
        <v/>
      </c>
      <c r="I29" s="69" t="str">
        <f>'Extrato 2'!K27</f>
        <v/>
      </c>
      <c r="K29" s="68" t="str">
        <f>IFERROR(_xlfn.RANK.EQ('Extrato 1'!D27,'Extrato 1'!$D$3:$D$72,1),"")</f>
        <v/>
      </c>
      <c r="L29" s="68" t="str">
        <f>IFERROR(_xlfn.RANK.EQ('Extrato 1'!D27,'Extrato 1'!$D$3:$D$72,1)+COUNTIF('Extrato 1'!$D$3:D27,'Extrato 1'!D27)-1,"")</f>
        <v/>
      </c>
      <c r="M29" s="68" t="str">
        <f>IFERROR(_xlfn.RANK.EQ('Extrato 2'!D27,'Extrato 2'!$D$3:$D$72,1),"")</f>
        <v/>
      </c>
      <c r="N29" s="68" t="str">
        <f>IFERROR(_xlfn.RANK.EQ('Extrato 2'!D27,'Extrato 2'!$D$3:$D$72,1)+COUNTIF('Extrato 2'!$D$3:D27,'Extrato 2'!D27)-1,"")</f>
        <v/>
      </c>
      <c r="P29" s="75" t="str">
        <f>IF(AND('Análise Quantitativa'!$O$30&gt;1,COUNTIF('Extrato 1'!$FN$3:$FN$72,Esboço!C29&amp;" ("&amp;'Análise Quantitativa'!P61&amp;")")&gt;=1),Esboço!G29,"")</f>
        <v/>
      </c>
      <c r="Q29" s="75" t="str">
        <f>IF(P29="","",Tabela!HN32)</f>
        <v/>
      </c>
      <c r="R29" s="75" t="str">
        <f>IF(AND('Análise Quantitativa'!$Q$30&gt;1,COUNTIF('Extrato 1'!$FP$3:$FP$72,Esboço!C29&amp;" ("&amp;'Análise Quantitativa'!P61&amp;")")&gt;=1),Esboço!G29,"")</f>
        <v/>
      </c>
      <c r="S29" s="75" t="str">
        <f>IF(R29="","",Tabela!HN32)</f>
        <v/>
      </c>
      <c r="T29" s="75" t="str">
        <f>IF(AND('Análise Quantitativa'!$S$30&gt;1,COUNTIF('Extrato 1'!$FR$3:$FR$72,Esboço!C29&amp;" ("&amp;'Análise Quantitativa'!P61&amp;")")&gt;=1),Esboço!G29,"")</f>
        <v/>
      </c>
      <c r="U29" s="75" t="str">
        <f>IF(T29="","",Tabela!HN32)</f>
        <v/>
      </c>
      <c r="V29" s="75" t="str">
        <f>IF(AND('Análise Quantitativa'!$U$30&gt;1,COUNTIF('Extrato 1'!$FT$3:$FT$72,Esboço!C29&amp;" ("&amp;'Análise Quantitativa'!P61&amp;")")&gt;=1),Esboço!G29,"")</f>
        <v/>
      </c>
      <c r="W29" s="75" t="str">
        <f>IF(V29="","",Tabela!HN32)</f>
        <v/>
      </c>
      <c r="X29" s="75" t="str">
        <f>IF(AND('Análise Quantitativa'!$W$30&gt;1,COUNTIF('Extrato 1'!$FV$3:$FV$72,Esboço!C29&amp;" ("&amp;'Análise Quantitativa'!P61&amp;")")&gt;=1),Esboço!G29,"")</f>
        <v/>
      </c>
      <c r="Y29" s="75" t="str">
        <f>IF(X29="","",Tabela!HN32)</f>
        <v/>
      </c>
      <c r="Z29" s="75" t="str">
        <f>IF(AND('Análise Quantitativa'!$Y$30&gt;1,COUNTIF('Extrato 1'!$FX$3:$FX$72,Esboço!C29&amp;" ("&amp;'Análise Quantitativa'!P61&amp;")")&gt;=1),Esboço!G29,"")</f>
        <v/>
      </c>
      <c r="AA29" s="75" t="str">
        <f>IF(Z29="","",Tabela!HN32)</f>
        <v/>
      </c>
      <c r="AB29" s="75" t="str">
        <f>IF(AND('Análise Quantitativa'!$AA$30&gt;1,COUNTIF('Extrato 1'!$FZ$3:$FZ$72,Esboço!C29&amp;" ("&amp;'Análise Quantitativa'!P61&amp;")")&gt;=1),Esboço!G29,"")</f>
        <v/>
      </c>
      <c r="AC29" s="75" t="str">
        <f>IF(AB29="","",Tabela!HN32)</f>
        <v/>
      </c>
      <c r="AE29" s="75" t="str">
        <f>IF(AND('Análise Quantitativa'!$O$30=1,COUNTIF('Extrato 1'!$FN$3:$FN$72,Esboço!C29&amp;" ("&amp;'Análise Quantitativa'!P61&amp;")")&gt;=1),Esboço!G29,"")</f>
        <v/>
      </c>
      <c r="AF29" s="75" t="str">
        <f>IF(AE29="","",Tabela!HN32)</f>
        <v/>
      </c>
      <c r="AG29" s="75" t="str">
        <f>IF(AND('Análise Quantitativa'!$Q$30=1,COUNTIF('Extrato 1'!$FP$3:$FP$72,Esboço!C29&amp;" ("&amp;'Análise Quantitativa'!P61&amp;")")&gt;=1),Esboço!G29,"")</f>
        <v/>
      </c>
      <c r="AH29" s="75" t="str">
        <f>IF(AG29="","",Tabela!HN32)</f>
        <v/>
      </c>
      <c r="AI29" s="75" t="str">
        <f>IF(AND('Análise Quantitativa'!$S$30=1,COUNTIF('Extrato 1'!$FR$3:$FR$72,Esboço!C29&amp;" ("&amp;'Análise Quantitativa'!P61&amp;")")&gt;=1),Esboço!G29,"")</f>
        <v/>
      </c>
      <c r="AJ29" s="75" t="str">
        <f>IF(AI29="","",Tabela!HN32)</f>
        <v/>
      </c>
      <c r="AK29" s="75" t="str">
        <f>IF(AND('Análise Quantitativa'!$U$30=1,COUNTIF('Extrato 1'!$FT$3:$FT$72,Esboço!C29&amp;" ("&amp;'Análise Quantitativa'!P61&amp;")")&gt;=1),Esboço!G29,"")</f>
        <v/>
      </c>
      <c r="AL29" s="75" t="str">
        <f>IF(AK29="","",Tabela!HN32)</f>
        <v/>
      </c>
      <c r="AM29" s="75" t="str">
        <f>IF(AND('Análise Quantitativa'!$W$30=1,COUNTIF('Extrato 1'!$FV$3:$FV$72,Esboço!C29&amp;" ("&amp;'Análise Quantitativa'!P61&amp;")")&gt;=1),Esboço!G29,"")</f>
        <v/>
      </c>
      <c r="AN29" s="75" t="str">
        <f>IF(AM29="","",Tabela!HN32)</f>
        <v/>
      </c>
      <c r="AO29" s="75" t="str">
        <f>IF(AND('Análise Quantitativa'!$Y$30=1,COUNTIF('Extrato 1'!$FX$3:$FX$72,Esboço!C29&amp;" ("&amp;'Análise Quantitativa'!P61&amp;")")&gt;=1),Esboço!G29,"")</f>
        <v/>
      </c>
      <c r="AP29" s="75" t="str">
        <f>IF(AO29="","",Tabela!HN32)</f>
        <v/>
      </c>
      <c r="AQ29" s="75" t="str">
        <f>IF(AND('Análise Quantitativa'!$AA$30=1,COUNTIF('Extrato 1'!$FZ$3:$FZ$72,Esboço!C29&amp;" ("&amp;'Análise Quantitativa'!P61&amp;")")&gt;=1),Esboço!G29,"")</f>
        <v/>
      </c>
      <c r="AR29" s="75" t="str">
        <f>IF(AQ29="","",Tabela!HN32)</f>
        <v/>
      </c>
      <c r="AX29" s="104">
        <v>29</v>
      </c>
    </row>
    <row r="30" spans="2:50" ht="9.75" customHeight="1" thickBot="1" x14ac:dyDescent="0.3">
      <c r="B30" s="71">
        <v>26</v>
      </c>
      <c r="C30" s="70" t="str">
        <f>'Extrato 1'!U28</f>
        <v/>
      </c>
      <c r="D30" s="68" t="str">
        <f>'Extrato 1'!D28</f>
        <v/>
      </c>
      <c r="E30" s="68" t="str">
        <f>'Extrato 1'!J28</f>
        <v/>
      </c>
      <c r="F30" s="68" t="str">
        <f>'Extrato 1'!K28</f>
        <v/>
      </c>
      <c r="G30" s="69" t="str">
        <f>'Extrato 2'!D28</f>
        <v/>
      </c>
      <c r="H30" s="69" t="str">
        <f>'Extrato 2'!J28</f>
        <v/>
      </c>
      <c r="I30" s="69" t="str">
        <f>'Extrato 2'!K28</f>
        <v/>
      </c>
      <c r="K30" s="68" t="str">
        <f>IFERROR(_xlfn.RANK.EQ('Extrato 1'!D28,'Extrato 1'!$D$3:$D$72,1),"")</f>
        <v/>
      </c>
      <c r="L30" s="68" t="str">
        <f>IFERROR(_xlfn.RANK.EQ('Extrato 1'!D28,'Extrato 1'!$D$3:$D$72,1)+COUNTIF('Extrato 1'!$D$3:D28,'Extrato 1'!D28)-1,"")</f>
        <v/>
      </c>
      <c r="M30" s="68" t="str">
        <f>IFERROR(_xlfn.RANK.EQ('Extrato 2'!D28,'Extrato 2'!$D$3:$D$72,1),"")</f>
        <v/>
      </c>
      <c r="N30" s="68" t="str">
        <f>IFERROR(_xlfn.RANK.EQ('Extrato 2'!D28,'Extrato 2'!$D$3:$D$72,1)+COUNTIF('Extrato 2'!$D$3:D28,'Extrato 2'!D28)-1,"")</f>
        <v/>
      </c>
      <c r="P30" s="75" t="str">
        <f>IF(AND('Análise Quantitativa'!$O$30&gt;1,COUNTIF('Extrato 1'!$FN$3:$FN$72,Esboço!C30&amp;" ("&amp;'Análise Quantitativa'!P62&amp;")")&gt;=1),Esboço!G30,"")</f>
        <v/>
      </c>
      <c r="Q30" s="75" t="str">
        <f>IF(P30="","",Tabela!HN33)</f>
        <v/>
      </c>
      <c r="R30" s="75" t="str">
        <f>IF(AND('Análise Quantitativa'!$Q$30&gt;1,COUNTIF('Extrato 1'!$FP$3:$FP$72,Esboço!C30&amp;" ("&amp;'Análise Quantitativa'!P62&amp;")")&gt;=1),Esboço!G30,"")</f>
        <v/>
      </c>
      <c r="S30" s="75" t="str">
        <f>IF(R30="","",Tabela!HN33)</f>
        <v/>
      </c>
      <c r="T30" s="75" t="str">
        <f>IF(AND('Análise Quantitativa'!$S$30&gt;1,COUNTIF('Extrato 1'!$FR$3:$FR$72,Esboço!C30&amp;" ("&amp;'Análise Quantitativa'!P62&amp;")")&gt;=1),Esboço!G30,"")</f>
        <v/>
      </c>
      <c r="U30" s="75" t="str">
        <f>IF(T30="","",Tabela!HN33)</f>
        <v/>
      </c>
      <c r="V30" s="75" t="str">
        <f>IF(AND('Análise Quantitativa'!$U$30&gt;1,COUNTIF('Extrato 1'!$FT$3:$FT$72,Esboço!C30&amp;" ("&amp;'Análise Quantitativa'!P62&amp;")")&gt;=1),Esboço!G30,"")</f>
        <v/>
      </c>
      <c r="W30" s="75" t="str">
        <f>IF(V30="","",Tabela!HN33)</f>
        <v/>
      </c>
      <c r="X30" s="75" t="str">
        <f>IF(AND('Análise Quantitativa'!$W$30&gt;1,COUNTIF('Extrato 1'!$FV$3:$FV$72,Esboço!C30&amp;" ("&amp;'Análise Quantitativa'!P62&amp;")")&gt;=1),Esboço!G30,"")</f>
        <v/>
      </c>
      <c r="Y30" s="75" t="str">
        <f>IF(X30="","",Tabela!HN33)</f>
        <v/>
      </c>
      <c r="Z30" s="75" t="str">
        <f>IF(AND('Análise Quantitativa'!$Y$30&gt;1,COUNTIF('Extrato 1'!$FX$3:$FX$72,Esboço!C30&amp;" ("&amp;'Análise Quantitativa'!P62&amp;")")&gt;=1),Esboço!G30,"")</f>
        <v/>
      </c>
      <c r="AA30" s="75" t="str">
        <f>IF(Z30="","",Tabela!HN33)</f>
        <v/>
      </c>
      <c r="AB30" s="75" t="str">
        <f>IF(AND('Análise Quantitativa'!$AA$30&gt;1,COUNTIF('Extrato 1'!$FZ$3:$FZ$72,Esboço!C30&amp;" ("&amp;'Análise Quantitativa'!P62&amp;")")&gt;=1),Esboço!G30,"")</f>
        <v/>
      </c>
      <c r="AC30" s="75" t="str">
        <f>IF(AB30="","",Tabela!HN33)</f>
        <v/>
      </c>
      <c r="AE30" s="75" t="str">
        <f>IF(AND('Análise Quantitativa'!$O$30=1,COUNTIF('Extrato 1'!$FN$3:$FN$72,Esboço!C30&amp;" ("&amp;'Análise Quantitativa'!P62&amp;")")&gt;=1),Esboço!G30,"")</f>
        <v/>
      </c>
      <c r="AF30" s="75" t="str">
        <f>IF(AE30="","",Tabela!HN33)</f>
        <v/>
      </c>
      <c r="AG30" s="75" t="str">
        <f>IF(AND('Análise Quantitativa'!$Q$30=1,COUNTIF('Extrato 1'!$FP$3:$FP$72,Esboço!C30&amp;" ("&amp;'Análise Quantitativa'!P62&amp;")")&gt;=1),Esboço!G30,"")</f>
        <v/>
      </c>
      <c r="AH30" s="75" t="str">
        <f>IF(AG30="","",Tabela!HN33)</f>
        <v/>
      </c>
      <c r="AI30" s="75" t="str">
        <f>IF(AND('Análise Quantitativa'!$S$30=1,COUNTIF('Extrato 1'!$FR$3:$FR$72,Esboço!C30&amp;" ("&amp;'Análise Quantitativa'!P62&amp;")")&gt;=1),Esboço!G30,"")</f>
        <v/>
      </c>
      <c r="AJ30" s="75" t="str">
        <f>IF(AI30="","",Tabela!HN33)</f>
        <v/>
      </c>
      <c r="AK30" s="75" t="str">
        <f>IF(AND('Análise Quantitativa'!$U$30=1,COUNTIF('Extrato 1'!$FT$3:$FT$72,Esboço!C30&amp;" ("&amp;'Análise Quantitativa'!P62&amp;")")&gt;=1),Esboço!G30,"")</f>
        <v/>
      </c>
      <c r="AL30" s="75" t="str">
        <f>IF(AK30="","",Tabela!HN33)</f>
        <v/>
      </c>
      <c r="AM30" s="75" t="str">
        <f>IF(AND('Análise Quantitativa'!$W$30=1,COUNTIF('Extrato 1'!$FV$3:$FV$72,Esboço!C30&amp;" ("&amp;'Análise Quantitativa'!P62&amp;")")&gt;=1),Esboço!G30,"")</f>
        <v/>
      </c>
      <c r="AN30" s="75" t="str">
        <f>IF(AM30="","",Tabela!HN33)</f>
        <v/>
      </c>
      <c r="AO30" s="75" t="str">
        <f>IF(AND('Análise Quantitativa'!$Y$30=1,COUNTIF('Extrato 1'!$FX$3:$FX$72,Esboço!C30&amp;" ("&amp;'Análise Quantitativa'!P62&amp;")")&gt;=1),Esboço!G30,"")</f>
        <v/>
      </c>
      <c r="AP30" s="75" t="str">
        <f>IF(AO30="","",Tabela!HN33)</f>
        <v/>
      </c>
      <c r="AQ30" s="75" t="str">
        <f>IF(AND('Análise Quantitativa'!$AA$30=1,COUNTIF('Extrato 1'!$FZ$3:$FZ$72,Esboço!C30&amp;" ("&amp;'Análise Quantitativa'!P62&amp;")")&gt;=1),Esboço!G30,"")</f>
        <v/>
      </c>
      <c r="AR30" s="75" t="str">
        <f>IF(AQ30="","",Tabela!HN33)</f>
        <v/>
      </c>
      <c r="AX30" s="104">
        <v>30</v>
      </c>
    </row>
    <row r="31" spans="2:50" ht="9.75" thickBot="1" x14ac:dyDescent="0.3">
      <c r="B31" s="71">
        <v>27</v>
      </c>
      <c r="C31" s="70" t="str">
        <f>'Extrato 1'!U29</f>
        <v/>
      </c>
      <c r="D31" s="68" t="str">
        <f>'Extrato 1'!D29</f>
        <v/>
      </c>
      <c r="E31" s="68" t="str">
        <f>'Extrato 1'!J29</f>
        <v/>
      </c>
      <c r="F31" s="68" t="str">
        <f>'Extrato 1'!K29</f>
        <v/>
      </c>
      <c r="G31" s="69" t="str">
        <f>'Extrato 2'!D29</f>
        <v/>
      </c>
      <c r="H31" s="69" t="str">
        <f>'Extrato 2'!J29</f>
        <v/>
      </c>
      <c r="I31" s="69" t="str">
        <f>'Extrato 2'!K29</f>
        <v/>
      </c>
      <c r="K31" s="68" t="str">
        <f>IFERROR(_xlfn.RANK.EQ('Extrato 1'!D29,'Extrato 1'!$D$3:$D$72,1),"")</f>
        <v/>
      </c>
      <c r="L31" s="68" t="str">
        <f>IFERROR(_xlfn.RANK.EQ('Extrato 1'!D29,'Extrato 1'!$D$3:$D$72,1)+COUNTIF('Extrato 1'!$D$3:D29,'Extrato 1'!D29)-1,"")</f>
        <v/>
      </c>
      <c r="M31" s="68" t="str">
        <f>IFERROR(_xlfn.RANK.EQ('Extrato 2'!D29,'Extrato 2'!$D$3:$D$72,1),"")</f>
        <v/>
      </c>
      <c r="N31" s="68" t="str">
        <f>IFERROR(_xlfn.RANK.EQ('Extrato 2'!D29,'Extrato 2'!$D$3:$D$72,1)+COUNTIF('Extrato 2'!$D$3:D29,'Extrato 2'!D29)-1,"")</f>
        <v/>
      </c>
      <c r="P31" s="75" t="str">
        <f>IF(AND('Análise Quantitativa'!$O$30&gt;1,COUNTIF('Extrato 1'!$FN$3:$FN$72,Esboço!C31&amp;" ("&amp;'Análise Quantitativa'!P63&amp;")")&gt;=1),Esboço!G31,"")</f>
        <v/>
      </c>
      <c r="Q31" s="75" t="str">
        <f>IF(P31="","",Tabela!HN34)</f>
        <v/>
      </c>
      <c r="R31" s="75" t="str">
        <f>IF(AND('Análise Quantitativa'!$Q$30&gt;1,COUNTIF('Extrato 1'!$FP$3:$FP$72,Esboço!C31&amp;" ("&amp;'Análise Quantitativa'!P63&amp;")")&gt;=1),Esboço!G31,"")</f>
        <v/>
      </c>
      <c r="S31" s="75" t="str">
        <f>IF(R31="","",Tabela!HN34)</f>
        <v/>
      </c>
      <c r="T31" s="75" t="str">
        <f>IF(AND('Análise Quantitativa'!$S$30&gt;1,COUNTIF('Extrato 1'!$FR$3:$FR$72,Esboço!C31&amp;" ("&amp;'Análise Quantitativa'!P63&amp;")")&gt;=1),Esboço!G31,"")</f>
        <v/>
      </c>
      <c r="U31" s="75" t="str">
        <f>IF(T31="","",Tabela!HN34)</f>
        <v/>
      </c>
      <c r="V31" s="75" t="str">
        <f>IF(AND('Análise Quantitativa'!$U$30&gt;1,COUNTIF('Extrato 1'!$FT$3:$FT$72,Esboço!C31&amp;" ("&amp;'Análise Quantitativa'!P63&amp;")")&gt;=1),Esboço!G31,"")</f>
        <v/>
      </c>
      <c r="W31" s="75" t="str">
        <f>IF(V31="","",Tabela!HN34)</f>
        <v/>
      </c>
      <c r="X31" s="75" t="str">
        <f>IF(AND('Análise Quantitativa'!$W$30&gt;1,COUNTIF('Extrato 1'!$FV$3:$FV$72,Esboço!C31&amp;" ("&amp;'Análise Quantitativa'!P63&amp;")")&gt;=1),Esboço!G31,"")</f>
        <v/>
      </c>
      <c r="Y31" s="75" t="str">
        <f>IF(X31="","",Tabela!HN34)</f>
        <v/>
      </c>
      <c r="Z31" s="75" t="str">
        <f>IF(AND('Análise Quantitativa'!$Y$30&gt;1,COUNTIF('Extrato 1'!$FX$3:$FX$72,Esboço!C31&amp;" ("&amp;'Análise Quantitativa'!P63&amp;")")&gt;=1),Esboço!G31,"")</f>
        <v/>
      </c>
      <c r="AA31" s="75" t="str">
        <f>IF(Z31="","",Tabela!HN34)</f>
        <v/>
      </c>
      <c r="AB31" s="75" t="str">
        <f>IF(AND('Análise Quantitativa'!$AA$30&gt;1,COUNTIF('Extrato 1'!$FZ$3:$FZ$72,Esboço!C31&amp;" ("&amp;'Análise Quantitativa'!P63&amp;")")&gt;=1),Esboço!G31,"")</f>
        <v/>
      </c>
      <c r="AC31" s="75" t="str">
        <f>IF(AB31="","",Tabela!HN34)</f>
        <v/>
      </c>
      <c r="AE31" s="75" t="str">
        <f>IF(AND('Análise Quantitativa'!$O$30=1,COUNTIF('Extrato 1'!$FN$3:$FN$72,Esboço!C31&amp;" ("&amp;'Análise Quantitativa'!P63&amp;")")&gt;=1),Esboço!G31,"")</f>
        <v/>
      </c>
      <c r="AF31" s="75" t="str">
        <f>IF(AE31="","",Tabela!HN34)</f>
        <v/>
      </c>
      <c r="AG31" s="75" t="str">
        <f>IF(AND('Análise Quantitativa'!$Q$30=1,COUNTIF('Extrato 1'!$FP$3:$FP$72,Esboço!C31&amp;" ("&amp;'Análise Quantitativa'!P63&amp;")")&gt;=1),Esboço!G31,"")</f>
        <v/>
      </c>
      <c r="AH31" s="75" t="str">
        <f>IF(AG31="","",Tabela!HN34)</f>
        <v/>
      </c>
      <c r="AI31" s="75" t="str">
        <f>IF(AND('Análise Quantitativa'!$S$30=1,COUNTIF('Extrato 1'!$FR$3:$FR$72,Esboço!C31&amp;" ("&amp;'Análise Quantitativa'!P63&amp;")")&gt;=1),Esboço!G31,"")</f>
        <v/>
      </c>
      <c r="AJ31" s="75" t="str">
        <f>IF(AI31="","",Tabela!HN34)</f>
        <v/>
      </c>
      <c r="AK31" s="75" t="str">
        <f>IF(AND('Análise Quantitativa'!$U$30=1,COUNTIF('Extrato 1'!$FT$3:$FT$72,Esboço!C31&amp;" ("&amp;'Análise Quantitativa'!P63&amp;")")&gt;=1),Esboço!G31,"")</f>
        <v/>
      </c>
      <c r="AL31" s="75" t="str">
        <f>IF(AK31="","",Tabela!HN34)</f>
        <v/>
      </c>
      <c r="AM31" s="75" t="str">
        <f>IF(AND('Análise Quantitativa'!$W$30=1,COUNTIF('Extrato 1'!$FV$3:$FV$72,Esboço!C31&amp;" ("&amp;'Análise Quantitativa'!P63&amp;")")&gt;=1),Esboço!G31,"")</f>
        <v/>
      </c>
      <c r="AN31" s="75" t="str">
        <f>IF(AM31="","",Tabela!HN34)</f>
        <v/>
      </c>
      <c r="AO31" s="75" t="str">
        <f>IF(AND('Análise Quantitativa'!$Y$30=1,COUNTIF('Extrato 1'!$FX$3:$FX$72,Esboço!C31&amp;" ("&amp;'Análise Quantitativa'!P63&amp;")")&gt;=1),Esboço!G31,"")</f>
        <v/>
      </c>
      <c r="AP31" s="75" t="str">
        <f>IF(AO31="","",Tabela!HN34)</f>
        <v/>
      </c>
      <c r="AQ31" s="75" t="str">
        <f>IF(AND('Análise Quantitativa'!$AA$30=1,COUNTIF('Extrato 1'!$FZ$3:$FZ$72,Esboço!C31&amp;" ("&amp;'Análise Quantitativa'!P63&amp;")")&gt;=1),Esboço!G31,"")</f>
        <v/>
      </c>
      <c r="AR31" s="75" t="str">
        <f>IF(AQ31="","",Tabela!HN34)</f>
        <v/>
      </c>
      <c r="AX31" s="104">
        <v>31</v>
      </c>
    </row>
    <row r="32" spans="2:50" ht="9.75" thickBot="1" x14ac:dyDescent="0.3">
      <c r="B32" s="71">
        <v>28</v>
      </c>
      <c r="C32" s="70" t="str">
        <f>'Extrato 1'!U30</f>
        <v/>
      </c>
      <c r="D32" s="68" t="str">
        <f>'Extrato 1'!D30</f>
        <v/>
      </c>
      <c r="E32" s="68" t="str">
        <f>'Extrato 1'!J30</f>
        <v/>
      </c>
      <c r="F32" s="68" t="str">
        <f>'Extrato 1'!K30</f>
        <v/>
      </c>
      <c r="G32" s="69" t="str">
        <f>'Extrato 2'!D30</f>
        <v/>
      </c>
      <c r="H32" s="69" t="str">
        <f>'Extrato 2'!J30</f>
        <v/>
      </c>
      <c r="I32" s="69" t="str">
        <f>'Extrato 2'!K30</f>
        <v/>
      </c>
      <c r="K32" s="68" t="str">
        <f>IFERROR(_xlfn.RANK.EQ('Extrato 1'!D30,'Extrato 1'!$D$3:$D$72,1),"")</f>
        <v/>
      </c>
      <c r="L32" s="68" t="str">
        <f>IFERROR(_xlfn.RANK.EQ('Extrato 1'!D30,'Extrato 1'!$D$3:$D$72,1)+COUNTIF('Extrato 1'!$D$3:D30,'Extrato 1'!D30)-1,"")</f>
        <v/>
      </c>
      <c r="M32" s="68" t="str">
        <f>IFERROR(_xlfn.RANK.EQ('Extrato 2'!D30,'Extrato 2'!$D$3:$D$72,1),"")</f>
        <v/>
      </c>
      <c r="N32" s="68" t="str">
        <f>IFERROR(_xlfn.RANK.EQ('Extrato 2'!D30,'Extrato 2'!$D$3:$D$72,1)+COUNTIF('Extrato 2'!$D$3:D30,'Extrato 2'!D30)-1,"")</f>
        <v/>
      </c>
      <c r="P32" s="75" t="str">
        <f>IF(AND('Análise Quantitativa'!$O$30&gt;1,COUNTIF('Extrato 1'!$FN$3:$FN$72,Esboço!C32&amp;" ("&amp;'Análise Quantitativa'!P64&amp;")")&gt;=1),Esboço!G32,"")</f>
        <v/>
      </c>
      <c r="Q32" s="75" t="str">
        <f>IF(P32="","",Tabela!HN35)</f>
        <v/>
      </c>
      <c r="R32" s="75" t="str">
        <f>IF(AND('Análise Quantitativa'!$Q$30&gt;1,COUNTIF('Extrato 1'!$FP$3:$FP$72,Esboço!C32&amp;" ("&amp;'Análise Quantitativa'!P64&amp;")")&gt;=1),Esboço!G32,"")</f>
        <v/>
      </c>
      <c r="S32" s="75" t="str">
        <f>IF(R32="","",Tabela!HN35)</f>
        <v/>
      </c>
      <c r="T32" s="75" t="str">
        <f>IF(AND('Análise Quantitativa'!$S$30&gt;1,COUNTIF('Extrato 1'!$FR$3:$FR$72,Esboço!C32&amp;" ("&amp;'Análise Quantitativa'!P64&amp;")")&gt;=1),Esboço!G32,"")</f>
        <v/>
      </c>
      <c r="U32" s="75" t="str">
        <f>IF(T32="","",Tabela!HN35)</f>
        <v/>
      </c>
      <c r="V32" s="75" t="str">
        <f>IF(AND('Análise Quantitativa'!$U$30&gt;1,COUNTIF('Extrato 1'!$FT$3:$FT$72,Esboço!C32&amp;" ("&amp;'Análise Quantitativa'!P64&amp;")")&gt;=1),Esboço!G32,"")</f>
        <v/>
      </c>
      <c r="W32" s="75" t="str">
        <f>IF(V32="","",Tabela!HN35)</f>
        <v/>
      </c>
      <c r="X32" s="75" t="str">
        <f>IF(AND('Análise Quantitativa'!$W$30&gt;1,COUNTIF('Extrato 1'!$FV$3:$FV$72,Esboço!C32&amp;" ("&amp;'Análise Quantitativa'!P64&amp;")")&gt;=1),Esboço!G32,"")</f>
        <v/>
      </c>
      <c r="Y32" s="75" t="str">
        <f>IF(X32="","",Tabela!HN35)</f>
        <v/>
      </c>
      <c r="Z32" s="75" t="str">
        <f>IF(AND('Análise Quantitativa'!$Y$30&gt;1,COUNTIF('Extrato 1'!$FX$3:$FX$72,Esboço!C32&amp;" ("&amp;'Análise Quantitativa'!P64&amp;")")&gt;=1),Esboço!G32,"")</f>
        <v/>
      </c>
      <c r="AA32" s="75" t="str">
        <f>IF(Z32="","",Tabela!HN35)</f>
        <v/>
      </c>
      <c r="AB32" s="75" t="str">
        <f>IF(AND('Análise Quantitativa'!$AA$30&gt;1,COUNTIF('Extrato 1'!$FZ$3:$FZ$72,Esboço!C32&amp;" ("&amp;'Análise Quantitativa'!P64&amp;")")&gt;=1),Esboço!G32,"")</f>
        <v/>
      </c>
      <c r="AC32" s="75" t="str">
        <f>IF(AB32="","",Tabela!HN35)</f>
        <v/>
      </c>
      <c r="AE32" s="75" t="str">
        <f>IF(AND('Análise Quantitativa'!$O$30=1,COUNTIF('Extrato 1'!$FN$3:$FN$72,Esboço!C32&amp;" ("&amp;'Análise Quantitativa'!P64&amp;")")&gt;=1),Esboço!G32,"")</f>
        <v/>
      </c>
      <c r="AF32" s="75" t="str">
        <f>IF(AE32="","",Tabela!HN35)</f>
        <v/>
      </c>
      <c r="AG32" s="75" t="str">
        <f>IF(AND('Análise Quantitativa'!$Q$30=1,COUNTIF('Extrato 1'!$FP$3:$FP$72,Esboço!C32&amp;" ("&amp;'Análise Quantitativa'!P64&amp;")")&gt;=1),Esboço!G32,"")</f>
        <v/>
      </c>
      <c r="AH32" s="75" t="str">
        <f>IF(AG32="","",Tabela!HN35)</f>
        <v/>
      </c>
      <c r="AI32" s="75" t="str">
        <f>IF(AND('Análise Quantitativa'!$S$30=1,COUNTIF('Extrato 1'!$FR$3:$FR$72,Esboço!C32&amp;" ("&amp;'Análise Quantitativa'!P64&amp;")")&gt;=1),Esboço!G32,"")</f>
        <v/>
      </c>
      <c r="AJ32" s="75" t="str">
        <f>IF(AI32="","",Tabela!HN35)</f>
        <v/>
      </c>
      <c r="AK32" s="75" t="str">
        <f>IF(AND('Análise Quantitativa'!$U$30=1,COUNTIF('Extrato 1'!$FT$3:$FT$72,Esboço!C32&amp;" ("&amp;'Análise Quantitativa'!P64&amp;")")&gt;=1),Esboço!G32,"")</f>
        <v/>
      </c>
      <c r="AL32" s="75" t="str">
        <f>IF(AK32="","",Tabela!HN35)</f>
        <v/>
      </c>
      <c r="AM32" s="75" t="str">
        <f>IF(AND('Análise Quantitativa'!$W$30=1,COUNTIF('Extrato 1'!$FV$3:$FV$72,Esboço!C32&amp;" ("&amp;'Análise Quantitativa'!P64&amp;")")&gt;=1),Esboço!G32,"")</f>
        <v/>
      </c>
      <c r="AN32" s="75" t="str">
        <f>IF(AM32="","",Tabela!HN35)</f>
        <v/>
      </c>
      <c r="AO32" s="75" t="str">
        <f>IF(AND('Análise Quantitativa'!$Y$30=1,COUNTIF('Extrato 1'!$FX$3:$FX$72,Esboço!C32&amp;" ("&amp;'Análise Quantitativa'!P64&amp;")")&gt;=1),Esboço!G32,"")</f>
        <v/>
      </c>
      <c r="AP32" s="75" t="str">
        <f>IF(AO32="","",Tabela!HN35)</f>
        <v/>
      </c>
      <c r="AQ32" s="75" t="str">
        <f>IF(AND('Análise Quantitativa'!$AA$30=1,COUNTIF('Extrato 1'!$FZ$3:$FZ$72,Esboço!C32&amp;" ("&amp;'Análise Quantitativa'!P64&amp;")")&gt;=1),Esboço!G32,"")</f>
        <v/>
      </c>
      <c r="AR32" s="75" t="str">
        <f>IF(AQ32="","",Tabela!HN35)</f>
        <v/>
      </c>
      <c r="AX32" s="104">
        <v>32</v>
      </c>
    </row>
    <row r="33" spans="2:50" ht="9.75" thickBot="1" x14ac:dyDescent="0.3">
      <c r="B33" s="71">
        <v>29</v>
      </c>
      <c r="C33" s="70" t="str">
        <f>'Extrato 1'!U31</f>
        <v/>
      </c>
      <c r="D33" s="68" t="str">
        <f>'Extrato 1'!D31</f>
        <v/>
      </c>
      <c r="E33" s="68" t="str">
        <f>'Extrato 1'!J31</f>
        <v/>
      </c>
      <c r="F33" s="68" t="str">
        <f>'Extrato 1'!K31</f>
        <v/>
      </c>
      <c r="G33" s="69" t="str">
        <f>'Extrato 2'!D31</f>
        <v/>
      </c>
      <c r="H33" s="69" t="str">
        <f>'Extrato 2'!J31</f>
        <v/>
      </c>
      <c r="I33" s="69" t="str">
        <f>'Extrato 2'!K31</f>
        <v/>
      </c>
      <c r="K33" s="68" t="str">
        <f>IFERROR(_xlfn.RANK.EQ('Extrato 1'!D31,'Extrato 1'!$D$3:$D$72,1),"")</f>
        <v/>
      </c>
      <c r="L33" s="68" t="str">
        <f>IFERROR(_xlfn.RANK.EQ('Extrato 1'!D31,'Extrato 1'!$D$3:$D$72,1)+COUNTIF('Extrato 1'!$D$3:D31,'Extrato 1'!D31)-1,"")</f>
        <v/>
      </c>
      <c r="M33" s="68" t="str">
        <f>IFERROR(_xlfn.RANK.EQ('Extrato 2'!D31,'Extrato 2'!$D$3:$D$72,1),"")</f>
        <v/>
      </c>
      <c r="N33" s="68" t="str">
        <f>IFERROR(_xlfn.RANK.EQ('Extrato 2'!D31,'Extrato 2'!$D$3:$D$72,1)+COUNTIF('Extrato 2'!$D$3:D31,'Extrato 2'!D31)-1,"")</f>
        <v/>
      </c>
      <c r="P33" s="75" t="str">
        <f>IF(AND('Análise Quantitativa'!$O$30&gt;1,COUNTIF('Extrato 1'!$FN$3:$FN$72,Esboço!C33&amp;" ("&amp;'Análise Quantitativa'!P65&amp;")")&gt;=1),Esboço!G33,"")</f>
        <v/>
      </c>
      <c r="Q33" s="75" t="str">
        <f>IF(P33="","",Tabela!HN36)</f>
        <v/>
      </c>
      <c r="R33" s="75" t="str">
        <f>IF(AND('Análise Quantitativa'!$Q$30&gt;1,COUNTIF('Extrato 1'!$FP$3:$FP$72,Esboço!C33&amp;" ("&amp;'Análise Quantitativa'!P65&amp;")")&gt;=1),Esboço!G33,"")</f>
        <v/>
      </c>
      <c r="S33" s="75" t="str">
        <f>IF(R33="","",Tabela!HN36)</f>
        <v/>
      </c>
      <c r="T33" s="75" t="str">
        <f>IF(AND('Análise Quantitativa'!$S$30&gt;1,COUNTIF('Extrato 1'!$FR$3:$FR$72,Esboço!C33&amp;" ("&amp;'Análise Quantitativa'!P65&amp;")")&gt;=1),Esboço!G33,"")</f>
        <v/>
      </c>
      <c r="U33" s="75" t="str">
        <f>IF(T33="","",Tabela!HN36)</f>
        <v/>
      </c>
      <c r="V33" s="75" t="str">
        <f>IF(AND('Análise Quantitativa'!$U$30&gt;1,COUNTIF('Extrato 1'!$FT$3:$FT$72,Esboço!C33&amp;" ("&amp;'Análise Quantitativa'!P65&amp;")")&gt;=1),Esboço!G33,"")</f>
        <v/>
      </c>
      <c r="W33" s="75" t="str">
        <f>IF(V33="","",Tabela!HN36)</f>
        <v/>
      </c>
      <c r="X33" s="75" t="str">
        <f>IF(AND('Análise Quantitativa'!$W$30&gt;1,COUNTIF('Extrato 1'!$FV$3:$FV$72,Esboço!C33&amp;" ("&amp;'Análise Quantitativa'!P65&amp;")")&gt;=1),Esboço!G33,"")</f>
        <v/>
      </c>
      <c r="Y33" s="75" t="str">
        <f>IF(X33="","",Tabela!HN36)</f>
        <v/>
      </c>
      <c r="Z33" s="75" t="str">
        <f>IF(AND('Análise Quantitativa'!$Y$30&gt;1,COUNTIF('Extrato 1'!$FX$3:$FX$72,Esboço!C33&amp;" ("&amp;'Análise Quantitativa'!P65&amp;")")&gt;=1),Esboço!G33,"")</f>
        <v/>
      </c>
      <c r="AA33" s="75" t="str">
        <f>IF(Z33="","",Tabela!HN36)</f>
        <v/>
      </c>
      <c r="AB33" s="75" t="str">
        <f>IF(AND('Análise Quantitativa'!$AA$30&gt;1,COUNTIF('Extrato 1'!$FZ$3:$FZ$72,Esboço!C33&amp;" ("&amp;'Análise Quantitativa'!P65&amp;")")&gt;=1),Esboço!G33,"")</f>
        <v/>
      </c>
      <c r="AC33" s="75" t="str">
        <f>IF(AB33="","",Tabela!HN36)</f>
        <v/>
      </c>
      <c r="AE33" s="75" t="str">
        <f>IF(AND('Análise Quantitativa'!$O$30=1,COUNTIF('Extrato 1'!$FN$3:$FN$72,Esboço!C33&amp;" ("&amp;'Análise Quantitativa'!P65&amp;")")&gt;=1),Esboço!G33,"")</f>
        <v/>
      </c>
      <c r="AF33" s="75" t="str">
        <f>IF(AE33="","",Tabela!HN36)</f>
        <v/>
      </c>
      <c r="AG33" s="75" t="str">
        <f>IF(AND('Análise Quantitativa'!$Q$30=1,COUNTIF('Extrato 1'!$FP$3:$FP$72,Esboço!C33&amp;" ("&amp;'Análise Quantitativa'!P65&amp;")")&gt;=1),Esboço!G33,"")</f>
        <v/>
      </c>
      <c r="AH33" s="75" t="str">
        <f>IF(AG33="","",Tabela!HN36)</f>
        <v/>
      </c>
      <c r="AI33" s="75" t="str">
        <f>IF(AND('Análise Quantitativa'!$S$30=1,COUNTIF('Extrato 1'!$FR$3:$FR$72,Esboço!C33&amp;" ("&amp;'Análise Quantitativa'!P65&amp;")")&gt;=1),Esboço!G33,"")</f>
        <v/>
      </c>
      <c r="AJ33" s="75" t="str">
        <f>IF(AI33="","",Tabela!HN36)</f>
        <v/>
      </c>
      <c r="AK33" s="75" t="str">
        <f>IF(AND('Análise Quantitativa'!$U$30=1,COUNTIF('Extrato 1'!$FT$3:$FT$72,Esboço!C33&amp;" ("&amp;'Análise Quantitativa'!P65&amp;")")&gt;=1),Esboço!G33,"")</f>
        <v/>
      </c>
      <c r="AL33" s="75" t="str">
        <f>IF(AK33="","",Tabela!HN36)</f>
        <v/>
      </c>
      <c r="AM33" s="75" t="str">
        <f>IF(AND('Análise Quantitativa'!$W$30=1,COUNTIF('Extrato 1'!$FV$3:$FV$72,Esboço!C33&amp;" ("&amp;'Análise Quantitativa'!P65&amp;")")&gt;=1),Esboço!G33,"")</f>
        <v/>
      </c>
      <c r="AN33" s="75" t="str">
        <f>IF(AM33="","",Tabela!HN36)</f>
        <v/>
      </c>
      <c r="AO33" s="75" t="str">
        <f>IF(AND('Análise Quantitativa'!$Y$30=1,COUNTIF('Extrato 1'!$FX$3:$FX$72,Esboço!C33&amp;" ("&amp;'Análise Quantitativa'!P65&amp;")")&gt;=1),Esboço!G33,"")</f>
        <v/>
      </c>
      <c r="AP33" s="75" t="str">
        <f>IF(AO33="","",Tabela!HN36)</f>
        <v/>
      </c>
      <c r="AQ33" s="75" t="str">
        <f>IF(AND('Análise Quantitativa'!$AA$30=1,COUNTIF('Extrato 1'!$FZ$3:$FZ$72,Esboço!C33&amp;" ("&amp;'Análise Quantitativa'!P65&amp;")")&gt;=1),Esboço!G33,"")</f>
        <v/>
      </c>
      <c r="AR33" s="75" t="str">
        <f>IF(AQ33="","",Tabela!HN36)</f>
        <v/>
      </c>
      <c r="AX33" s="104">
        <v>33</v>
      </c>
    </row>
    <row r="34" spans="2:50" ht="9.75" thickBot="1" x14ac:dyDescent="0.3">
      <c r="B34" s="71">
        <v>30</v>
      </c>
      <c r="C34" s="70" t="str">
        <f>'Extrato 1'!U32</f>
        <v/>
      </c>
      <c r="D34" s="68" t="str">
        <f>'Extrato 1'!D32</f>
        <v/>
      </c>
      <c r="E34" s="68" t="str">
        <f>'Extrato 1'!J32</f>
        <v/>
      </c>
      <c r="F34" s="68" t="str">
        <f>'Extrato 1'!K32</f>
        <v/>
      </c>
      <c r="G34" s="69" t="str">
        <f>'Extrato 2'!D32</f>
        <v/>
      </c>
      <c r="H34" s="69" t="str">
        <f>'Extrato 2'!J32</f>
        <v/>
      </c>
      <c r="I34" s="69" t="str">
        <f>'Extrato 2'!K32</f>
        <v/>
      </c>
      <c r="K34" s="68" t="str">
        <f>IFERROR(_xlfn.RANK.EQ('Extrato 1'!D32,'Extrato 1'!$D$3:$D$72,1),"")</f>
        <v/>
      </c>
      <c r="L34" s="68" t="str">
        <f>IFERROR(_xlfn.RANK.EQ('Extrato 1'!D32,'Extrato 1'!$D$3:$D$72,1)+COUNTIF('Extrato 1'!$D$3:D32,'Extrato 1'!D32)-1,"")</f>
        <v/>
      </c>
      <c r="M34" s="68" t="str">
        <f>IFERROR(_xlfn.RANK.EQ('Extrato 2'!D32,'Extrato 2'!$D$3:$D$72,1),"")</f>
        <v/>
      </c>
      <c r="N34" s="68" t="str">
        <f>IFERROR(_xlfn.RANK.EQ('Extrato 2'!D32,'Extrato 2'!$D$3:$D$72,1)+COUNTIF('Extrato 2'!$D$3:D32,'Extrato 2'!D32)-1,"")</f>
        <v/>
      </c>
      <c r="P34" s="75" t="str">
        <f>IF(AND('Análise Quantitativa'!$O$30&gt;1,COUNTIF('Extrato 1'!$FN$3:$FN$72,Esboço!C34&amp;" ("&amp;'Análise Quantitativa'!P66&amp;")")&gt;=1),Esboço!G34,"")</f>
        <v/>
      </c>
      <c r="Q34" s="75" t="str">
        <f>IF(P34="","",Tabela!HN37)</f>
        <v/>
      </c>
      <c r="R34" s="75" t="str">
        <f>IF(AND('Análise Quantitativa'!$Q$30&gt;1,COUNTIF('Extrato 1'!$FP$3:$FP$72,Esboço!C34&amp;" ("&amp;'Análise Quantitativa'!P66&amp;")")&gt;=1),Esboço!G34,"")</f>
        <v/>
      </c>
      <c r="S34" s="75" t="str">
        <f>IF(R34="","",Tabela!HN37)</f>
        <v/>
      </c>
      <c r="T34" s="75" t="str">
        <f>IF(AND('Análise Quantitativa'!$S$30&gt;1,COUNTIF('Extrato 1'!$FR$3:$FR$72,Esboço!C34&amp;" ("&amp;'Análise Quantitativa'!P66&amp;")")&gt;=1),Esboço!G34,"")</f>
        <v/>
      </c>
      <c r="U34" s="75" t="str">
        <f>IF(T34="","",Tabela!HN37)</f>
        <v/>
      </c>
      <c r="V34" s="75" t="str">
        <f>IF(AND('Análise Quantitativa'!$U$30&gt;1,COUNTIF('Extrato 1'!$FT$3:$FT$72,Esboço!C34&amp;" ("&amp;'Análise Quantitativa'!P66&amp;")")&gt;=1),Esboço!G34,"")</f>
        <v/>
      </c>
      <c r="W34" s="75" t="str">
        <f>IF(V34="","",Tabela!HN37)</f>
        <v/>
      </c>
      <c r="X34" s="75" t="str">
        <f>IF(AND('Análise Quantitativa'!$W$30&gt;1,COUNTIF('Extrato 1'!$FV$3:$FV$72,Esboço!C34&amp;" ("&amp;'Análise Quantitativa'!P66&amp;")")&gt;=1),Esboço!G34,"")</f>
        <v/>
      </c>
      <c r="Y34" s="75" t="str">
        <f>IF(X34="","",Tabela!HN37)</f>
        <v/>
      </c>
      <c r="Z34" s="75" t="str">
        <f>IF(AND('Análise Quantitativa'!$Y$30&gt;1,COUNTIF('Extrato 1'!$FX$3:$FX$72,Esboço!C34&amp;" ("&amp;'Análise Quantitativa'!P66&amp;")")&gt;=1),Esboço!G34,"")</f>
        <v/>
      </c>
      <c r="AA34" s="75" t="str">
        <f>IF(Z34="","",Tabela!HN37)</f>
        <v/>
      </c>
      <c r="AB34" s="75" t="str">
        <f>IF(AND('Análise Quantitativa'!$AA$30&gt;1,COUNTIF('Extrato 1'!$FZ$3:$FZ$72,Esboço!C34&amp;" ("&amp;'Análise Quantitativa'!P66&amp;")")&gt;=1),Esboço!G34,"")</f>
        <v/>
      </c>
      <c r="AC34" s="75" t="str">
        <f>IF(AB34="","",Tabela!HN37)</f>
        <v/>
      </c>
      <c r="AE34" s="75" t="str">
        <f>IF(AND('Análise Quantitativa'!$O$30=1,COUNTIF('Extrato 1'!$FN$3:$FN$72,Esboço!C34&amp;" ("&amp;'Análise Quantitativa'!P66&amp;")")&gt;=1),Esboço!G34,"")</f>
        <v/>
      </c>
      <c r="AF34" s="75" t="str">
        <f>IF(AE34="","",Tabela!HN37)</f>
        <v/>
      </c>
      <c r="AG34" s="75" t="str">
        <f>IF(AND('Análise Quantitativa'!$Q$30=1,COUNTIF('Extrato 1'!$FP$3:$FP$72,Esboço!C34&amp;" ("&amp;'Análise Quantitativa'!P66&amp;")")&gt;=1),Esboço!G34,"")</f>
        <v/>
      </c>
      <c r="AH34" s="75" t="str">
        <f>IF(AG34="","",Tabela!HN37)</f>
        <v/>
      </c>
      <c r="AI34" s="75" t="str">
        <f>IF(AND('Análise Quantitativa'!$S$30=1,COUNTIF('Extrato 1'!$FR$3:$FR$72,Esboço!C34&amp;" ("&amp;'Análise Quantitativa'!P66&amp;")")&gt;=1),Esboço!G34,"")</f>
        <v/>
      </c>
      <c r="AJ34" s="75" t="str">
        <f>IF(AI34="","",Tabela!HN37)</f>
        <v/>
      </c>
      <c r="AK34" s="75" t="str">
        <f>IF(AND('Análise Quantitativa'!$U$30=1,COUNTIF('Extrato 1'!$FT$3:$FT$72,Esboço!C34&amp;" ("&amp;'Análise Quantitativa'!P66&amp;")")&gt;=1),Esboço!G34,"")</f>
        <v/>
      </c>
      <c r="AL34" s="75" t="str">
        <f>IF(AK34="","",Tabela!HN37)</f>
        <v/>
      </c>
      <c r="AM34" s="75" t="str">
        <f>IF(AND('Análise Quantitativa'!$W$30=1,COUNTIF('Extrato 1'!$FV$3:$FV$72,Esboço!C34&amp;" ("&amp;'Análise Quantitativa'!P66&amp;")")&gt;=1),Esboço!G34,"")</f>
        <v/>
      </c>
      <c r="AN34" s="75" t="str">
        <f>IF(AM34="","",Tabela!HN37)</f>
        <v/>
      </c>
      <c r="AO34" s="75" t="str">
        <f>IF(AND('Análise Quantitativa'!$Y$30=1,COUNTIF('Extrato 1'!$FX$3:$FX$72,Esboço!C34&amp;" ("&amp;'Análise Quantitativa'!P66&amp;")")&gt;=1),Esboço!G34,"")</f>
        <v/>
      </c>
      <c r="AP34" s="75" t="str">
        <f>IF(AO34="","",Tabela!HN37)</f>
        <v/>
      </c>
      <c r="AQ34" s="75" t="str">
        <f>IF(AND('Análise Quantitativa'!$AA$30=1,COUNTIF('Extrato 1'!$FZ$3:$FZ$72,Esboço!C34&amp;" ("&amp;'Análise Quantitativa'!P66&amp;")")&gt;=1),Esboço!G34,"")</f>
        <v/>
      </c>
      <c r="AR34" s="75" t="str">
        <f>IF(AQ34="","",Tabela!HN37)</f>
        <v/>
      </c>
      <c r="AX34" s="104">
        <v>34</v>
      </c>
    </row>
    <row r="35" spans="2:50" ht="9.75" thickBot="1" x14ac:dyDescent="0.3">
      <c r="B35" s="71">
        <v>31</v>
      </c>
      <c r="C35" s="70" t="str">
        <f>'Extrato 1'!U33</f>
        <v/>
      </c>
      <c r="D35" s="68" t="str">
        <f>'Extrato 1'!D33</f>
        <v/>
      </c>
      <c r="E35" s="68" t="str">
        <f>'Extrato 1'!J33</f>
        <v/>
      </c>
      <c r="F35" s="68" t="str">
        <f>'Extrato 1'!K33</f>
        <v/>
      </c>
      <c r="G35" s="69" t="str">
        <f>'Extrato 2'!D33</f>
        <v/>
      </c>
      <c r="H35" s="69" t="str">
        <f>'Extrato 2'!J33</f>
        <v/>
      </c>
      <c r="I35" s="69" t="str">
        <f>'Extrato 2'!K33</f>
        <v/>
      </c>
      <c r="K35" s="68" t="str">
        <f>IFERROR(_xlfn.RANK.EQ('Extrato 1'!D33,'Extrato 1'!$D$3:$D$72,1),"")</f>
        <v/>
      </c>
      <c r="L35" s="68" t="str">
        <f>IFERROR(_xlfn.RANK.EQ('Extrato 1'!D33,'Extrato 1'!$D$3:$D$72,1)+COUNTIF('Extrato 1'!$D$3:D33,'Extrato 1'!D33)-1,"")</f>
        <v/>
      </c>
      <c r="M35" s="68" t="str">
        <f>IFERROR(_xlfn.RANK.EQ('Extrato 2'!D33,'Extrato 2'!$D$3:$D$72,1),"")</f>
        <v/>
      </c>
      <c r="N35" s="68" t="str">
        <f>IFERROR(_xlfn.RANK.EQ('Extrato 2'!D33,'Extrato 2'!$D$3:$D$72,1)+COUNTIF('Extrato 2'!$D$3:D33,'Extrato 2'!D33)-1,"")</f>
        <v/>
      </c>
      <c r="P35" s="75" t="str">
        <f>IF(AND('Análise Quantitativa'!$O$30&gt;1,COUNTIF('Extrato 1'!$FN$3:$FN$72,Esboço!C35&amp;" ("&amp;'Análise Quantitativa'!P67&amp;")")&gt;=1),Esboço!G35,"")</f>
        <v/>
      </c>
      <c r="Q35" s="75" t="str">
        <f>IF(P35="","",Tabela!HN38)</f>
        <v/>
      </c>
      <c r="R35" s="75" t="str">
        <f>IF(AND('Análise Quantitativa'!$Q$30&gt;1,COUNTIF('Extrato 1'!$FP$3:$FP$72,Esboço!C35&amp;" ("&amp;'Análise Quantitativa'!P67&amp;")")&gt;=1),Esboço!G35,"")</f>
        <v/>
      </c>
      <c r="S35" s="75" t="str">
        <f>IF(R35="","",Tabela!HN38)</f>
        <v/>
      </c>
      <c r="T35" s="75" t="str">
        <f>IF(AND('Análise Quantitativa'!$S$30&gt;1,COUNTIF('Extrato 1'!$FR$3:$FR$72,Esboço!C35&amp;" ("&amp;'Análise Quantitativa'!P67&amp;")")&gt;=1),Esboço!G35,"")</f>
        <v/>
      </c>
      <c r="U35" s="75" t="str">
        <f>IF(T35="","",Tabela!HN38)</f>
        <v/>
      </c>
      <c r="V35" s="75" t="str">
        <f>IF(AND('Análise Quantitativa'!$U$30&gt;1,COUNTIF('Extrato 1'!$FT$3:$FT$72,Esboço!C35&amp;" ("&amp;'Análise Quantitativa'!P67&amp;")")&gt;=1),Esboço!G35,"")</f>
        <v/>
      </c>
      <c r="W35" s="75" t="str">
        <f>IF(V35="","",Tabela!HN38)</f>
        <v/>
      </c>
      <c r="X35" s="75" t="str">
        <f>IF(AND('Análise Quantitativa'!$W$30&gt;1,COUNTIF('Extrato 1'!$FV$3:$FV$72,Esboço!C35&amp;" ("&amp;'Análise Quantitativa'!P67&amp;")")&gt;=1),Esboço!G35,"")</f>
        <v/>
      </c>
      <c r="Y35" s="75" t="str">
        <f>IF(X35="","",Tabela!HN38)</f>
        <v/>
      </c>
      <c r="Z35" s="75" t="str">
        <f>IF(AND('Análise Quantitativa'!$Y$30&gt;1,COUNTIF('Extrato 1'!$FX$3:$FX$72,Esboço!C35&amp;" ("&amp;'Análise Quantitativa'!P67&amp;")")&gt;=1),Esboço!G35,"")</f>
        <v/>
      </c>
      <c r="AA35" s="75" t="str">
        <f>IF(Z35="","",Tabela!HN38)</f>
        <v/>
      </c>
      <c r="AB35" s="75" t="str">
        <f>IF(AND('Análise Quantitativa'!$AA$30&gt;1,COUNTIF('Extrato 1'!$FZ$3:$FZ$72,Esboço!C35&amp;" ("&amp;'Análise Quantitativa'!P67&amp;")")&gt;=1),Esboço!G35,"")</f>
        <v/>
      </c>
      <c r="AC35" s="75" t="str">
        <f>IF(AB35="","",Tabela!HN38)</f>
        <v/>
      </c>
      <c r="AE35" s="75" t="str">
        <f>IF(AND('Análise Quantitativa'!$O$30=1,COUNTIF('Extrato 1'!$FN$3:$FN$72,Esboço!C35&amp;" ("&amp;'Análise Quantitativa'!P67&amp;")")&gt;=1),Esboço!G35,"")</f>
        <v/>
      </c>
      <c r="AF35" s="75" t="str">
        <f>IF(AE35="","",Tabela!HN38)</f>
        <v/>
      </c>
      <c r="AG35" s="75" t="str">
        <f>IF(AND('Análise Quantitativa'!$Q$30=1,COUNTIF('Extrato 1'!$FP$3:$FP$72,Esboço!C35&amp;" ("&amp;'Análise Quantitativa'!P67&amp;")")&gt;=1),Esboço!G35,"")</f>
        <v/>
      </c>
      <c r="AH35" s="75" t="str">
        <f>IF(AG35="","",Tabela!HN38)</f>
        <v/>
      </c>
      <c r="AI35" s="75" t="str">
        <f>IF(AND('Análise Quantitativa'!$S$30=1,COUNTIF('Extrato 1'!$FR$3:$FR$72,Esboço!C35&amp;" ("&amp;'Análise Quantitativa'!P67&amp;")")&gt;=1),Esboço!G35,"")</f>
        <v/>
      </c>
      <c r="AJ35" s="75" t="str">
        <f>IF(AI35="","",Tabela!HN38)</f>
        <v/>
      </c>
      <c r="AK35" s="75" t="str">
        <f>IF(AND('Análise Quantitativa'!$U$30=1,COUNTIF('Extrato 1'!$FT$3:$FT$72,Esboço!C35&amp;" ("&amp;'Análise Quantitativa'!P67&amp;")")&gt;=1),Esboço!G35,"")</f>
        <v/>
      </c>
      <c r="AL35" s="75" t="str">
        <f>IF(AK35="","",Tabela!HN38)</f>
        <v/>
      </c>
      <c r="AM35" s="75" t="str">
        <f>IF(AND('Análise Quantitativa'!$W$30=1,COUNTIF('Extrato 1'!$FV$3:$FV$72,Esboço!C35&amp;" ("&amp;'Análise Quantitativa'!P67&amp;")")&gt;=1),Esboço!G35,"")</f>
        <v/>
      </c>
      <c r="AN35" s="75" t="str">
        <f>IF(AM35="","",Tabela!HN38)</f>
        <v/>
      </c>
      <c r="AO35" s="75" t="str">
        <f>IF(AND('Análise Quantitativa'!$Y$30=1,COUNTIF('Extrato 1'!$FX$3:$FX$72,Esboço!C35&amp;" ("&amp;'Análise Quantitativa'!P67&amp;")")&gt;=1),Esboço!G35,"")</f>
        <v/>
      </c>
      <c r="AP35" s="75" t="str">
        <f>IF(AO35="","",Tabela!HN38)</f>
        <v/>
      </c>
      <c r="AQ35" s="75" t="str">
        <f>IF(AND('Análise Quantitativa'!$AA$30=1,COUNTIF('Extrato 1'!$FZ$3:$FZ$72,Esboço!C35&amp;" ("&amp;'Análise Quantitativa'!P67&amp;")")&gt;=1),Esboço!G35,"")</f>
        <v/>
      </c>
      <c r="AR35" s="75" t="str">
        <f>IF(AQ35="","",Tabela!HN38)</f>
        <v/>
      </c>
      <c r="AX35" s="104">
        <v>35</v>
      </c>
    </row>
    <row r="36" spans="2:50" ht="9.75" thickBot="1" x14ac:dyDescent="0.3">
      <c r="B36" s="71">
        <v>32</v>
      </c>
      <c r="C36" s="70" t="str">
        <f>'Extrato 1'!U34</f>
        <v/>
      </c>
      <c r="D36" s="68" t="str">
        <f>'Extrato 1'!D34</f>
        <v/>
      </c>
      <c r="E36" s="68" t="str">
        <f>'Extrato 1'!J34</f>
        <v/>
      </c>
      <c r="F36" s="68" t="str">
        <f>'Extrato 1'!K34</f>
        <v/>
      </c>
      <c r="G36" s="69" t="str">
        <f>'Extrato 2'!D34</f>
        <v/>
      </c>
      <c r="H36" s="69" t="str">
        <f>'Extrato 2'!J34</f>
        <v/>
      </c>
      <c r="I36" s="69" t="str">
        <f>'Extrato 2'!K34</f>
        <v/>
      </c>
      <c r="K36" s="68" t="str">
        <f>IFERROR(_xlfn.RANK.EQ('Extrato 1'!D34,'Extrato 1'!$D$3:$D$72,1),"")</f>
        <v/>
      </c>
      <c r="L36" s="68" t="str">
        <f>IFERROR(_xlfn.RANK.EQ('Extrato 1'!D34,'Extrato 1'!$D$3:$D$72,1)+COUNTIF('Extrato 1'!$D$3:D34,'Extrato 1'!D34)-1,"")</f>
        <v/>
      </c>
      <c r="M36" s="68" t="str">
        <f>IFERROR(_xlfn.RANK.EQ('Extrato 2'!D34,'Extrato 2'!$D$3:$D$72,1),"")</f>
        <v/>
      </c>
      <c r="N36" s="68" t="str">
        <f>IFERROR(_xlfn.RANK.EQ('Extrato 2'!D34,'Extrato 2'!$D$3:$D$72,1)+COUNTIF('Extrato 2'!$D$3:D34,'Extrato 2'!D34)-1,"")</f>
        <v/>
      </c>
      <c r="P36" s="75" t="str">
        <f>IF(AND('Análise Quantitativa'!$O$30&gt;1,COUNTIF('Extrato 1'!$FN$3:$FN$72,Esboço!C36&amp;" ("&amp;'Análise Quantitativa'!P68&amp;")")&gt;=1),Esboço!G36,"")</f>
        <v/>
      </c>
      <c r="Q36" s="75" t="str">
        <f>IF(P36="","",Tabela!HN39)</f>
        <v/>
      </c>
      <c r="R36" s="75" t="str">
        <f>IF(AND('Análise Quantitativa'!$Q$30&gt;1,COUNTIF('Extrato 1'!$FP$3:$FP$72,Esboço!C36&amp;" ("&amp;'Análise Quantitativa'!P68&amp;")")&gt;=1),Esboço!G36,"")</f>
        <v/>
      </c>
      <c r="S36" s="75" t="str">
        <f>IF(R36="","",Tabela!HN39)</f>
        <v/>
      </c>
      <c r="T36" s="75" t="str">
        <f>IF(AND('Análise Quantitativa'!$S$30&gt;1,COUNTIF('Extrato 1'!$FR$3:$FR$72,Esboço!C36&amp;" ("&amp;'Análise Quantitativa'!P68&amp;")")&gt;=1),Esboço!G36,"")</f>
        <v/>
      </c>
      <c r="U36" s="75" t="str">
        <f>IF(T36="","",Tabela!HN39)</f>
        <v/>
      </c>
      <c r="V36" s="75" t="str">
        <f>IF(AND('Análise Quantitativa'!$U$30&gt;1,COUNTIF('Extrato 1'!$FT$3:$FT$72,Esboço!C36&amp;" ("&amp;'Análise Quantitativa'!P68&amp;")")&gt;=1),Esboço!G36,"")</f>
        <v/>
      </c>
      <c r="W36" s="75" t="str">
        <f>IF(V36="","",Tabela!HN39)</f>
        <v/>
      </c>
      <c r="X36" s="75" t="str">
        <f>IF(AND('Análise Quantitativa'!$W$30&gt;1,COUNTIF('Extrato 1'!$FV$3:$FV$72,Esboço!C36&amp;" ("&amp;'Análise Quantitativa'!P68&amp;")")&gt;=1),Esboço!G36,"")</f>
        <v/>
      </c>
      <c r="Y36" s="75" t="str">
        <f>IF(X36="","",Tabela!HN39)</f>
        <v/>
      </c>
      <c r="Z36" s="75" t="str">
        <f>IF(AND('Análise Quantitativa'!$Y$30&gt;1,COUNTIF('Extrato 1'!$FX$3:$FX$72,Esboço!C36&amp;" ("&amp;'Análise Quantitativa'!P68&amp;")")&gt;=1),Esboço!G36,"")</f>
        <v/>
      </c>
      <c r="AA36" s="75" t="str">
        <f>IF(Z36="","",Tabela!HN39)</f>
        <v/>
      </c>
      <c r="AB36" s="75" t="str">
        <f>IF(AND('Análise Quantitativa'!$AA$30&gt;1,COUNTIF('Extrato 1'!$FZ$3:$FZ$72,Esboço!C36&amp;" ("&amp;'Análise Quantitativa'!P68&amp;")")&gt;=1),Esboço!G36,"")</f>
        <v/>
      </c>
      <c r="AC36" s="75" t="str">
        <f>IF(AB36="","",Tabela!HN39)</f>
        <v/>
      </c>
      <c r="AE36" s="75" t="str">
        <f>IF(AND('Análise Quantitativa'!$O$30=1,COUNTIF('Extrato 1'!$FN$3:$FN$72,Esboço!C36&amp;" ("&amp;'Análise Quantitativa'!P68&amp;")")&gt;=1),Esboço!G36,"")</f>
        <v/>
      </c>
      <c r="AF36" s="75" t="str">
        <f>IF(AE36="","",Tabela!HN39)</f>
        <v/>
      </c>
      <c r="AG36" s="75" t="str">
        <f>IF(AND('Análise Quantitativa'!$Q$30=1,COUNTIF('Extrato 1'!$FP$3:$FP$72,Esboço!C36&amp;" ("&amp;'Análise Quantitativa'!P68&amp;")")&gt;=1),Esboço!G36,"")</f>
        <v/>
      </c>
      <c r="AH36" s="75" t="str">
        <f>IF(AG36="","",Tabela!HN39)</f>
        <v/>
      </c>
      <c r="AI36" s="75" t="str">
        <f>IF(AND('Análise Quantitativa'!$S$30=1,COUNTIF('Extrato 1'!$FR$3:$FR$72,Esboço!C36&amp;" ("&amp;'Análise Quantitativa'!P68&amp;")")&gt;=1),Esboço!G36,"")</f>
        <v/>
      </c>
      <c r="AJ36" s="75" t="str">
        <f>IF(AI36="","",Tabela!HN39)</f>
        <v/>
      </c>
      <c r="AK36" s="75" t="str">
        <f>IF(AND('Análise Quantitativa'!$U$30=1,COUNTIF('Extrato 1'!$FT$3:$FT$72,Esboço!C36&amp;" ("&amp;'Análise Quantitativa'!P68&amp;")")&gt;=1),Esboço!G36,"")</f>
        <v/>
      </c>
      <c r="AL36" s="75" t="str">
        <f>IF(AK36="","",Tabela!HN39)</f>
        <v/>
      </c>
      <c r="AM36" s="75" t="str">
        <f>IF(AND('Análise Quantitativa'!$W$30=1,COUNTIF('Extrato 1'!$FV$3:$FV$72,Esboço!C36&amp;" ("&amp;'Análise Quantitativa'!P68&amp;")")&gt;=1),Esboço!G36,"")</f>
        <v/>
      </c>
      <c r="AN36" s="75" t="str">
        <f>IF(AM36="","",Tabela!HN39)</f>
        <v/>
      </c>
      <c r="AO36" s="75" t="str">
        <f>IF(AND('Análise Quantitativa'!$Y$30=1,COUNTIF('Extrato 1'!$FX$3:$FX$72,Esboço!C36&amp;" ("&amp;'Análise Quantitativa'!P68&amp;")")&gt;=1),Esboço!G36,"")</f>
        <v/>
      </c>
      <c r="AP36" s="75" t="str">
        <f>IF(AO36="","",Tabela!HN39)</f>
        <v/>
      </c>
      <c r="AQ36" s="75" t="str">
        <f>IF(AND('Análise Quantitativa'!$AA$30=1,COUNTIF('Extrato 1'!$FZ$3:$FZ$72,Esboço!C36&amp;" ("&amp;'Análise Quantitativa'!P68&amp;")")&gt;=1),Esboço!G36,"")</f>
        <v/>
      </c>
      <c r="AR36" s="75" t="str">
        <f>IF(AQ36="","",Tabela!HN39)</f>
        <v/>
      </c>
      <c r="AX36" s="104">
        <v>36</v>
      </c>
    </row>
    <row r="37" spans="2:50" ht="9.75" thickBot="1" x14ac:dyDescent="0.3">
      <c r="B37" s="71">
        <v>33</v>
      </c>
      <c r="C37" s="70" t="str">
        <f>'Extrato 1'!U35</f>
        <v/>
      </c>
      <c r="D37" s="68" t="str">
        <f>'Extrato 1'!D35</f>
        <v/>
      </c>
      <c r="E37" s="68" t="str">
        <f>'Extrato 1'!J35</f>
        <v/>
      </c>
      <c r="F37" s="68" t="str">
        <f>'Extrato 1'!K35</f>
        <v/>
      </c>
      <c r="G37" s="69" t="str">
        <f>'Extrato 2'!D35</f>
        <v/>
      </c>
      <c r="H37" s="69" t="str">
        <f>'Extrato 2'!J35</f>
        <v/>
      </c>
      <c r="I37" s="69" t="str">
        <f>'Extrato 2'!K35</f>
        <v/>
      </c>
      <c r="K37" s="68" t="str">
        <f>IFERROR(_xlfn.RANK.EQ('Extrato 1'!D35,'Extrato 1'!$D$3:$D$72,1),"")</f>
        <v/>
      </c>
      <c r="L37" s="68" t="str">
        <f>IFERROR(_xlfn.RANK.EQ('Extrato 1'!D35,'Extrato 1'!$D$3:$D$72,1)+COUNTIF('Extrato 1'!$D$3:D35,'Extrato 1'!D35)-1,"")</f>
        <v/>
      </c>
      <c r="M37" s="68" t="str">
        <f>IFERROR(_xlfn.RANK.EQ('Extrato 2'!D35,'Extrato 2'!$D$3:$D$72,1),"")</f>
        <v/>
      </c>
      <c r="N37" s="68" t="str">
        <f>IFERROR(_xlfn.RANK.EQ('Extrato 2'!D35,'Extrato 2'!$D$3:$D$72,1)+COUNTIF('Extrato 2'!$D$3:D35,'Extrato 2'!D35)-1,"")</f>
        <v/>
      </c>
      <c r="P37" s="75" t="str">
        <f>IF(AND('Análise Quantitativa'!$O$30&gt;1,COUNTIF('Extrato 1'!$FN$3:$FN$72,Esboço!C37&amp;" ("&amp;'Análise Quantitativa'!P69&amp;")")&gt;=1),Esboço!G37,"")</f>
        <v/>
      </c>
      <c r="Q37" s="75" t="str">
        <f>IF(P37="","",Tabela!HN40)</f>
        <v/>
      </c>
      <c r="R37" s="75" t="str">
        <f>IF(AND('Análise Quantitativa'!$Q$30&gt;1,COUNTIF('Extrato 1'!$FP$3:$FP$72,Esboço!C37&amp;" ("&amp;'Análise Quantitativa'!P69&amp;")")&gt;=1),Esboço!G37,"")</f>
        <v/>
      </c>
      <c r="S37" s="75" t="str">
        <f>IF(R37="","",Tabela!HN40)</f>
        <v/>
      </c>
      <c r="T37" s="75" t="str">
        <f>IF(AND('Análise Quantitativa'!$S$30&gt;1,COUNTIF('Extrato 1'!$FR$3:$FR$72,Esboço!C37&amp;" ("&amp;'Análise Quantitativa'!P69&amp;")")&gt;=1),Esboço!G37,"")</f>
        <v/>
      </c>
      <c r="U37" s="75" t="str">
        <f>IF(T37="","",Tabela!HN40)</f>
        <v/>
      </c>
      <c r="V37" s="75" t="str">
        <f>IF(AND('Análise Quantitativa'!$U$30&gt;1,COUNTIF('Extrato 1'!$FT$3:$FT$72,Esboço!C37&amp;" ("&amp;'Análise Quantitativa'!P69&amp;")")&gt;=1),Esboço!G37,"")</f>
        <v/>
      </c>
      <c r="W37" s="75" t="str">
        <f>IF(V37="","",Tabela!HN40)</f>
        <v/>
      </c>
      <c r="X37" s="75" t="str">
        <f>IF(AND('Análise Quantitativa'!$W$30&gt;1,COUNTIF('Extrato 1'!$FV$3:$FV$72,Esboço!C37&amp;" ("&amp;'Análise Quantitativa'!P69&amp;")")&gt;=1),Esboço!G37,"")</f>
        <v/>
      </c>
      <c r="Y37" s="75" t="str">
        <f>IF(X37="","",Tabela!HN40)</f>
        <v/>
      </c>
      <c r="Z37" s="75" t="str">
        <f>IF(AND('Análise Quantitativa'!$Y$30&gt;1,COUNTIF('Extrato 1'!$FX$3:$FX$72,Esboço!C37&amp;" ("&amp;'Análise Quantitativa'!P69&amp;")")&gt;=1),Esboço!G37,"")</f>
        <v/>
      </c>
      <c r="AA37" s="75" t="str">
        <f>IF(Z37="","",Tabela!HN40)</f>
        <v/>
      </c>
      <c r="AB37" s="75" t="str">
        <f>IF(AND('Análise Quantitativa'!$AA$30&gt;1,COUNTIF('Extrato 1'!$FZ$3:$FZ$72,Esboço!C37&amp;" ("&amp;'Análise Quantitativa'!P69&amp;")")&gt;=1),Esboço!G37,"")</f>
        <v/>
      </c>
      <c r="AC37" s="75" t="str">
        <f>IF(AB37="","",Tabela!HN40)</f>
        <v/>
      </c>
      <c r="AE37" s="75" t="str">
        <f>IF(AND('Análise Quantitativa'!$O$30=1,COUNTIF('Extrato 1'!$FN$3:$FN$72,Esboço!C37&amp;" ("&amp;'Análise Quantitativa'!P69&amp;")")&gt;=1),Esboço!G37,"")</f>
        <v/>
      </c>
      <c r="AF37" s="75" t="str">
        <f>IF(AE37="","",Tabela!HN40)</f>
        <v/>
      </c>
      <c r="AG37" s="75" t="str">
        <f>IF(AND('Análise Quantitativa'!$Q$30=1,COUNTIF('Extrato 1'!$FP$3:$FP$72,Esboço!C37&amp;" ("&amp;'Análise Quantitativa'!P69&amp;")")&gt;=1),Esboço!G37,"")</f>
        <v/>
      </c>
      <c r="AH37" s="75" t="str">
        <f>IF(AG37="","",Tabela!HN40)</f>
        <v/>
      </c>
      <c r="AI37" s="75" t="str">
        <f>IF(AND('Análise Quantitativa'!$S$30=1,COUNTIF('Extrato 1'!$FR$3:$FR$72,Esboço!C37&amp;" ("&amp;'Análise Quantitativa'!P69&amp;")")&gt;=1),Esboço!G37,"")</f>
        <v/>
      </c>
      <c r="AJ37" s="75" t="str">
        <f>IF(AI37="","",Tabela!HN40)</f>
        <v/>
      </c>
      <c r="AK37" s="75" t="str">
        <f>IF(AND('Análise Quantitativa'!$U$30=1,COUNTIF('Extrato 1'!$FT$3:$FT$72,Esboço!C37&amp;" ("&amp;'Análise Quantitativa'!P69&amp;")")&gt;=1),Esboço!G37,"")</f>
        <v/>
      </c>
      <c r="AL37" s="75" t="str">
        <f>IF(AK37="","",Tabela!HN40)</f>
        <v/>
      </c>
      <c r="AM37" s="75" t="str">
        <f>IF(AND('Análise Quantitativa'!$W$30=1,COUNTIF('Extrato 1'!$FV$3:$FV$72,Esboço!C37&amp;" ("&amp;'Análise Quantitativa'!P69&amp;")")&gt;=1),Esboço!G37,"")</f>
        <v/>
      </c>
      <c r="AN37" s="75" t="str">
        <f>IF(AM37="","",Tabela!HN40)</f>
        <v/>
      </c>
      <c r="AO37" s="75" t="str">
        <f>IF(AND('Análise Quantitativa'!$Y$30=1,COUNTIF('Extrato 1'!$FX$3:$FX$72,Esboço!C37&amp;" ("&amp;'Análise Quantitativa'!P69&amp;")")&gt;=1),Esboço!G37,"")</f>
        <v/>
      </c>
      <c r="AP37" s="75" t="str">
        <f>IF(AO37="","",Tabela!HN40)</f>
        <v/>
      </c>
      <c r="AQ37" s="75" t="str">
        <f>IF(AND('Análise Quantitativa'!$AA$30=1,COUNTIF('Extrato 1'!$FZ$3:$FZ$72,Esboço!C37&amp;" ("&amp;'Análise Quantitativa'!P69&amp;")")&gt;=1),Esboço!G37,"")</f>
        <v/>
      </c>
      <c r="AR37" s="75" t="str">
        <f>IF(AQ37="","",Tabela!HN40)</f>
        <v/>
      </c>
      <c r="AX37" s="104">
        <v>37</v>
      </c>
    </row>
    <row r="38" spans="2:50" ht="9.75" thickBot="1" x14ac:dyDescent="0.3">
      <c r="B38" s="71">
        <v>34</v>
      </c>
      <c r="C38" s="70" t="str">
        <f>'Extrato 1'!U36</f>
        <v/>
      </c>
      <c r="D38" s="68" t="str">
        <f>'Extrato 1'!D36</f>
        <v/>
      </c>
      <c r="E38" s="68" t="str">
        <f>'Extrato 1'!J36</f>
        <v/>
      </c>
      <c r="F38" s="68" t="str">
        <f>'Extrato 1'!K36</f>
        <v/>
      </c>
      <c r="G38" s="69" t="str">
        <f>'Extrato 2'!D36</f>
        <v/>
      </c>
      <c r="H38" s="69" t="str">
        <f>'Extrato 2'!J36</f>
        <v/>
      </c>
      <c r="I38" s="69" t="str">
        <f>'Extrato 2'!K36</f>
        <v/>
      </c>
      <c r="K38" s="68" t="str">
        <f>IFERROR(_xlfn.RANK.EQ('Extrato 1'!D36,'Extrato 1'!$D$3:$D$72,1),"")</f>
        <v/>
      </c>
      <c r="L38" s="68" t="str">
        <f>IFERROR(_xlfn.RANK.EQ('Extrato 1'!D36,'Extrato 1'!$D$3:$D$72,1)+COUNTIF('Extrato 1'!$D$3:D36,'Extrato 1'!D36)-1,"")</f>
        <v/>
      </c>
      <c r="M38" s="68" t="str">
        <f>IFERROR(_xlfn.RANK.EQ('Extrato 2'!D36,'Extrato 2'!$D$3:$D$72,1),"")</f>
        <v/>
      </c>
      <c r="N38" s="68" t="str">
        <f>IFERROR(_xlfn.RANK.EQ('Extrato 2'!D36,'Extrato 2'!$D$3:$D$72,1)+COUNTIF('Extrato 2'!$D$3:D36,'Extrato 2'!D36)-1,"")</f>
        <v/>
      </c>
      <c r="P38" s="75" t="str">
        <f>IF(AND('Análise Quantitativa'!$O$30&gt;1,COUNTIF('Extrato 1'!$FN$3:$FN$72,Esboço!C38&amp;" ("&amp;'Análise Quantitativa'!P70&amp;")")&gt;=1),Esboço!G38,"")</f>
        <v/>
      </c>
      <c r="Q38" s="75" t="str">
        <f>IF(P38="","",Tabela!HN41)</f>
        <v/>
      </c>
      <c r="R38" s="75" t="str">
        <f>IF(AND('Análise Quantitativa'!$Q$30&gt;1,COUNTIF('Extrato 1'!$FP$3:$FP$72,Esboço!C38&amp;" ("&amp;'Análise Quantitativa'!P70&amp;")")&gt;=1),Esboço!G38,"")</f>
        <v/>
      </c>
      <c r="S38" s="75" t="str">
        <f>IF(R38="","",Tabela!HN41)</f>
        <v/>
      </c>
      <c r="T38" s="75" t="str">
        <f>IF(AND('Análise Quantitativa'!$S$30&gt;1,COUNTIF('Extrato 1'!$FR$3:$FR$72,Esboço!C38&amp;" ("&amp;'Análise Quantitativa'!P70&amp;")")&gt;=1),Esboço!G38,"")</f>
        <v/>
      </c>
      <c r="U38" s="75" t="str">
        <f>IF(T38="","",Tabela!HN41)</f>
        <v/>
      </c>
      <c r="V38" s="75" t="str">
        <f>IF(AND('Análise Quantitativa'!$U$30&gt;1,COUNTIF('Extrato 1'!$FT$3:$FT$72,Esboço!C38&amp;" ("&amp;'Análise Quantitativa'!P70&amp;")")&gt;=1),Esboço!G38,"")</f>
        <v/>
      </c>
      <c r="W38" s="75" t="str">
        <f>IF(V38="","",Tabela!HN41)</f>
        <v/>
      </c>
      <c r="X38" s="75" t="str">
        <f>IF(AND('Análise Quantitativa'!$W$30&gt;1,COUNTIF('Extrato 1'!$FV$3:$FV$72,Esboço!C38&amp;" ("&amp;'Análise Quantitativa'!P70&amp;")")&gt;=1),Esboço!G38,"")</f>
        <v/>
      </c>
      <c r="Y38" s="75" t="str">
        <f>IF(X38="","",Tabela!HN41)</f>
        <v/>
      </c>
      <c r="Z38" s="75" t="str">
        <f>IF(AND('Análise Quantitativa'!$Y$30&gt;1,COUNTIF('Extrato 1'!$FX$3:$FX$72,Esboço!C38&amp;" ("&amp;'Análise Quantitativa'!P70&amp;")")&gt;=1),Esboço!G38,"")</f>
        <v/>
      </c>
      <c r="AA38" s="75" t="str">
        <f>IF(Z38="","",Tabela!HN41)</f>
        <v/>
      </c>
      <c r="AB38" s="75" t="str">
        <f>IF(AND('Análise Quantitativa'!$AA$30&gt;1,COUNTIF('Extrato 1'!$FZ$3:$FZ$72,Esboço!C38&amp;" ("&amp;'Análise Quantitativa'!P70&amp;")")&gt;=1),Esboço!G38,"")</f>
        <v/>
      </c>
      <c r="AC38" s="75" t="str">
        <f>IF(AB38="","",Tabela!HN41)</f>
        <v/>
      </c>
      <c r="AE38" s="75" t="str">
        <f>IF(AND('Análise Quantitativa'!$O$30=1,COUNTIF('Extrato 1'!$FN$3:$FN$72,Esboço!C38&amp;" ("&amp;'Análise Quantitativa'!P70&amp;")")&gt;=1),Esboço!G38,"")</f>
        <v/>
      </c>
      <c r="AF38" s="75" t="str">
        <f>IF(AE38="","",Tabela!HN41)</f>
        <v/>
      </c>
      <c r="AG38" s="75" t="str">
        <f>IF(AND('Análise Quantitativa'!$Q$30=1,COUNTIF('Extrato 1'!$FP$3:$FP$72,Esboço!C38&amp;" ("&amp;'Análise Quantitativa'!P70&amp;")")&gt;=1),Esboço!G38,"")</f>
        <v/>
      </c>
      <c r="AH38" s="75" t="str">
        <f>IF(AG38="","",Tabela!HN41)</f>
        <v/>
      </c>
      <c r="AI38" s="75" t="str">
        <f>IF(AND('Análise Quantitativa'!$S$30=1,COUNTIF('Extrato 1'!$FR$3:$FR$72,Esboço!C38&amp;" ("&amp;'Análise Quantitativa'!P70&amp;")")&gt;=1),Esboço!G38,"")</f>
        <v/>
      </c>
      <c r="AJ38" s="75" t="str">
        <f>IF(AI38="","",Tabela!HN41)</f>
        <v/>
      </c>
      <c r="AK38" s="75" t="str">
        <f>IF(AND('Análise Quantitativa'!$U$30=1,COUNTIF('Extrato 1'!$FT$3:$FT$72,Esboço!C38&amp;" ("&amp;'Análise Quantitativa'!P70&amp;")")&gt;=1),Esboço!G38,"")</f>
        <v/>
      </c>
      <c r="AL38" s="75" t="str">
        <f>IF(AK38="","",Tabela!HN41)</f>
        <v/>
      </c>
      <c r="AM38" s="75" t="str">
        <f>IF(AND('Análise Quantitativa'!$W$30=1,COUNTIF('Extrato 1'!$FV$3:$FV$72,Esboço!C38&amp;" ("&amp;'Análise Quantitativa'!P70&amp;")")&gt;=1),Esboço!G38,"")</f>
        <v/>
      </c>
      <c r="AN38" s="75" t="str">
        <f>IF(AM38="","",Tabela!HN41)</f>
        <v/>
      </c>
      <c r="AO38" s="75" t="str">
        <f>IF(AND('Análise Quantitativa'!$Y$30=1,COUNTIF('Extrato 1'!$FX$3:$FX$72,Esboço!C38&amp;" ("&amp;'Análise Quantitativa'!P70&amp;")")&gt;=1),Esboço!G38,"")</f>
        <v/>
      </c>
      <c r="AP38" s="75" t="str">
        <f>IF(AO38="","",Tabela!HN41)</f>
        <v/>
      </c>
      <c r="AQ38" s="75" t="str">
        <f>IF(AND('Análise Quantitativa'!$AA$30=1,COUNTIF('Extrato 1'!$FZ$3:$FZ$72,Esboço!C38&amp;" ("&amp;'Análise Quantitativa'!P70&amp;")")&gt;=1),Esboço!G38,"")</f>
        <v/>
      </c>
      <c r="AR38" s="75" t="str">
        <f>IF(AQ38="","",Tabela!HN41)</f>
        <v/>
      </c>
      <c r="AX38" s="104">
        <v>38</v>
      </c>
    </row>
    <row r="39" spans="2:50" ht="9.75" thickBot="1" x14ac:dyDescent="0.3">
      <c r="B39" s="71">
        <v>35</v>
      </c>
      <c r="C39" s="70" t="str">
        <f>'Extrato 1'!U37</f>
        <v/>
      </c>
      <c r="D39" s="68" t="str">
        <f>'Extrato 1'!D37</f>
        <v/>
      </c>
      <c r="E39" s="68" t="str">
        <f>'Extrato 1'!J37</f>
        <v/>
      </c>
      <c r="F39" s="68" t="str">
        <f>'Extrato 1'!K37</f>
        <v/>
      </c>
      <c r="G39" s="69" t="str">
        <f>'Extrato 2'!D37</f>
        <v/>
      </c>
      <c r="H39" s="69" t="str">
        <f>'Extrato 2'!J37</f>
        <v/>
      </c>
      <c r="I39" s="69" t="str">
        <f>'Extrato 2'!K37</f>
        <v/>
      </c>
      <c r="K39" s="68" t="str">
        <f>IFERROR(_xlfn.RANK.EQ('Extrato 1'!D37,'Extrato 1'!$D$3:$D$72,1),"")</f>
        <v/>
      </c>
      <c r="L39" s="68" t="str">
        <f>IFERROR(_xlfn.RANK.EQ('Extrato 1'!D37,'Extrato 1'!$D$3:$D$72,1)+COUNTIF('Extrato 1'!$D$3:D37,'Extrato 1'!D37)-1,"")</f>
        <v/>
      </c>
      <c r="M39" s="68" t="str">
        <f>IFERROR(_xlfn.RANK.EQ('Extrato 2'!D37,'Extrato 2'!$D$3:$D$72,1),"")</f>
        <v/>
      </c>
      <c r="N39" s="68" t="str">
        <f>IFERROR(_xlfn.RANK.EQ('Extrato 2'!D37,'Extrato 2'!$D$3:$D$72,1)+COUNTIF('Extrato 2'!$D$3:D37,'Extrato 2'!D37)-1,"")</f>
        <v/>
      </c>
      <c r="P39" s="75" t="str">
        <f>IF(AND('Análise Quantitativa'!$O$30&gt;1,COUNTIF('Extrato 1'!$FN$3:$FN$72,Esboço!C39&amp;" ("&amp;'Análise Quantitativa'!P71&amp;")")&gt;=1),Esboço!G39,"")</f>
        <v/>
      </c>
      <c r="Q39" s="75" t="str">
        <f>IF(P39="","",Tabela!HN42)</f>
        <v/>
      </c>
      <c r="R39" s="75" t="str">
        <f>IF(AND('Análise Quantitativa'!$Q$30&gt;1,COUNTIF('Extrato 1'!$FP$3:$FP$72,Esboço!C39&amp;" ("&amp;'Análise Quantitativa'!P71&amp;")")&gt;=1),Esboço!G39,"")</f>
        <v/>
      </c>
      <c r="S39" s="75" t="str">
        <f>IF(R39="","",Tabela!HN42)</f>
        <v/>
      </c>
      <c r="T39" s="75" t="str">
        <f>IF(AND('Análise Quantitativa'!$S$30&gt;1,COUNTIF('Extrato 1'!$FR$3:$FR$72,Esboço!C39&amp;" ("&amp;'Análise Quantitativa'!P71&amp;")")&gt;=1),Esboço!G39,"")</f>
        <v/>
      </c>
      <c r="U39" s="75" t="str">
        <f>IF(T39="","",Tabela!HN42)</f>
        <v/>
      </c>
      <c r="V39" s="75" t="str">
        <f>IF(AND('Análise Quantitativa'!$U$30&gt;1,COUNTIF('Extrato 1'!$FT$3:$FT$72,Esboço!C39&amp;" ("&amp;'Análise Quantitativa'!P71&amp;")")&gt;=1),Esboço!G39,"")</f>
        <v/>
      </c>
      <c r="W39" s="75" t="str">
        <f>IF(V39="","",Tabela!HN42)</f>
        <v/>
      </c>
      <c r="X39" s="75" t="str">
        <f>IF(AND('Análise Quantitativa'!$W$30&gt;1,COUNTIF('Extrato 1'!$FV$3:$FV$72,Esboço!C39&amp;" ("&amp;'Análise Quantitativa'!P71&amp;")")&gt;=1),Esboço!G39,"")</f>
        <v/>
      </c>
      <c r="Y39" s="75" t="str">
        <f>IF(X39="","",Tabela!HN42)</f>
        <v/>
      </c>
      <c r="Z39" s="75" t="str">
        <f>IF(AND('Análise Quantitativa'!$Y$30&gt;1,COUNTIF('Extrato 1'!$FX$3:$FX$72,Esboço!C39&amp;" ("&amp;'Análise Quantitativa'!P71&amp;")")&gt;=1),Esboço!G39,"")</f>
        <v/>
      </c>
      <c r="AA39" s="75" t="str">
        <f>IF(Z39="","",Tabela!HN42)</f>
        <v/>
      </c>
      <c r="AB39" s="75" t="str">
        <f>IF(AND('Análise Quantitativa'!$AA$30&gt;1,COUNTIF('Extrato 1'!$FZ$3:$FZ$72,Esboço!C39&amp;" ("&amp;'Análise Quantitativa'!P71&amp;")")&gt;=1),Esboço!G39,"")</f>
        <v/>
      </c>
      <c r="AC39" s="75" t="str">
        <f>IF(AB39="","",Tabela!HN42)</f>
        <v/>
      </c>
      <c r="AE39" s="75" t="str">
        <f>IF(AND('Análise Quantitativa'!$O$30=1,COUNTIF('Extrato 1'!$FN$3:$FN$72,Esboço!C39&amp;" ("&amp;'Análise Quantitativa'!P71&amp;")")&gt;=1),Esboço!G39,"")</f>
        <v/>
      </c>
      <c r="AF39" s="75" t="str">
        <f>IF(AE39="","",Tabela!HN42)</f>
        <v/>
      </c>
      <c r="AG39" s="75" t="str">
        <f>IF(AND('Análise Quantitativa'!$Q$30=1,COUNTIF('Extrato 1'!$FP$3:$FP$72,Esboço!C39&amp;" ("&amp;'Análise Quantitativa'!P71&amp;")")&gt;=1),Esboço!G39,"")</f>
        <v/>
      </c>
      <c r="AH39" s="75" t="str">
        <f>IF(AG39="","",Tabela!HN42)</f>
        <v/>
      </c>
      <c r="AI39" s="75" t="str">
        <f>IF(AND('Análise Quantitativa'!$S$30=1,COUNTIF('Extrato 1'!$FR$3:$FR$72,Esboço!C39&amp;" ("&amp;'Análise Quantitativa'!P71&amp;")")&gt;=1),Esboço!G39,"")</f>
        <v/>
      </c>
      <c r="AJ39" s="75" t="str">
        <f>IF(AI39="","",Tabela!HN42)</f>
        <v/>
      </c>
      <c r="AK39" s="75" t="str">
        <f>IF(AND('Análise Quantitativa'!$U$30=1,COUNTIF('Extrato 1'!$FT$3:$FT$72,Esboço!C39&amp;" ("&amp;'Análise Quantitativa'!P71&amp;")")&gt;=1),Esboço!G39,"")</f>
        <v/>
      </c>
      <c r="AL39" s="75" t="str">
        <f>IF(AK39="","",Tabela!HN42)</f>
        <v/>
      </c>
      <c r="AM39" s="75" t="str">
        <f>IF(AND('Análise Quantitativa'!$W$30=1,COUNTIF('Extrato 1'!$FV$3:$FV$72,Esboço!C39&amp;" ("&amp;'Análise Quantitativa'!P71&amp;")")&gt;=1),Esboço!G39,"")</f>
        <v/>
      </c>
      <c r="AN39" s="75" t="str">
        <f>IF(AM39="","",Tabela!HN42)</f>
        <v/>
      </c>
      <c r="AO39" s="75" t="str">
        <f>IF(AND('Análise Quantitativa'!$Y$30=1,COUNTIF('Extrato 1'!$FX$3:$FX$72,Esboço!C39&amp;" ("&amp;'Análise Quantitativa'!P71&amp;")")&gt;=1),Esboço!G39,"")</f>
        <v/>
      </c>
      <c r="AP39" s="75" t="str">
        <f>IF(AO39="","",Tabela!HN42)</f>
        <v/>
      </c>
      <c r="AQ39" s="75" t="str">
        <f>IF(AND('Análise Quantitativa'!$AA$30=1,COUNTIF('Extrato 1'!$FZ$3:$FZ$72,Esboço!C39&amp;" ("&amp;'Análise Quantitativa'!P71&amp;")")&gt;=1),Esboço!G39,"")</f>
        <v/>
      </c>
      <c r="AR39" s="75" t="str">
        <f>IF(AQ39="","",Tabela!HN42)</f>
        <v/>
      </c>
      <c r="AX39" s="104">
        <v>39</v>
      </c>
    </row>
    <row r="40" spans="2:50" x14ac:dyDescent="0.25">
      <c r="AX40" s="104">
        <v>40</v>
      </c>
    </row>
    <row r="41" spans="2:50" x14ac:dyDescent="0.25">
      <c r="AX41" s="104">
        <v>41</v>
      </c>
    </row>
    <row r="42" spans="2:50" x14ac:dyDescent="0.25">
      <c r="AX42" s="104">
        <v>42</v>
      </c>
    </row>
    <row r="43" spans="2:50" x14ac:dyDescent="0.25">
      <c r="AX43" s="104">
        <v>43</v>
      </c>
    </row>
    <row r="44" spans="2:50" x14ac:dyDescent="0.25">
      <c r="AX44" s="104">
        <v>44</v>
      </c>
    </row>
    <row r="45" spans="2:50" x14ac:dyDescent="0.25">
      <c r="AX45" s="104">
        <v>45</v>
      </c>
    </row>
    <row r="46" spans="2:50" x14ac:dyDescent="0.25">
      <c r="AX46" s="104">
        <v>46</v>
      </c>
    </row>
    <row r="47" spans="2:50" x14ac:dyDescent="0.25">
      <c r="AX47" s="104">
        <v>47</v>
      </c>
    </row>
    <row r="48" spans="2:50" x14ac:dyDescent="0.25">
      <c r="AX48" s="104">
        <v>48</v>
      </c>
    </row>
    <row r="49" spans="50:50" x14ac:dyDescent="0.25">
      <c r="AX49" s="104">
        <v>49</v>
      </c>
    </row>
    <row r="50" spans="50:50" x14ac:dyDescent="0.25">
      <c r="AX50" s="104">
        <v>50</v>
      </c>
    </row>
    <row r="51" spans="50:50" x14ac:dyDescent="0.25">
      <c r="AX51" s="104">
        <v>51</v>
      </c>
    </row>
    <row r="52" spans="50:50" x14ac:dyDescent="0.25">
      <c r="AX52" s="104">
        <v>52</v>
      </c>
    </row>
    <row r="53" spans="50:50" x14ac:dyDescent="0.25">
      <c r="AX53" s="104">
        <v>53</v>
      </c>
    </row>
    <row r="54" spans="50:50" x14ac:dyDescent="0.25">
      <c r="AX54" s="104">
        <v>54</v>
      </c>
    </row>
    <row r="55" spans="50:50" x14ac:dyDescent="0.25">
      <c r="AX55" s="104">
        <v>55</v>
      </c>
    </row>
    <row r="56" spans="50:50" x14ac:dyDescent="0.25">
      <c r="AX56" s="104">
        <v>56</v>
      </c>
    </row>
    <row r="57" spans="50:50" x14ac:dyDescent="0.25">
      <c r="AX57" s="104">
        <v>57</v>
      </c>
    </row>
    <row r="58" spans="50:50" x14ac:dyDescent="0.25">
      <c r="AX58" s="104">
        <v>58</v>
      </c>
    </row>
    <row r="59" spans="50:50" x14ac:dyDescent="0.25">
      <c r="AX59" s="104">
        <v>59</v>
      </c>
    </row>
    <row r="60" spans="50:50" x14ac:dyDescent="0.25">
      <c r="AX60" s="104">
        <v>60</v>
      </c>
    </row>
    <row r="61" spans="50:50" x14ac:dyDescent="0.25">
      <c r="AX61" s="104">
        <v>61</v>
      </c>
    </row>
    <row r="62" spans="50:50" x14ac:dyDescent="0.25">
      <c r="AX62" s="104">
        <v>62</v>
      </c>
    </row>
    <row r="63" spans="50:50" x14ac:dyDescent="0.25">
      <c r="AX63" s="104">
        <v>63</v>
      </c>
    </row>
    <row r="64" spans="50:50" x14ac:dyDescent="0.25">
      <c r="AX64" s="104">
        <v>64</v>
      </c>
    </row>
    <row r="65" spans="50:50" x14ac:dyDescent="0.25">
      <c r="AX65" s="104">
        <v>65</v>
      </c>
    </row>
    <row r="66" spans="50:50" x14ac:dyDescent="0.25">
      <c r="AX66" s="104">
        <v>66</v>
      </c>
    </row>
    <row r="67" spans="50:50" x14ac:dyDescent="0.25">
      <c r="AX67" s="104">
        <v>67</v>
      </c>
    </row>
    <row r="68" spans="50:50" x14ac:dyDescent="0.25">
      <c r="AX68" s="104">
        <v>68</v>
      </c>
    </row>
    <row r="69" spans="50:50" x14ac:dyDescent="0.25">
      <c r="AX69" s="104">
        <v>69</v>
      </c>
    </row>
    <row r="70" spans="50:50" x14ac:dyDescent="0.25">
      <c r="AX70" s="104">
        <v>70</v>
      </c>
    </row>
  </sheetData>
  <sheetProtection algorithmName="SHA-512" hashValue="Ne5tvuLKJoyggkrsMFzWopYamkAxD0wUujeSmmhpTQ/BTTPpR1bbaC6h+HGZ3PXCqZg2Ya++O+qv3FQKn2O/+w==" saltValue="SDaYsDYY2Od4PTXZid4MWg==" spinCount="100000" sheet="1" objects="1" scenarios="1"/>
  <mergeCells count="23">
    <mergeCell ref="AE3:AR3"/>
    <mergeCell ref="AG4:AH4"/>
    <mergeCell ref="AQ4:AR4"/>
    <mergeCell ref="AI4:AJ4"/>
    <mergeCell ref="AK4:AL4"/>
    <mergeCell ref="AM4:AN4"/>
    <mergeCell ref="AO4:AP4"/>
    <mergeCell ref="AU4:AV4"/>
    <mergeCell ref="P4:Q4"/>
    <mergeCell ref="D3:F3"/>
    <mergeCell ref="G3:I3"/>
    <mergeCell ref="D2:I2"/>
    <mergeCell ref="M3:N3"/>
    <mergeCell ref="K3:L3"/>
    <mergeCell ref="K2:N2"/>
    <mergeCell ref="P3:AC3"/>
    <mergeCell ref="R4:S4"/>
    <mergeCell ref="AB4:AC4"/>
    <mergeCell ref="T4:U4"/>
    <mergeCell ref="V4:W4"/>
    <mergeCell ref="X4:Y4"/>
    <mergeCell ref="Z4:AA4"/>
    <mergeCell ref="AE4:AF4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B247"/>
  <sheetViews>
    <sheetView topLeftCell="IR1" zoomScale="170" zoomScaleNormal="170" workbookViewId="0">
      <selection activeCell="JB5" sqref="JB5"/>
    </sheetView>
  </sheetViews>
  <sheetFormatPr defaultRowHeight="9" x14ac:dyDescent="0.25"/>
  <cols>
    <col min="1" max="1" width="3" style="80" customWidth="1"/>
    <col min="2" max="16384" width="9.140625" style="80"/>
  </cols>
  <sheetData>
    <row r="1" spans="2:262" ht="9.75" thickBot="1" x14ac:dyDescent="0.3">
      <c r="GG1" s="146" t="s">
        <v>246</v>
      </c>
    </row>
    <row r="2" spans="2:262" ht="9.75" customHeight="1" thickBot="1" x14ac:dyDescent="0.3">
      <c r="F2" s="80" t="str">
        <f>IFERROR(IF('Análise Quantitativa'!$D$33="Mínimo",_xlfn.RANK.EQ(Tabela!E3,Tabela!E3:E247,1)+COUNTIF(Tabela!E3:'Tabela'!E3,Tabela!E3)-1,IF('Análise Quantitativa'!$D$33="- Mínimo",_xlfn.RANK.EQ(Tabela!E3,Tabela!E3:E247,1)+COUNTIF(Tabela!E3:'Tabela'!E3,Tabela!E3)-1,IF('Análise Quantitativa'!$D$33="Máximo",_xlfn.RANK.EQ(Tabela!E3,Tabela!E3:E247,0)+COUNTIF(Tabela!E3:'Tabela'!E3,Tabela!E3)-1,""))),"")</f>
        <v/>
      </c>
      <c r="G2" s="96" t="str">
        <f>"TOP 7 (+1 Col.)"</f>
        <v>TOP 7 (+1 Col.)</v>
      </c>
      <c r="H2" s="97" t="s">
        <v>175</v>
      </c>
      <c r="I2" s="253" t="s">
        <v>176</v>
      </c>
      <c r="J2" s="254"/>
      <c r="L2" s="100" t="s">
        <v>177</v>
      </c>
      <c r="V2" s="102" t="str">
        <f>IF(V3="-","-",1)</f>
        <v>-</v>
      </c>
      <c r="W2" s="102">
        <f t="shared" ref="W2:AB2" si="0">IF(W3="-","-",1)</f>
        <v>1</v>
      </c>
      <c r="X2" s="102" t="str">
        <f t="shared" si="0"/>
        <v>-</v>
      </c>
      <c r="Y2" s="102" t="str">
        <f t="shared" si="0"/>
        <v>-</v>
      </c>
      <c r="Z2" s="102" t="str">
        <f t="shared" si="0"/>
        <v>-</v>
      </c>
      <c r="AA2" s="102" t="str">
        <f t="shared" si="0"/>
        <v>-</v>
      </c>
      <c r="AB2" s="102" t="str">
        <f t="shared" si="0"/>
        <v>-</v>
      </c>
      <c r="GG2" s="170" t="str">
        <f>'Análise Quantitativa'!G8</f>
        <v>Soma</v>
      </c>
      <c r="GI2" s="180" t="s">
        <v>258</v>
      </c>
      <c r="GJ2" s="180" t="s">
        <v>259</v>
      </c>
      <c r="GL2" s="180" t="s">
        <v>260</v>
      </c>
      <c r="GM2" s="180" t="s">
        <v>261</v>
      </c>
      <c r="GN2" s="180" t="s">
        <v>262</v>
      </c>
    </row>
    <row r="3" spans="2:262" ht="9.75" customHeight="1" thickBot="1" x14ac:dyDescent="0.3">
      <c r="B3" s="81" t="str">
        <f>Esboço!C5</f>
        <v>Emelynne Brito</v>
      </c>
      <c r="C3" s="83" t="str">
        <f>Esboço!Q5</f>
        <v/>
      </c>
      <c r="D3" s="83" t="str">
        <f>IFERROR(IF('Análise Quantitativa'!$D$33="Mínimo",_xlfn.RANK.EQ(Tabela!C3,Tabela!$C$3:$C$247,1)+COUNTIF(Tabela!$C$3:'Tabela'!C3,Tabela!C3)-1,IF('Análise Quantitativa'!$D$33="- Mínimo",_xlfn.RANK.EQ(Tabela!C3,Tabela!$C$3:$C$247,1)+COUNTIF(Tabela!$C$3:'Tabela'!C3,Tabela!C3)-1,IF('Análise Quantitativa'!$D$33="Máximo",_xlfn.RANK.EQ(Tabela!C3,Tabela!$C$3:$C$247,0)+COUNTIF(Tabela!$C$3:'Tabela'!C3,Tabela!C3)-1,""))),"")</f>
        <v/>
      </c>
      <c r="E3" s="84" t="str">
        <f>Esboço!AF5</f>
        <v/>
      </c>
      <c r="F3" s="83" t="str">
        <f>IFERROR(IF('Análise Quantitativa'!$D$33="Mínimo",_xlfn.RANK.EQ(Tabela!E3,Tabela!$E$3:$E$247,1)+COUNTIF(Tabela!$E$3:'Tabela'!E3,Tabela!E3)-1,IF('Análise Quantitativa'!$D$33="- Mínimo",_xlfn.RANK.EQ(Tabela!E3,Tabela!$E$3:$E$247,1)+COUNTIF(Tabela!$E$3:'Tabela'!E3,Tabela!E3)-1,IF('Análise Quantitativa'!$D$33="Máximo",_xlfn.RANK.EQ(Tabela!E3,Tabela!$E$3:$E$247,0)+COUNTIF(Tabela!$E$3:'Tabela'!E3,Tabela!E3)-1,""))),"")</f>
        <v/>
      </c>
      <c r="G3" s="85" t="str">
        <f>IFERROR(C3,"")</f>
        <v/>
      </c>
      <c r="H3" s="85" t="str">
        <f>IFERROR(Tabela!E3,"")</f>
        <v/>
      </c>
      <c r="I3" s="86" t="str">
        <f>IF(H3="","",H3)</f>
        <v/>
      </c>
      <c r="J3" s="87" t="str">
        <f>IFERROR(IF('Análise Quantitativa'!$D$33="Mínimo",_xlfn.RANK.EQ(Tabela!I3,Tabela!$I$3:$I$247,1)+COUNTIF(Tabela!$I$3:'Tabela'!I3,Tabela!I3)-1,IF('Análise Quantitativa'!$D$33="- Mínimo",_xlfn.RANK.EQ(Tabela!I3,Tabela!$I$3:$I$247,1)+COUNTIF(Tabela!$I$3:'Tabela'!I3,Tabela!I3)-1,IF('Análise Quantitativa'!$D$33="Máximo",_xlfn.RANK.EQ(Tabela!I3,Tabela!$I$3:$I$247,0)+COUNTIF(Tabela!$I$3:'Tabela'!I3,Tabela!I3)-1,""))),"")</f>
        <v/>
      </c>
      <c r="L3" s="99">
        <f>IF(N3="-","",N3)</f>
        <v>5</v>
      </c>
      <c r="N3" s="98">
        <f>IF(ISNA(HLOOKUP(1,V2:AB3,2,0)),"-",HLOOKUP(1,V2:AB3,2,0))</f>
        <v>5</v>
      </c>
      <c r="P3" s="98">
        <f>IF(Tabela!HM8="","-",Tabela!HM8)</f>
        <v>2</v>
      </c>
      <c r="R3" s="106">
        <f>IFERROR(IF('Análise Quantitativa'!$D$30="Máximo",RANK('Análise Quantitativa'!AE1,'Análise Quantitativa'!$AE$1:$AE$35,0),IF('Análise Quantitativa'!$D$30="Mínimo",RANK('Análise Quantitativa'!AE1,'Análise Quantitativa'!$AE$1:$AE$35,1),IF('Análise Quantitativa'!$D$30="- Mínimo",RANK('Análise Quantitativa'!AE1,'Análise Quantitativa'!$AE$1:$AE$35,1),""))),"")</f>
        <v>4</v>
      </c>
      <c r="T3" s="106"/>
      <c r="V3" s="101" t="str">
        <f>IF(J3="","-",J3)</f>
        <v>-</v>
      </c>
      <c r="W3" s="101">
        <f>IF(J38="","-",J38)</f>
        <v>5</v>
      </c>
      <c r="X3" s="101" t="str">
        <f>IF(J73="","-",J73)</f>
        <v>-</v>
      </c>
      <c r="Y3" s="101" t="str">
        <f>IF(J108="","-",J108)</f>
        <v>-</v>
      </c>
      <c r="Z3" s="101" t="str">
        <f>IF(J143="","-",J143)</f>
        <v>-</v>
      </c>
      <c r="AA3" s="101" t="str">
        <f>IF(J178="","-",J178)</f>
        <v>-</v>
      </c>
      <c r="AB3" s="101" t="str">
        <f>IF(J213="","-",J213)</f>
        <v>-</v>
      </c>
      <c r="GG3" s="170" t="str">
        <f>IFERROR(IF('Análise Quantitativa'!$D$30="Máximo",Certificado!Z30,IF('Análise Quantitativa'!$D$30="Mínimo",Certificado!AA30,IF('Análise Quantitativa'!$D$30="- Mínimo",Certificado!AA30,""))),"")</f>
        <v>OD</v>
      </c>
    </row>
    <row r="4" spans="2:262" ht="9.75" thickBot="1" x14ac:dyDescent="0.3">
      <c r="B4" s="81" t="str">
        <f>Esboço!C6</f>
        <v>Kallyne Soares</v>
      </c>
      <c r="C4" s="75" t="str">
        <f>Esboço!Q6</f>
        <v/>
      </c>
      <c r="D4" s="75" t="str">
        <f>IFERROR(IF('Análise Quantitativa'!$D$33="Mínimo",_xlfn.RANK.EQ(Tabela!C4,Tabela!$C$3:$C$247,1)+COUNTIF(Tabela!$C$3:'Tabela'!C4,Tabela!C4)-1,IF('Análise Quantitativa'!$D$33="- Mínimo",_xlfn.RANK.EQ(Tabela!C4,Tabela!$C$3:$C$247,1)+COUNTIF(Tabela!$C$3:'Tabela'!C4,Tabela!C4)-1,IF('Análise Quantitativa'!$D$33="Máximo",_xlfn.RANK.EQ(Tabela!C4,Tabela!$C$3:$C$247,0)+COUNTIF(Tabela!$C$3:'Tabela'!C4,Tabela!C4)-1,""))),"")</f>
        <v/>
      </c>
      <c r="E4" s="79" t="str">
        <f>Esboço!AF6</f>
        <v/>
      </c>
      <c r="F4" s="75" t="str">
        <f>IFERROR(IF('Análise Quantitativa'!$D$33="Mínimo",_xlfn.RANK.EQ(Tabela!E4,Tabela!$E$3:$E$247,1)+COUNTIF(Tabela!$E$3:'Tabela'!E4,Tabela!E4)-1,IF('Análise Quantitativa'!$D$33="- Mínimo",_xlfn.RANK.EQ(Tabela!E4,Tabela!$E$3:$E$247,1)+COUNTIF(Tabela!$E$3:'Tabela'!E4,Tabela!E4)-1,IF('Análise Quantitativa'!$D$33="Máximo",_xlfn.RANK.EQ(Tabela!E4,Tabela!$E$3:$E$247,0)+COUNTIF(Tabela!$E$3:'Tabela'!E4,Tabela!E4)-1,""))),"")</f>
        <v/>
      </c>
      <c r="G4" s="88" t="str">
        <f t="shared" ref="G4:G37" si="1">IFERROR(C4,"")</f>
        <v/>
      </c>
      <c r="H4" s="88" t="str">
        <f>IFERROR(Tabela!E4,"")</f>
        <v/>
      </c>
      <c r="I4" s="82" t="str">
        <f>IF(H4="","",H4)</f>
        <v/>
      </c>
      <c r="J4" s="89" t="str">
        <f>IFERROR(IF('Análise Quantitativa'!$D$33="Mínimo",_xlfn.RANK.EQ(Tabela!I4,Tabela!$I$3:$I$247,1)+COUNTIF(Tabela!$I$3:'Tabela'!I4,Tabela!I4)-1,IF('Análise Quantitativa'!$D$33="- Mínimo",_xlfn.RANK.EQ(Tabela!I4,Tabela!$I$3:$I$247,1)+COUNTIF(Tabela!$I$3:'Tabela'!I4,Tabela!I4)-1,IF('Análise Quantitativa'!$D$33="Máximo",_xlfn.RANK.EQ(Tabela!I4,Tabela!$I$3:$I$247,0)+COUNTIF(Tabela!$I$3:'Tabela'!I4,Tabela!I4)-1,""))),"")</f>
        <v/>
      </c>
      <c r="L4" s="99">
        <f t="shared" ref="L4:L37" si="2">IF(N4="-","",N4)</f>
        <v>1</v>
      </c>
      <c r="N4" s="98">
        <f>IF(ISNA(HLOOKUP(1,V5:AB6,2,0)),"-",HLOOKUP(1,V5:AB6,2,0))</f>
        <v>1</v>
      </c>
      <c r="P4" s="98">
        <f>IF(Tabela!HM9="","-",Tabela!HM9)</f>
        <v>3</v>
      </c>
      <c r="R4" s="106">
        <f>IFERROR(IF('Análise Quantitativa'!$D$30="Máximo",RANK('Análise Quantitativa'!AE2,'Análise Quantitativa'!$AE$1:$AE$35,0),IF('Análise Quantitativa'!$D$30="Mínimo",RANK('Análise Quantitativa'!AE2,'Análise Quantitativa'!$AE$1:$AE$35,1),IF('Análise Quantitativa'!$D$30="- Mínimo",RANK('Análise Quantitativa'!AE2,'Análise Quantitativa'!$AE$1:$AE$35,1),""))),"")</f>
        <v>2</v>
      </c>
      <c r="T4" s="106"/>
      <c r="GH4" s="163" t="str">
        <f>'Análise Quantitativa'!AD1</f>
        <v>Vilma Rodrigues Alvez8</v>
      </c>
      <c r="GI4" s="164">
        <f>VLOOKUP(GH4,GJ8:$GM$72,2,0)</f>
        <v>11.94</v>
      </c>
      <c r="GJ4" s="164">
        <f>VLOOKUP(GI4,HH8:$HI$72,2,0)</f>
        <v>1</v>
      </c>
      <c r="GK4" s="164">
        <f>VLOOKUP(GH4,GQ8:$GT$72,2,0)</f>
        <v>54.66</v>
      </c>
      <c r="GL4" s="164">
        <f>VLOOKUP(GK4,$HJ8:HK$72,2,0)</f>
        <v>2</v>
      </c>
    </row>
    <row r="5" spans="2:262" ht="9.75" customHeight="1" thickBot="1" x14ac:dyDescent="0.3">
      <c r="B5" s="81" t="str">
        <f>Esboço!C7</f>
        <v>Mª Silva</v>
      </c>
      <c r="C5" s="75" t="str">
        <f>Esboço!Q7</f>
        <v/>
      </c>
      <c r="D5" s="75" t="str">
        <f>IFERROR(IF('Análise Quantitativa'!$D$33="Mínimo",_xlfn.RANK.EQ(Tabela!C5,Tabela!$C$3:$C$247,1)+COUNTIF(Tabela!$C$3:'Tabela'!C5,Tabela!C5)-1,IF('Análise Quantitativa'!$D$33="- Mínimo",_xlfn.RANK.EQ(Tabela!C5,Tabela!$C$3:$C$247,1)+COUNTIF(Tabela!$C$3:'Tabela'!C5,Tabela!C5)-1,IF('Análise Quantitativa'!$D$33="Máximo",_xlfn.RANK.EQ(Tabela!C5,Tabela!$C$3:$C$247,0)+COUNTIF(Tabela!$C$3:'Tabela'!C5,Tabela!C5)-1,""))),"")</f>
        <v/>
      </c>
      <c r="E5" s="79" t="str">
        <f>Esboço!AF7</f>
        <v/>
      </c>
      <c r="F5" s="75" t="str">
        <f>IFERROR(IF('Análise Quantitativa'!$D$33="Mínimo",_xlfn.RANK.EQ(Tabela!E5,Tabela!$E$3:$E$247,1)+COUNTIF(Tabela!$E$3:'Tabela'!E5,Tabela!E5)-1,IF('Análise Quantitativa'!$D$33="- Mínimo",_xlfn.RANK.EQ(Tabela!E5,Tabela!$E$3:$E$247,1)+COUNTIF(Tabela!$E$3:'Tabela'!E5,Tabela!E5)-1,IF('Análise Quantitativa'!$D$33="Máximo",_xlfn.RANK.EQ(Tabela!E5,Tabela!$E$3:$E$247,0)+COUNTIF(Tabela!$E$3:'Tabela'!E5,Tabela!E5)-1,""))),"")</f>
        <v/>
      </c>
      <c r="G5" s="88" t="str">
        <f t="shared" si="1"/>
        <v/>
      </c>
      <c r="H5" s="88" t="str">
        <f>IFERROR(Tabela!E5,"")</f>
        <v/>
      </c>
      <c r="I5" s="82" t="str">
        <f t="shared" ref="I5:I68" si="3">IF(H5="","",H5)</f>
        <v/>
      </c>
      <c r="J5" s="89" t="str">
        <f>IFERROR(IF('Análise Quantitativa'!$D$33="Mínimo",_xlfn.RANK.EQ(Tabela!I5,Tabela!$I$3:$I$247,1)+COUNTIF(Tabela!$I$3:'Tabela'!I5,Tabela!I5)-1,IF('Análise Quantitativa'!$D$33="- Mínimo",_xlfn.RANK.EQ(Tabela!I5,Tabela!$I$3:$I$247,1)+COUNTIF(Tabela!$I$3:'Tabela'!I5,Tabela!I5)-1,IF('Análise Quantitativa'!$D$33="Máximo",_xlfn.RANK.EQ(Tabela!I5,Tabela!$I$3:$I$247,0)+COUNTIF(Tabela!$I$3:'Tabela'!I5,Tabela!I5)-1,""))),"")</f>
        <v/>
      </c>
      <c r="L5" s="99">
        <f t="shared" si="2"/>
        <v>4</v>
      </c>
      <c r="N5" s="98">
        <f>IF(ISNA(HLOOKUP(1,V8:AB9,2,0)),"-",HLOOKUP(1,V8:AB9,2,0))</f>
        <v>4</v>
      </c>
      <c r="P5" s="98">
        <f>IF(Tabela!HM10="","-",Tabela!HM10)</f>
        <v>5</v>
      </c>
      <c r="R5" s="106">
        <f>IFERROR(IF('Análise Quantitativa'!$D$30="Máximo",RANK('Análise Quantitativa'!AE3,'Análise Quantitativa'!$AE$1:$AE$35,0),IF('Análise Quantitativa'!$D$30="Mínimo",RANK('Análise Quantitativa'!AE3,'Análise Quantitativa'!$AE$1:$AE$35,1),IF('Análise Quantitativa'!$D$30="- Mínimo",RANK('Análise Quantitativa'!AE3,'Análise Quantitativa'!$AE$1:$AE$35,1),""))),"")</f>
        <v>5</v>
      </c>
      <c r="T5" s="106"/>
      <c r="V5" s="102" t="str">
        <f t="shared" ref="V5:AB5" si="4">IF(V6="-","-",1)</f>
        <v>-</v>
      </c>
      <c r="W5" s="102" t="str">
        <f t="shared" si="4"/>
        <v>-</v>
      </c>
      <c r="X5" s="102">
        <f t="shared" si="4"/>
        <v>1</v>
      </c>
      <c r="Y5" s="102" t="str">
        <f t="shared" si="4"/>
        <v>-</v>
      </c>
      <c r="Z5" s="102" t="str">
        <f t="shared" si="4"/>
        <v>-</v>
      </c>
      <c r="AA5" s="102" t="str">
        <f t="shared" si="4"/>
        <v>-</v>
      </c>
      <c r="AB5" s="102" t="str">
        <f t="shared" si="4"/>
        <v>-</v>
      </c>
    </row>
    <row r="6" spans="2:262" ht="9.75" customHeight="1" thickBot="1" x14ac:dyDescent="0.3">
      <c r="B6" s="81" t="str">
        <f>Esboço!C8</f>
        <v>Leide Santos</v>
      </c>
      <c r="C6" s="75" t="str">
        <f>Esboço!Q8</f>
        <v/>
      </c>
      <c r="D6" s="75" t="str">
        <f>IFERROR(IF('Análise Quantitativa'!$D$33="Mínimo",_xlfn.RANK.EQ(Tabela!C6,Tabela!$C$3:$C$247,1)+COUNTIF(Tabela!$C$3:'Tabela'!C6,Tabela!C6)-1,IF('Análise Quantitativa'!$D$33="- Mínimo",_xlfn.RANK.EQ(Tabela!C6,Tabela!$C$3:$C$247,1)+COUNTIF(Tabela!$C$3:'Tabela'!C6,Tabela!C6)-1,IF('Análise Quantitativa'!$D$33="Máximo",_xlfn.RANK.EQ(Tabela!C6,Tabela!$C$3:$C$247,0)+COUNTIF(Tabela!$C$3:'Tabela'!C6,Tabela!C6)-1,""))),"")</f>
        <v/>
      </c>
      <c r="E6" s="79" t="str">
        <f>Esboço!AF8</f>
        <v/>
      </c>
      <c r="F6" s="75" t="str">
        <f>IFERROR(IF('Análise Quantitativa'!$D$33="Mínimo",_xlfn.RANK.EQ(Tabela!E6,Tabela!$E$3:$E$247,1)+COUNTIF(Tabela!$E$3:'Tabela'!E6,Tabela!E6)-1,IF('Análise Quantitativa'!$D$33="- Mínimo",_xlfn.RANK.EQ(Tabela!E6,Tabela!$E$3:$E$247,1)+COUNTIF(Tabela!$E$3:'Tabela'!E6,Tabela!E6)-1,IF('Análise Quantitativa'!$D$33="Máximo",_xlfn.RANK.EQ(Tabela!E6,Tabela!$E$3:$E$247,0)+COUNTIF(Tabela!$E$3:'Tabela'!E6,Tabela!E6)-1,""))),"")</f>
        <v/>
      </c>
      <c r="G6" s="88" t="str">
        <f t="shared" si="1"/>
        <v/>
      </c>
      <c r="H6" s="88" t="str">
        <f>IFERROR(Tabela!E6,"")</f>
        <v/>
      </c>
      <c r="I6" s="82" t="str">
        <f t="shared" si="3"/>
        <v/>
      </c>
      <c r="J6" s="89" t="str">
        <f>IFERROR(IF('Análise Quantitativa'!$D$33="Mínimo",_xlfn.RANK.EQ(Tabela!I6,Tabela!$I$3:$I$247,1)+COUNTIF(Tabela!$I$3:'Tabela'!I6,Tabela!I6)-1,IF('Análise Quantitativa'!$D$33="- Mínimo",_xlfn.RANK.EQ(Tabela!I6,Tabela!$I$3:$I$247,1)+COUNTIF(Tabela!$I$3:'Tabela'!I6,Tabela!I6)-1,IF('Análise Quantitativa'!$D$33="Máximo",_xlfn.RANK.EQ(Tabela!I6,Tabela!$I$3:$I$247,0)+COUNTIF(Tabela!$I$3:'Tabela'!I6,Tabela!I6)-1,""))),"")</f>
        <v/>
      </c>
      <c r="L6" s="99" t="str">
        <f t="shared" si="2"/>
        <v/>
      </c>
      <c r="N6" s="98" t="str">
        <f>IF(ISNA(HLOOKUP(1,V11:AB12,2,0)),"-",HLOOKUP(1,V11:AB12,2,0))</f>
        <v>-</v>
      </c>
      <c r="P6" s="98">
        <f>IF(Tabela!HM11="","-",Tabela!HM11)</f>
        <v>8</v>
      </c>
      <c r="R6" s="106">
        <f>IFERROR(IF('Análise Quantitativa'!$D$30="Máximo",RANK('Análise Quantitativa'!AE4,'Análise Quantitativa'!$AE$1:$AE$35,0),IF('Análise Quantitativa'!$D$30="Mínimo",RANK('Análise Quantitativa'!AE4,'Análise Quantitativa'!$AE$1:$AE$35,1),IF('Análise Quantitativa'!$D$30="- Mínimo",RANK('Análise Quantitativa'!AE4,'Análise Quantitativa'!$AE$1:$AE$35,1),""))),"")</f>
        <v>8</v>
      </c>
      <c r="T6" s="106"/>
      <c r="V6" s="101" t="str">
        <f>IF(J4="","-",J4)</f>
        <v>-</v>
      </c>
      <c r="W6" s="101" t="str">
        <f>IF(J39="","-",J39)</f>
        <v>-</v>
      </c>
      <c r="X6" s="101">
        <f>IF(J74="","-",J74)</f>
        <v>1</v>
      </c>
      <c r="Y6" s="101" t="str">
        <f>IF(J109="","-",J109)</f>
        <v>-</v>
      </c>
      <c r="Z6" s="101" t="str">
        <f>IF(J144="","-",J144)</f>
        <v>-</v>
      </c>
      <c r="AA6" s="101" t="str">
        <f>IF(J179="","-",J179)</f>
        <v>-</v>
      </c>
      <c r="AB6" s="101" t="str">
        <f>IF(J214="","-",J214)</f>
        <v>-</v>
      </c>
    </row>
    <row r="7" spans="2:262" ht="9.75" customHeight="1" thickBot="1" x14ac:dyDescent="0.3">
      <c r="B7" s="81" t="str">
        <f>Esboço!C9</f>
        <v>Edna Dias</v>
      </c>
      <c r="C7" s="75" t="str">
        <f>Esboço!Q9</f>
        <v/>
      </c>
      <c r="D7" s="75" t="str">
        <f>IFERROR(IF('Análise Quantitativa'!$D$33="Mínimo",_xlfn.RANK.EQ(Tabela!C7,Tabela!$C$3:$C$247,1)+COUNTIF(Tabela!$C$3:'Tabela'!C7,Tabela!C7)-1,IF('Análise Quantitativa'!$D$33="- Mínimo",_xlfn.RANK.EQ(Tabela!C7,Tabela!$C$3:$C$247,1)+COUNTIF(Tabela!$C$3:'Tabela'!C7,Tabela!C7)-1,IF('Análise Quantitativa'!$D$33="Máximo",_xlfn.RANK.EQ(Tabela!C7,Tabela!$C$3:$C$247,0)+COUNTIF(Tabela!$C$3:'Tabela'!C7,Tabela!C7)-1,""))),"")</f>
        <v/>
      </c>
      <c r="E7" s="79" t="str">
        <f>Esboço!AF9</f>
        <v/>
      </c>
      <c r="F7" s="75" t="str">
        <f>IFERROR(IF('Análise Quantitativa'!$D$33="Mínimo",_xlfn.RANK.EQ(Tabela!E7,Tabela!$E$3:$E$247,1)+COUNTIF(Tabela!$E$3:'Tabela'!E7,Tabela!E7)-1,IF('Análise Quantitativa'!$D$33="- Mínimo",_xlfn.RANK.EQ(Tabela!E7,Tabela!$E$3:$E$247,1)+COUNTIF(Tabela!$E$3:'Tabela'!E7,Tabela!E7)-1,IF('Análise Quantitativa'!$D$33="Máximo",_xlfn.RANK.EQ(Tabela!E7,Tabela!$E$3:$E$247,0)+COUNTIF(Tabela!$E$3:'Tabela'!E7,Tabela!E7)-1,""))),"")</f>
        <v/>
      </c>
      <c r="G7" s="88" t="str">
        <f t="shared" si="1"/>
        <v/>
      </c>
      <c r="H7" s="88" t="str">
        <f>IFERROR(Tabela!E7,"")</f>
        <v/>
      </c>
      <c r="I7" s="82" t="str">
        <f t="shared" si="3"/>
        <v/>
      </c>
      <c r="J7" s="89" t="str">
        <f>IFERROR(IF('Análise Quantitativa'!$D$33="Mínimo",_xlfn.RANK.EQ(Tabela!I7,Tabela!$I$3:$I$247,1)+COUNTIF(Tabela!$I$3:'Tabela'!I7,Tabela!I7)-1,IF('Análise Quantitativa'!$D$33="- Mínimo",_xlfn.RANK.EQ(Tabela!I7,Tabela!$I$3:$I$247,1)+COUNTIF(Tabela!$I$3:'Tabela'!I7,Tabela!I7)-1,IF('Análise Quantitativa'!$D$33="Máximo",_xlfn.RANK.EQ(Tabela!I7,Tabela!$I$3:$I$247,0)+COUNTIF(Tabela!$I$3:'Tabela'!I7,Tabela!I7)-1,""))),"")</f>
        <v/>
      </c>
      <c r="L7" s="99">
        <f t="shared" si="2"/>
        <v>6</v>
      </c>
      <c r="N7" s="98">
        <f>IF(ISNA(HLOOKUP(1,V14:AB15,2,0)),"-",HLOOKUP(1,V14:AB15,2,0))</f>
        <v>6</v>
      </c>
      <c r="P7" s="98">
        <f>IF(Tabela!HM12="","-",Tabela!HM12)</f>
        <v>7</v>
      </c>
      <c r="R7" s="106">
        <f>IFERROR(IF('Análise Quantitativa'!$D$30="Máximo",RANK('Análise Quantitativa'!AE5,'Análise Quantitativa'!$AE$1:$AE$35,0),IF('Análise Quantitativa'!$D$30="Mínimo",RANK('Análise Quantitativa'!AE5,'Análise Quantitativa'!$AE$1:$AE$35,1),IF('Análise Quantitativa'!$D$30="- Mínimo",RANK('Análise Quantitativa'!AE5,'Análise Quantitativa'!$AE$1:$AE$35,1),""))),"")</f>
        <v>6</v>
      </c>
      <c r="T7" s="106"/>
      <c r="GG7" s="144"/>
      <c r="GH7" s="150"/>
      <c r="GI7" s="160" t="s">
        <v>247</v>
      </c>
      <c r="GJ7" s="145" t="s">
        <v>251</v>
      </c>
      <c r="GK7" s="145" t="str">
        <f>"="</f>
        <v>=</v>
      </c>
      <c r="GL7" s="145" t="str">
        <f>GG1</f>
        <v>≥0</v>
      </c>
      <c r="GM7" s="156" t="s">
        <v>250</v>
      </c>
      <c r="GN7" s="144"/>
      <c r="GO7" s="150"/>
      <c r="GP7" s="145" t="str">
        <f>IF(GI7=0,"",GI7)</f>
        <v>NOME</v>
      </c>
      <c r="GQ7" s="145" t="str">
        <f>IF(GJ7=0,"",GJ7)</f>
        <v>NOME+Nº</v>
      </c>
      <c r="GR7" s="145" t="str">
        <f>IF(GK7=0,"",GK7)</f>
        <v>=</v>
      </c>
      <c r="GS7" s="145" t="str">
        <f>IF(GL7=0,"",GL7)</f>
        <v>≥0</v>
      </c>
      <c r="GT7" s="156" t="s">
        <v>250</v>
      </c>
      <c r="GV7" s="151"/>
      <c r="GW7" s="152"/>
      <c r="GX7" s="147"/>
      <c r="GY7" s="148"/>
      <c r="HA7" s="151"/>
      <c r="HB7" s="153"/>
      <c r="HC7" s="153"/>
      <c r="HD7" s="147"/>
      <c r="HE7" s="149"/>
      <c r="HF7" s="148"/>
      <c r="HH7" s="154"/>
      <c r="HI7" s="155"/>
      <c r="HJ7" s="147"/>
      <c r="HK7" s="148"/>
      <c r="HM7" s="157"/>
      <c r="HN7" s="158"/>
      <c r="HO7" s="159"/>
      <c r="HQ7" s="166" t="str">
        <f>GQ7</f>
        <v>NOME+Nº</v>
      </c>
      <c r="HR7" s="172" t="s">
        <v>252</v>
      </c>
      <c r="HS7" s="173" t="s">
        <v>253</v>
      </c>
      <c r="HT7" s="174" t="s">
        <v>254</v>
      </c>
      <c r="HU7" s="175" t="s">
        <v>256</v>
      </c>
      <c r="HV7" s="176" t="s">
        <v>255</v>
      </c>
      <c r="HW7" s="177" t="s">
        <v>257</v>
      </c>
      <c r="HY7" s="167" t="str">
        <f>HR7</f>
        <v>Sub -</v>
      </c>
      <c r="HZ7" s="168"/>
      <c r="IA7" s="168" t="str">
        <f>HS7</f>
        <v>Sub</v>
      </c>
      <c r="IB7" s="168"/>
      <c r="IC7" s="168" t="str">
        <f>HT7</f>
        <v>Soma</v>
      </c>
      <c r="ID7" s="168"/>
      <c r="IE7" s="168" t="str">
        <f>HU7</f>
        <v>Div +/-</v>
      </c>
      <c r="IF7" s="168"/>
      <c r="IG7" s="168" t="str">
        <f>HV7</f>
        <v>Div -/+</v>
      </c>
      <c r="IH7" s="168"/>
      <c r="II7" s="168" t="str">
        <f>HW7</f>
        <v>Mult</v>
      </c>
      <c r="IJ7" s="169"/>
      <c r="IM7" s="178" t="str">
        <f>HY7</f>
        <v>Sub -</v>
      </c>
      <c r="IN7" s="178" t="str">
        <f>IA7</f>
        <v>Sub</v>
      </c>
      <c r="IO7" s="178" t="str">
        <f>IC7</f>
        <v>Soma</v>
      </c>
      <c r="IP7" s="178" t="str">
        <f>IE7</f>
        <v>Div +/-</v>
      </c>
      <c r="IQ7" s="178" t="str">
        <f>IG7</f>
        <v>Div -/+</v>
      </c>
      <c r="IR7" s="178" t="str">
        <f>II7</f>
        <v>Mult</v>
      </c>
      <c r="IT7" s="178" t="str">
        <f>GG2</f>
        <v>Soma</v>
      </c>
      <c r="IU7" s="178" t="s">
        <v>250</v>
      </c>
      <c r="IW7" s="255" t="s">
        <v>250</v>
      </c>
      <c r="IX7" s="256"/>
      <c r="IY7" s="257"/>
      <c r="JA7" s="181" t="str">
        <f>IF(IF(COUNTIFS(JA8:JA72, $GL$2)&gt;=1,GM2,GN2)=0,"",IF(IF(COUNTIFS(JA8:JA72, $GL$2)&gt;=1,GM2,GN2)="","",IF(COUNTIFS(JA8:JA72, $GL$2)&gt;=1,GM2,GN2)))</f>
        <v>s/CD</v>
      </c>
      <c r="JB7" s="182" t="s">
        <v>263</v>
      </c>
    </row>
    <row r="8" spans="2:262" ht="9.75" customHeight="1" thickBot="1" x14ac:dyDescent="0.3">
      <c r="B8" s="81" t="str">
        <f>Esboço!C10</f>
        <v>Brend Santos</v>
      </c>
      <c r="C8" s="75" t="str">
        <f>Esboço!Q10</f>
        <v/>
      </c>
      <c r="D8" s="75" t="str">
        <f>IFERROR(IF('Análise Quantitativa'!$D$33="Mínimo",_xlfn.RANK.EQ(Tabela!C8,Tabela!$C$3:$C$247,1)+COUNTIF(Tabela!$C$3:'Tabela'!C8,Tabela!C8)-1,IF('Análise Quantitativa'!$D$33="- Mínimo",_xlfn.RANK.EQ(Tabela!C8,Tabela!$C$3:$C$247,1)+COUNTIF(Tabela!$C$3:'Tabela'!C8,Tabela!C8)-1,IF('Análise Quantitativa'!$D$33="Máximo",_xlfn.RANK.EQ(Tabela!C8,Tabela!$C$3:$C$247,0)+COUNTIF(Tabela!$C$3:'Tabela'!C8,Tabela!C8)-1,""))),"")</f>
        <v/>
      </c>
      <c r="E8" s="79" t="str">
        <f>Esboço!AF10</f>
        <v/>
      </c>
      <c r="F8" s="75" t="str">
        <f>IFERROR(IF('Análise Quantitativa'!$D$33="Mínimo",_xlfn.RANK.EQ(Tabela!E8,Tabela!$E$3:$E$247,1)+COUNTIF(Tabela!$E$3:'Tabela'!E8,Tabela!E8)-1,IF('Análise Quantitativa'!$D$33="- Mínimo",_xlfn.RANK.EQ(Tabela!E8,Tabela!$E$3:$E$247,1)+COUNTIF(Tabela!$E$3:'Tabela'!E8,Tabela!E8)-1,IF('Análise Quantitativa'!$D$33="Máximo",_xlfn.RANK.EQ(Tabela!E8,Tabela!$E$3:$E$247,0)+COUNTIF(Tabela!$E$3:'Tabela'!E8,Tabela!E8)-1,""))),"")</f>
        <v/>
      </c>
      <c r="G8" s="88" t="str">
        <f t="shared" si="1"/>
        <v/>
      </c>
      <c r="H8" s="88" t="str">
        <f>IFERROR(Tabela!E8,"")</f>
        <v/>
      </c>
      <c r="I8" s="82" t="str">
        <f t="shared" si="3"/>
        <v/>
      </c>
      <c r="J8" s="89" t="str">
        <f>IFERROR(IF('Análise Quantitativa'!$D$33="Mínimo",_xlfn.RANK.EQ(Tabela!I8,Tabela!$I$3:$I$247,1)+COUNTIF(Tabela!$I$3:'Tabela'!I8,Tabela!I8)-1,IF('Análise Quantitativa'!$D$33="- Mínimo",_xlfn.RANK.EQ(Tabela!I8,Tabela!$I$3:$I$247,1)+COUNTIF(Tabela!$I$3:'Tabela'!I8,Tabela!I8)-1,IF('Análise Quantitativa'!$D$33="Máximo",_xlfn.RANK.EQ(Tabela!I8,Tabela!$I$3:$I$247,0)+COUNTIF(Tabela!$I$3:'Tabela'!I8,Tabela!I8)-1,""))),"")</f>
        <v/>
      </c>
      <c r="L8" s="99">
        <f t="shared" si="2"/>
        <v>3</v>
      </c>
      <c r="N8" s="98">
        <f>IF(ISNA(HLOOKUP(1,V17:AB18,2,0)),"-",HLOOKUP(1,V17:AB18,2,0))</f>
        <v>3</v>
      </c>
      <c r="P8" s="98">
        <f>IF(Tabela!HM13="","-",Tabela!HM13)</f>
        <v>6</v>
      </c>
      <c r="R8" s="106">
        <f>IFERROR(IF('Análise Quantitativa'!$D$30="Máximo",RANK('Análise Quantitativa'!AE6,'Análise Quantitativa'!$AE$1:$AE$35,0),IF('Análise Quantitativa'!$D$30="Mínimo",RANK('Análise Quantitativa'!AE6,'Análise Quantitativa'!$AE$1:$AE$35,1),IF('Análise Quantitativa'!$D$30="- Mínimo",RANK('Análise Quantitativa'!AE6,'Análise Quantitativa'!$AE$1:$AE$35,1),""))),"")</f>
        <v>3</v>
      </c>
      <c r="T8" s="106"/>
      <c r="V8" s="102" t="str">
        <f t="shared" ref="V8:AB8" si="5">IF(V9="-","-",1)</f>
        <v>-</v>
      </c>
      <c r="W8" s="102" t="str">
        <f t="shared" si="5"/>
        <v>-</v>
      </c>
      <c r="X8" s="102" t="str">
        <f t="shared" si="5"/>
        <v>-</v>
      </c>
      <c r="Y8" s="102" t="str">
        <f t="shared" si="5"/>
        <v>-</v>
      </c>
      <c r="Z8" s="102">
        <f t="shared" si="5"/>
        <v>1</v>
      </c>
      <c r="AA8" s="102" t="str">
        <f t="shared" si="5"/>
        <v>-</v>
      </c>
      <c r="AB8" s="102" t="str">
        <f t="shared" si="5"/>
        <v>-</v>
      </c>
      <c r="GG8" s="140"/>
      <c r="GH8" s="141"/>
      <c r="GI8" s="141" t="str">
        <f>IF('Extrato 1'!U3=0,"",'Extrato 1'!U3)</f>
        <v>Emelynne Brito</v>
      </c>
      <c r="GJ8" s="141" t="str">
        <f>IF('Análise Quantitativa'!O37=0,"",'Análise Quantitativa'!O37)</f>
        <v>Emelynne Brito100</v>
      </c>
      <c r="GK8" s="69">
        <f>'Extrato 1'!Y3</f>
        <v>17.77</v>
      </c>
      <c r="GL8" s="69">
        <f>IF($GG$1=Certificado!$AB$30,'Extrato 1'!H3,IF($GG$1=Certificado!$AC$30,'Extrato 1'!I3,""))</f>
        <v>11.94</v>
      </c>
      <c r="GM8" s="142">
        <f>VLOOKUP(GK8,$HH$8:$HI$72,2,0)</f>
        <v>2</v>
      </c>
      <c r="GN8" s="143"/>
      <c r="GO8" s="141"/>
      <c r="GP8" s="141" t="str">
        <f>IF('Extrato 2'!U3=0,"",'Extrato 2'!U3)</f>
        <v>Emelynne Brito</v>
      </c>
      <c r="GQ8" s="141" t="str">
        <f>GJ8</f>
        <v>Emelynne Brito100</v>
      </c>
      <c r="GR8" s="69">
        <f>'Extrato 2'!Y3</f>
        <v>78.900000000000006</v>
      </c>
      <c r="GS8" s="69">
        <f>IF($GG$1=Certificado!$AB$30,'Extrato 2'!H3,IF($GG$1=Certificado!$AC$30,'Extrato 2'!I3,""))</f>
        <v>53.36</v>
      </c>
      <c r="GT8" s="142">
        <f>VLOOKUP(GR8,$HJ$8:$HK$72,2,0)</f>
        <v>5</v>
      </c>
      <c r="GV8" s="69">
        <f>'Extrato 1'!S3</f>
        <v>2</v>
      </c>
      <c r="GW8" s="69">
        <f>'Extrato 1'!V3</f>
        <v>2</v>
      </c>
      <c r="GX8" s="132">
        <f>'Extrato 2'!S3</f>
        <v>5</v>
      </c>
      <c r="GY8" s="132">
        <f>'Extrato 2'!V3</f>
        <v>5</v>
      </c>
      <c r="HA8" s="132">
        <f>IF(GL8=0,"",GL8)</f>
        <v>11.94</v>
      </c>
      <c r="HB8" s="69">
        <f>IF(ISERROR(_xlfn.RANK.EQ(GL8,$GL$8:$GL$72,0)),"",_xlfn.RANK.EQ(GL8,$GL$8:$GL$72,0))</f>
        <v>8</v>
      </c>
      <c r="HC8" s="69">
        <f>IF(ISERROR(_xlfn.RANK.EQ(GL8,$GL$8:$GL$72,1)),"",_xlfn.RANK.EQ(GL8,$GL$8:$GL$72,1))</f>
        <v>1</v>
      </c>
      <c r="HD8" s="69">
        <f>IF(GS8=0,"",GS8)</f>
        <v>53.36</v>
      </c>
      <c r="HE8" s="69">
        <f>IF(ISERROR(_xlfn.RANK.EQ(GS8,$GS$8:$GS$72,0)),"",_xlfn.RANK.EQ(GS8,$GS$8:$GS$72,0))</f>
        <v>8</v>
      </c>
      <c r="HF8" s="69">
        <f>IF(ISERROR(_xlfn.RANK.EQ(GS8,$GS$8:$GS$72,1)),"",_xlfn.RANK.EQ(GS8,$GS$8:$GS$72,1))</f>
        <v>1</v>
      </c>
      <c r="HH8" s="69">
        <f>HA8</f>
        <v>11.94</v>
      </c>
      <c r="HI8" s="69">
        <f>IF($GG$3=Certificado!$Z$30,Tabela!HB8,IF($GG$3=Certificado!$AA$30,Tabela!HC8,""))</f>
        <v>1</v>
      </c>
      <c r="HJ8" s="69">
        <f>HD8</f>
        <v>53.36</v>
      </c>
      <c r="HK8" s="69">
        <f>IF($GG$3=Certificado!$Z$30,Tabela!HE8,IF($GG$3=Certificado!$AA$30,Tabela!HF8,""))</f>
        <v>1</v>
      </c>
      <c r="HM8" s="129">
        <f>'Análise Quantitativa'!A37</f>
        <v>2</v>
      </c>
      <c r="HN8" s="129">
        <f>'Análise Quantitativa'!B37</f>
        <v>5</v>
      </c>
      <c r="HO8" s="129">
        <f>IF(AND('Análise Quantitativa'!AD37="",'Análise Quantitativa'!AE37=""),"",IF(AND('Análise Quantitativa'!AD37="-",'Análise Quantitativa'!AE37=""),"",IF(AND('Análise Quantitativa'!AE37="",'Análise Quantitativa'!AD37&gt;=1,'Análise Quantitativa'!AD37&lt;=35),'Análise Quantitativa'!AD37,IF(AND('Análise Quantitativa'!AE37&gt;=1,'Análise Quantitativa'!AE37&lt;=35,'Análise Quantitativa'!AD37&gt;=1,'Análise Quantitativa'!AD37&lt;=35),'Análise Quantitativa'!AD37,IF(AND('Análise Quantitativa'!AD37="-",'Análise Quantitativa'!AE37&gt;=1),'Análise Quantitativa'!AE37)))))</f>
        <v>2</v>
      </c>
      <c r="HP8" s="183">
        <f>IF(IF('Análise Quantitativa'!$G$7=0,"",IF('Análise Quantitativa'!$G$7="","",IF('Análise Quantitativa'!$G$7=Tabela!$GI$2,IU8,IF('Análise Quantitativa'!$G$7=Tabela!$GJ$2,HO8))))=0,"",IF('Análise Quantitativa'!$G$7=0,"",IF('Análise Quantitativa'!$G$7="","",IF('Análise Quantitativa'!$G$7=Tabela!$GI$2,IU8,IF('Análise Quantitativa'!$G$7=Tabela!$GJ$2,HO8)))))</f>
        <v>4</v>
      </c>
      <c r="HQ8" s="165" t="str">
        <f>GJ8</f>
        <v>Emelynne Brito100</v>
      </c>
      <c r="HR8" s="129">
        <f>IF(GK8="","",IF(GR8="","",GK8-GR8))</f>
        <v>-61.13000000000001</v>
      </c>
      <c r="HS8" s="129">
        <f>IF(GK8="","",IF(GR8="","",GR8-GK8))</f>
        <v>61.13000000000001</v>
      </c>
      <c r="HT8" s="129">
        <f>IF(GK8="","",IF(GR8="","",GK8+GR8))</f>
        <v>96.67</v>
      </c>
      <c r="HU8" s="129">
        <f>IF(GK8="","",IF(GR8="","",GK8/GR8))</f>
        <v>0.22522179974651454</v>
      </c>
      <c r="HV8" s="129">
        <f>IF(GK8="","",IF(GR8="","",GR8/GK8))</f>
        <v>4.4400675295441756</v>
      </c>
      <c r="HW8" s="129">
        <f>IF(GK8="","",IF(GR8="","",GK8*GR8))</f>
        <v>1402.0530000000001</v>
      </c>
      <c r="HY8" s="129">
        <f t="array" ref="HY8:HY72">IFERROR(SMALL(IF(MATCH( HR8:HR72, HR8:HR72,0)=ROW(HR8:HR72)-ROW(HR8)+1,HR8:HR72),ROW(HR8:HR72)-ROW(HR8)+1),"")</f>
        <v>-82.36</v>
      </c>
      <c r="HZ8" s="129">
        <f>IFERROR(IF('Análise Quantitativa'!$D$30="Máximo",RANK(HY8,$HY$8:$HY$72,0),IF('Análise Quantitativa'!$D$30="Mínimo",RANK(HY8,$HY$8:$HY$72,1),IF('Análise Quantitativa'!$D$30="- Mínimo",RANK(HY8,$HY$8:$HY$72,1),""))),"")</f>
        <v>1</v>
      </c>
      <c r="IA8" s="129">
        <f t="array" ref="IA8:IA72">IFERROR(SMALL(IF(MATCH( HS8:HS72, HS8:HS72,0)=ROW(HS8:HS72)-ROW(HS8)+1,HS8:HS72),ROW(HS8:HS72)-ROW(HS8)+1),"")</f>
        <v>35.18</v>
      </c>
      <c r="IB8" s="129">
        <f>IFERROR(IF('Análise Quantitativa'!$D$30="Máximo",RANK(IA8,$IA$8:$IA$72,0),IF('Análise Quantitativa'!$D$30="Mínimo",RANK(IA8,$IA$8:$IA$72,1),IF('Análise Quantitativa'!$D$30="- Mínimo",RANK(IA8,$IA$8:$IA$72,1),""))),"")</f>
        <v>1</v>
      </c>
      <c r="IC8" s="129">
        <f t="array" ref="IC8:IC72">IFERROR(SMALL(IF(MATCH( HT8:HT72, HT8:HT72,0)=ROW(HT8:HT72)-ROW(HT8)+1,HT8:HT72),ROW(HT8:HT72)-ROW(HT8)+1),"")</f>
        <v>66.599999999999994</v>
      </c>
      <c r="ID8" s="129">
        <f>IFERROR(IF('Análise Quantitativa'!$D$30="Máximo",RANK(IC8,$IC$8:$IC$72,0),IF('Análise Quantitativa'!$D$30="Mínimo",RANK(IC8,$IC$8:$IC$72,1),IF('Análise Quantitativa'!$D$30="- Mínimo",RANK(IC8,$IC$8:$IC$72,1),""))),"")</f>
        <v>1</v>
      </c>
      <c r="IE8" s="129">
        <f t="array" ref="IE8:IE72">IFERROR(SMALL(IF(MATCH( HU8:HU72, HU8:HU72,0)=ROW(HU8:HU72)-ROW(HU8)+1,HU8:HU72),ROW(HU8:HU72)-ROW(HU8)+1),"")</f>
        <v>0.20853353834326349</v>
      </c>
      <c r="IF8" s="129">
        <f>IFERROR(IF('Análise Quantitativa'!$D$30="Máximo",RANK(IE8,$IE$8:$IE$72,0),IF('Análise Quantitativa'!$D$30="Mínimo",RANK(IE8,$IE$8:$IE$72,1),IF('Análise Quantitativa'!$D$30="- Mínimo",RANK(IE8,$IE$8:$IE$72,1),""))),"")</f>
        <v>1</v>
      </c>
      <c r="IG8" s="129">
        <f t="array" ref="IG8:IG72">IFERROR(SMALL(IF(MATCH( HV8:HV72, HV8:HV72,0)=ROW(HV8:HV72)-ROW(HV8)+1,HV8:HV72),ROW(HV8:HV72)-ROW(HV8)+1),"")</f>
        <v>2.6216583597643859</v>
      </c>
      <c r="IH8" s="129">
        <f>IFERROR(IF('Análise Quantitativa'!$D$30="Máximo",RANK(IG8,$IG$8:$IG$72,0),IF('Análise Quantitativa'!$D$30="Mínimo",RANK(IG8,$IG$8:$IG$72,1),IF('Análise Quantitativa'!$D$30="- Mínimo",RANK(IG8,$IG$8:$IG$72,1),""))),"")</f>
        <v>1</v>
      </c>
      <c r="II8" s="129">
        <f t="array" ref="II8:II72">IFERROR(SMALL(IF(MATCH( HW8:HW72, HW8:HW72,0)=ROW(HW8:HW72)-ROW(HW8)+1,HW8:HW72),ROW(HW8:HW72)-ROW(HW8)+1),"")</f>
        <v>652.64039999999989</v>
      </c>
      <c r="IJ8" s="129">
        <f>IFERROR(IF('Análise Quantitativa'!$D$30="Máximo",RANK(II8,$II$8:$II$72,0),IF('Análise Quantitativa'!$D$30="Mínimo",RANK(II8,$II$8:$II$72,1),IF('Análise Quantitativa'!$D$30="- Mínimo",RANK(II8,$II$8:$II$72,1),""))),"")</f>
        <v>1</v>
      </c>
      <c r="IL8" s="130">
        <v>2</v>
      </c>
      <c r="IM8" s="130">
        <f>VLOOKUP(HR8,$HY$8:$HZ$72,2,0)</f>
        <v>4</v>
      </c>
      <c r="IN8" s="130">
        <f>VLOOKUP(HS8,$IA$8:$IB$72,2,0)</f>
        <v>5</v>
      </c>
      <c r="IO8" s="130">
        <f>VLOOKUP(HT8,$IC$8:$ID$72,2,0)</f>
        <v>4</v>
      </c>
      <c r="IP8" s="130">
        <f>VLOOKUP(HU8,$IE$8:$IF$72,2,0)</f>
        <v>3</v>
      </c>
      <c r="IQ8" s="130">
        <f>VLOOKUP(HV8,$IG$8:$IH$72,2,0)</f>
        <v>6</v>
      </c>
      <c r="IR8" s="130">
        <f>VLOOKUP(HW8,$II$8:$IJ$72,2,0)</f>
        <v>4</v>
      </c>
      <c r="IT8" s="130">
        <f>HLOOKUP($IT$7,$HR$7:$HW$72,IL8,0)</f>
        <v>96.67</v>
      </c>
      <c r="IU8" s="130">
        <f>HLOOKUP($IT$7,$IM$7:$IR$72,IL8,0)</f>
        <v>4</v>
      </c>
      <c r="IW8" s="129">
        <f>IF(IF('Análise Quantitativa'!$G$7=0,"",IF('Análise Quantitativa'!$G$7="","",IF('Análise Quantitativa'!$G$7=Tabela!$GI$2,Tabela!GM8,IF('Análise Quantitativa'!$G$7=Tabela!$GJ$2,Tabela!HM8))))=0,"",IF('Análise Quantitativa'!$G$7=0,"",IF('Análise Quantitativa'!$G$7="","",IF('Análise Quantitativa'!$G$7=Tabela!$GI$2,Tabela!GM8,IF('Análise Quantitativa'!$G$7=Tabela!$GJ$2,Tabela!HM8)))))</f>
        <v>2</v>
      </c>
      <c r="IX8" s="129">
        <f>IF(IF('Análise Quantitativa'!$G$7=0,"",IF('Análise Quantitativa'!$G$7="","",IF('Análise Quantitativa'!$G$7=Tabela!$GI$2,GT8,IF('Análise Quantitativa'!$G$7=Tabela!$GJ$2,HN8))))=0,"",IF('Análise Quantitativa'!$G$7=0,"",IF('Análise Quantitativa'!$G$7="","",IF('Análise Quantitativa'!$G$7=Tabela!$GI$2,GT8,IF('Análise Quantitativa'!$G$7=Tabela!$GJ$2,HN8)))))</f>
        <v>5</v>
      </c>
      <c r="IY8" s="130">
        <f>IF($JA$7=$GN$2,IW8,IF($JA$7=$GM$2,HP8,""))</f>
        <v>2</v>
      </c>
      <c r="JA8" s="130" t="str">
        <f>IF(GK8="","",IF(COUNTIFS($GK$8:GK8,GK8)=1,"",$GL$2))</f>
        <v/>
      </c>
      <c r="JB8" s="130" t="str">
        <f>IF(GR8="","",IF(COUNTIFS($GR$8:GR8,GR8)=1,"",$GL$2))</f>
        <v/>
      </c>
    </row>
    <row r="9" spans="2:262" ht="9.75" customHeight="1" thickBot="1" x14ac:dyDescent="0.3">
      <c r="B9" s="81" t="str">
        <f>Esboço!C11</f>
        <v>Vilma Rodrigues Alvez</v>
      </c>
      <c r="C9" s="75" t="str">
        <f>Esboço!Q11</f>
        <v/>
      </c>
      <c r="D9" s="75" t="str">
        <f>IFERROR(IF('Análise Quantitativa'!$D$33="Mínimo",_xlfn.RANK.EQ(Tabela!C9,Tabela!$C$3:$C$247,1)+COUNTIF(Tabela!$C$3:'Tabela'!C9,Tabela!C9)-1,IF('Análise Quantitativa'!$D$33="- Mínimo",_xlfn.RANK.EQ(Tabela!C9,Tabela!$C$3:$C$247,1)+COUNTIF(Tabela!$C$3:'Tabela'!C9,Tabela!C9)-1,IF('Análise Quantitativa'!$D$33="Máximo",_xlfn.RANK.EQ(Tabela!C9,Tabela!$C$3:$C$247,0)+COUNTIF(Tabela!$C$3:'Tabela'!C9,Tabela!C9)-1,""))),"")</f>
        <v/>
      </c>
      <c r="E9" s="79">
        <f>Esboço!AF11</f>
        <v>2</v>
      </c>
      <c r="F9" s="75">
        <f>IFERROR(IF('Análise Quantitativa'!$D$33="Mínimo",_xlfn.RANK.EQ(Tabela!E9,Tabela!$E$3:$E$247,1)+COUNTIF(Tabela!$E$3:'Tabela'!E9,Tabela!E9)-1,IF('Análise Quantitativa'!$D$33="- Mínimo",_xlfn.RANK.EQ(Tabela!E9,Tabela!$E$3:$E$247,1)+COUNTIF(Tabela!$E$3:'Tabela'!E9,Tabela!E9)-1,IF('Análise Quantitativa'!$D$33="Máximo",_xlfn.RANK.EQ(Tabela!E9,Tabela!$E$3:$E$247,0)+COUNTIF(Tabela!$E$3:'Tabela'!E9,Tabela!E9)-1,""))),"")</f>
        <v>2</v>
      </c>
      <c r="G9" s="88" t="str">
        <f t="shared" si="1"/>
        <v/>
      </c>
      <c r="H9" s="88">
        <f>IFERROR(Tabela!E9,"")</f>
        <v>2</v>
      </c>
      <c r="I9" s="82">
        <f t="shared" si="3"/>
        <v>2</v>
      </c>
      <c r="J9" s="89">
        <f>IFERROR(IF('Análise Quantitativa'!$D$33="Mínimo",_xlfn.RANK.EQ(Tabela!I9,Tabela!$I$3:$I$247,1)+COUNTIF(Tabela!$I$3:'Tabela'!I9,Tabela!I9)-1,IF('Análise Quantitativa'!$D$33="- Mínimo",_xlfn.RANK.EQ(Tabela!I9,Tabela!$I$3:$I$247,1)+COUNTIF(Tabela!$I$3:'Tabela'!I9,Tabela!I9)-1,IF('Análise Quantitativa'!$D$33="Máximo",_xlfn.RANK.EQ(Tabela!I9,Tabela!$I$3:$I$247,0)+COUNTIF(Tabela!$I$3:'Tabela'!I9,Tabela!I9)-1,""))),"")</f>
        <v>2</v>
      </c>
      <c r="L9" s="99">
        <f t="shared" si="2"/>
        <v>2</v>
      </c>
      <c r="N9" s="98">
        <f>IF(ISNA(HLOOKUP(1,V20:AB21,2,0)),"-",HLOOKUP(1,V20:AB21,2,0))</f>
        <v>2</v>
      </c>
      <c r="P9" s="98">
        <f>IF(Tabela!HM14="","-",Tabela!HM14)</f>
        <v>1</v>
      </c>
      <c r="R9" s="106">
        <f>IFERROR(IF('Análise Quantitativa'!$D$30="Máximo",RANK('Análise Quantitativa'!AE7,'Análise Quantitativa'!$AE$1:$AE$35,0),IF('Análise Quantitativa'!$D$30="Mínimo",RANK('Análise Quantitativa'!AE7,'Análise Quantitativa'!$AE$1:$AE$35,1),IF('Análise Quantitativa'!$D$30="- Mínimo",RANK('Análise Quantitativa'!AE7,'Análise Quantitativa'!$AE$1:$AE$35,1),""))),"")</f>
        <v>1</v>
      </c>
      <c r="T9" s="106"/>
      <c r="V9" s="101" t="str">
        <f>IF(J5="","-",J5)</f>
        <v>-</v>
      </c>
      <c r="W9" s="101" t="str">
        <f>IF(J40="","-",J40)</f>
        <v>-</v>
      </c>
      <c r="X9" s="101" t="str">
        <f>IF(J75="","-",J75)</f>
        <v>-</v>
      </c>
      <c r="Y9" s="101" t="str">
        <f>IF(J110="","-",J110)</f>
        <v>-</v>
      </c>
      <c r="Z9" s="101">
        <f>IF(J145="","-",J145)</f>
        <v>4</v>
      </c>
      <c r="AA9" s="101" t="str">
        <f>IF(J180="","-",J180)</f>
        <v>-</v>
      </c>
      <c r="AB9" s="101" t="str">
        <f>IF(J215="","-",J215)</f>
        <v>-</v>
      </c>
      <c r="GG9" s="133"/>
      <c r="GH9" s="131"/>
      <c r="GI9" s="141" t="str">
        <f>IF('Extrato 1'!U4=0,"",'Extrato 1'!U4)</f>
        <v>Kallyne Soares</v>
      </c>
      <c r="GJ9" s="141" t="str">
        <f>IF('Análise Quantitativa'!O38=0,"",'Análise Quantitativa'!O38)</f>
        <v>Kallyne Soares152</v>
      </c>
      <c r="GK9" s="132">
        <f>'Extrato 1'!Y4</f>
        <v>18.18</v>
      </c>
      <c r="GL9" s="132">
        <f>IF($GG$1=Certificado!$AB$30,'Extrato 1'!H4,IF($GG$1=Certificado!$AC$30,'Extrato 1'!I4,""))</f>
        <v>17.77</v>
      </c>
      <c r="GM9" s="142">
        <f t="shared" ref="GM9:GM70" si="6">VLOOKUP(GK9,$HH$8:$HI$72,2,0)</f>
        <v>3</v>
      </c>
      <c r="GN9" s="138"/>
      <c r="GO9" s="131"/>
      <c r="GP9" s="141" t="str">
        <f>IF('Extrato 2'!U4=0,"",'Extrato 2'!U4)</f>
        <v>Kallyne Soares</v>
      </c>
      <c r="GQ9" s="141" t="str">
        <f t="shared" ref="GQ9:GQ70" si="7">GJ9</f>
        <v>Kallyne Soares152</v>
      </c>
      <c r="GR9" s="132">
        <f>'Extrato 2'!Y4</f>
        <v>53.36</v>
      </c>
      <c r="GS9" s="132">
        <f>IF($GG$1=Certificado!$AB$30,'Extrato 2'!H4,IF($GG$1=Certificado!$AC$30,'Extrato 2'!I4,""))</f>
        <v>54.66</v>
      </c>
      <c r="GT9" s="142">
        <f t="shared" ref="GT9:GT70" si="8">VLOOKUP(GR9,$HJ$8:$HK$72,2,0)</f>
        <v>1</v>
      </c>
      <c r="GV9" s="132">
        <f>'Extrato 1'!S4</f>
        <v>3</v>
      </c>
      <c r="GW9" s="132">
        <f>'Extrato 1'!V4</f>
        <v>3</v>
      </c>
      <c r="GX9" s="132">
        <f>'Extrato 2'!S4</f>
        <v>1</v>
      </c>
      <c r="GY9" s="132">
        <f>'Extrato 2'!V4</f>
        <v>1</v>
      </c>
      <c r="HA9" s="132">
        <f t="shared" ref="HA9:HA72" si="9">IF(GL9=0,"",GL9)</f>
        <v>17.77</v>
      </c>
      <c r="HB9" s="69">
        <f t="shared" ref="HB9:HB72" si="10">IF(ISERROR(_xlfn.RANK.EQ(GL9,$GL$8:$GL$72,0)),"",_xlfn.RANK.EQ(GL9,$GL$8:$GL$72,0))</f>
        <v>7</v>
      </c>
      <c r="HC9" s="69">
        <f t="shared" ref="HC9:HC72" si="11">IF(ISERROR(_xlfn.RANK.EQ(GL9,$GL$8:$GL$72,1)),"",_xlfn.RANK.EQ(GL9,$GL$8:$GL$72,1))</f>
        <v>2</v>
      </c>
      <c r="HD9" s="69">
        <f t="shared" ref="HD9:HD72" si="12">IF(GS9=0,"",GS9)</f>
        <v>54.66</v>
      </c>
      <c r="HE9" s="69">
        <f t="shared" ref="HE9:HE72" si="13">IF(ISERROR(_xlfn.RANK.EQ(GS9,$GS$8:$GS$72,0)),"",_xlfn.RANK.EQ(GS9,$GS$8:$GS$72,0))</f>
        <v>7</v>
      </c>
      <c r="HF9" s="69">
        <f t="shared" ref="HF9:HF72" si="14">IF(ISERROR(_xlfn.RANK.EQ(GS9,$GS$8:$GS$72,1)),"",_xlfn.RANK.EQ(GS9,$GS$8:$GS$72,1))</f>
        <v>2</v>
      </c>
      <c r="HH9" s="69">
        <f t="shared" ref="HH9:HH72" si="15">HA9</f>
        <v>17.77</v>
      </c>
      <c r="HI9" s="69">
        <f>IF($GG$3=Certificado!$Z$30,Tabela!HB9,IF($GG$3=Certificado!$AA$30,Tabela!HC9,""))</f>
        <v>2</v>
      </c>
      <c r="HJ9" s="69">
        <f t="shared" ref="HJ9:HJ72" si="16">HD9</f>
        <v>54.66</v>
      </c>
      <c r="HK9" s="69">
        <f>IF($GG$3=Certificado!$Z$30,Tabela!HE9,IF($GG$3=Certificado!$AA$30,Tabela!HF9,""))</f>
        <v>2</v>
      </c>
      <c r="HM9" s="130">
        <f>'Análise Quantitativa'!A38</f>
        <v>3</v>
      </c>
      <c r="HN9" s="130">
        <f>'Análise Quantitativa'!B38</f>
        <v>1</v>
      </c>
      <c r="HO9" s="130">
        <f>IF(AND('Análise Quantitativa'!AD38="",'Análise Quantitativa'!AE38=""),"",IF(AND('Análise Quantitativa'!AD38="-",'Análise Quantitativa'!AE38=""),"",IF(AND('Análise Quantitativa'!AE38="",'Análise Quantitativa'!AD38&gt;=1,'Análise Quantitativa'!AD38&lt;=35),'Análise Quantitativa'!AD38,IF(AND('Análise Quantitativa'!AE38&gt;=1,'Análise Quantitativa'!AE38&lt;=35,'Análise Quantitativa'!AD38&gt;=1,'Análise Quantitativa'!AD38&lt;=35),'Análise Quantitativa'!AD38,IF(AND('Análise Quantitativa'!AD38="-",'Análise Quantitativa'!AE38&gt;=1),'Análise Quantitativa'!AE38)))))</f>
        <v>3</v>
      </c>
      <c r="HP9" s="183">
        <f>IF(IF('Análise Quantitativa'!$G$7=0,"",IF('Análise Quantitativa'!$G$7="","",IF('Análise Quantitativa'!$G$7=Tabela!$GI$2,IU9,IF('Análise Quantitativa'!$G$7=Tabela!$GJ$2,HO9))))=0,"",IF('Análise Quantitativa'!$G$7=0,"",IF('Análise Quantitativa'!$G$7="","",IF('Análise Quantitativa'!$G$7=Tabela!$GI$2,IU9,IF('Análise Quantitativa'!$G$7=Tabela!$GJ$2,HO9)))))</f>
        <v>2</v>
      </c>
      <c r="HQ9" s="165" t="str">
        <f t="shared" ref="HQ9:HQ72" si="17">GJ9</f>
        <v>Kallyne Soares152</v>
      </c>
      <c r="HR9" s="129">
        <f t="shared" ref="HR9:HR72" si="18">IF(GK9="","",IF(GR9="","",GK9-GR9))</f>
        <v>-35.18</v>
      </c>
      <c r="HS9" s="129">
        <f t="shared" ref="HS9:HS72" si="19">IF(GK9="","",IF(GR9="","",GR9-GK9))</f>
        <v>35.18</v>
      </c>
      <c r="HT9" s="129">
        <f t="shared" ref="HT9:HT72" si="20">IF(GK9="","",IF(GR9="","",GK9+GR9))</f>
        <v>71.539999999999992</v>
      </c>
      <c r="HU9" s="129">
        <f t="shared" ref="HU9:HU72" si="21">IF(GK9="","",IF(GR9="","",GK9/GR9))</f>
        <v>0.34070464767616193</v>
      </c>
      <c r="HV9" s="129">
        <f t="shared" ref="HV9:HV72" si="22">IF(GK9="","",IF(GR9="","",GR9/GK9))</f>
        <v>2.9350935093509349</v>
      </c>
      <c r="HW9" s="129">
        <f t="shared" ref="HW9:HW72" si="23">IF(GK9="","",IF(GR9="","",GK9*GR9))</f>
        <v>970.08479999999997</v>
      </c>
      <c r="HY9" s="129">
        <v>-73.710000000000008</v>
      </c>
      <c r="HZ9" s="129">
        <f>IFERROR(IF('Análise Quantitativa'!$D$30="Máximo",RANK(HY9,$HY$8:$HY$72,0),IF('Análise Quantitativa'!$D$30="Mínimo",RANK(HY9,$HY$8:$HY$72,1),IF('Análise Quantitativa'!$D$30="- Mínimo",RANK(HY9,$HY$8:$HY$72,1),""))),"")</f>
        <v>2</v>
      </c>
      <c r="IA9" s="129">
        <v>35.79</v>
      </c>
      <c r="IB9" s="129">
        <f>IFERROR(IF('Análise Quantitativa'!$D$30="Máximo",RANK(IA9,$IA$8:$IA$72,0),IF('Análise Quantitativa'!$D$30="Mínimo",RANK(IA9,$IA$8:$IA$72,1),IF('Análise Quantitativa'!$D$30="- Mínimo",RANK(IA9,$IA$8:$IA$72,1),""))),"")</f>
        <v>2</v>
      </c>
      <c r="IC9" s="129">
        <v>71.539999999999992</v>
      </c>
      <c r="ID9" s="129">
        <f>IFERROR(IF('Análise Quantitativa'!$D$30="Máximo",RANK(IC9,$IC$8:$IC$72,0),IF('Análise Quantitativa'!$D$30="Mínimo",RANK(IC9,$IC$8:$IC$72,1),IF('Análise Quantitativa'!$D$30="- Mínimo",RANK(IC9,$IC$8:$IC$72,1),""))),"")</f>
        <v>2</v>
      </c>
      <c r="IE9" s="129">
        <v>0.21844127332601537</v>
      </c>
      <c r="IF9" s="129">
        <f>IFERROR(IF('Análise Quantitativa'!$D$30="Máximo",RANK(IE9,$IE$8:$IE$72,0),IF('Análise Quantitativa'!$D$30="Mínimo",RANK(IE9,$IE$8:$IE$72,1),IF('Análise Quantitativa'!$D$30="- Mínimo",RANK(IE9,$IE$8:$IE$72,1),""))),"")</f>
        <v>2</v>
      </c>
      <c r="IG9" s="129">
        <v>2.9350935093509349</v>
      </c>
      <c r="IH9" s="129">
        <f>IFERROR(IF('Análise Quantitativa'!$D$30="Máximo",RANK(IG9,$IG$8:$IG$72,0),IF('Análise Quantitativa'!$D$30="Mínimo",RANK(IG9,$IG$8:$IG$72,1),IF('Análise Quantitativa'!$D$30="- Mínimo",RANK(IG9,$IG$8:$IG$72,1),""))),"")</f>
        <v>2</v>
      </c>
      <c r="II9" s="129">
        <v>970.08479999999997</v>
      </c>
      <c r="IJ9" s="129">
        <f>IFERROR(IF('Análise Quantitativa'!$D$30="Máximo",RANK(II9,$II$8:$II$72,0),IF('Análise Quantitativa'!$D$30="Mínimo",RANK(II9,$II$8:$II$72,1),IF('Análise Quantitativa'!$D$30="- Mínimo",RANK(II9,$II$8:$II$72,1),""))),"")</f>
        <v>2</v>
      </c>
      <c r="IL9" s="130">
        <v>3</v>
      </c>
      <c r="IM9" s="130">
        <f t="shared" ref="IM9:IM72" si="24">VLOOKUP(HR9,$HY$8:$HZ$72,2,0)</f>
        <v>8</v>
      </c>
      <c r="IN9" s="130">
        <f t="shared" ref="IN9:IN72" si="25">VLOOKUP(HS9,$IA$8:$IB$72,2,0)</f>
        <v>1</v>
      </c>
      <c r="IO9" s="130">
        <f t="shared" ref="IO9:IO72" si="26">VLOOKUP(HT9,$IC$8:$ID$72,2,0)</f>
        <v>2</v>
      </c>
      <c r="IP9" s="130">
        <f t="shared" ref="IP9:IP72" si="27">VLOOKUP(HU9,$IE$8:$IF$72,2,0)</f>
        <v>7</v>
      </c>
      <c r="IQ9" s="130">
        <f t="shared" ref="IQ9:IQ72" si="28">VLOOKUP(HV9,$IG$8:$IH$72,2,0)</f>
        <v>2</v>
      </c>
      <c r="IR9" s="130">
        <f t="shared" ref="IR9:IR72" si="29">VLOOKUP(HW9,$II$8:$IJ$72,2,0)</f>
        <v>2</v>
      </c>
      <c r="IT9" s="130">
        <f t="shared" ref="IT9:IT72" si="30">HLOOKUP($IT$7,$HR$7:$HW$72,IL9,0)</f>
        <v>71.539999999999992</v>
      </c>
      <c r="IU9" s="130">
        <f t="shared" ref="IU9:IU72" si="31">HLOOKUP($IT$7,$IM$7:$IR$72,IL9,0)</f>
        <v>2</v>
      </c>
      <c r="IW9" s="130">
        <f>IF(IF('Análise Quantitativa'!$G$7=0,"",IF('Análise Quantitativa'!$G$7="","",IF('Análise Quantitativa'!$G$7=Tabela!$GI$2,Tabela!GM9,IF('Análise Quantitativa'!$G$7=Tabela!$GJ$2,Tabela!HM9))))=0,"",IF('Análise Quantitativa'!$G$7=0,"",IF('Análise Quantitativa'!$G$7="","",IF('Análise Quantitativa'!$G$7=Tabela!$GI$2,Tabela!GM9,IF('Análise Quantitativa'!$G$7=Tabela!$GJ$2,Tabela!HM9)))))</f>
        <v>3</v>
      </c>
      <c r="IX9" s="130">
        <f>IF(IF('Análise Quantitativa'!$G$7=0,"",IF('Análise Quantitativa'!$G$7="","",IF('Análise Quantitativa'!$G$7=Tabela!$GI$2,GT9,IF('Análise Quantitativa'!$G$7=Tabela!$GJ$2,HN9))))=0,"",IF('Análise Quantitativa'!$G$7=0,"",IF('Análise Quantitativa'!$G$7="","",IF('Análise Quantitativa'!$G$7=Tabela!$GI$2,GT9,IF('Análise Quantitativa'!$G$7=Tabela!$GJ$2,HN9)))))</f>
        <v>1</v>
      </c>
      <c r="IY9" s="130">
        <f t="shared" ref="IY9:IY41" si="32">IF($JA$7=$GN$2,IW9,IF($JA$7=$GM$2,HP9,""))</f>
        <v>3</v>
      </c>
      <c r="JA9" s="130" t="str">
        <f>IF(GK9="","",IF(COUNTIFS($GK$8:GK9,GK9)=1,"",$GL$2))</f>
        <v/>
      </c>
      <c r="JB9" s="130" t="str">
        <f>IF(GR9="","",IF(COUNTIFS($GR$8:GR9,GR9)=1,"",$GL$2))</f>
        <v/>
      </c>
    </row>
    <row r="10" spans="2:262" ht="9.75" customHeight="1" thickBot="1" x14ac:dyDescent="0.3">
      <c r="B10" s="81" t="str">
        <f>Esboço!C12</f>
        <v>Yslani Vieira</v>
      </c>
      <c r="C10" s="75" t="str">
        <f>Esboço!Q12</f>
        <v/>
      </c>
      <c r="D10" s="75" t="str">
        <f>IFERROR(IF('Análise Quantitativa'!$D$33="Mínimo",_xlfn.RANK.EQ(Tabela!C10,Tabela!$C$3:$C$247,1)+COUNTIF(Tabela!$C$3:'Tabela'!C10,Tabela!C10)-1,IF('Análise Quantitativa'!$D$33="- Mínimo",_xlfn.RANK.EQ(Tabela!C10,Tabela!$C$3:$C$247,1)+COUNTIF(Tabela!$C$3:'Tabela'!C10,Tabela!C10)-1,IF('Análise Quantitativa'!$D$33="Máximo",_xlfn.RANK.EQ(Tabela!C10,Tabela!$C$3:$C$247,0)+COUNTIF(Tabela!$C$3:'Tabela'!C10,Tabela!C10)-1,""))),"")</f>
        <v/>
      </c>
      <c r="E10" s="79" t="str">
        <f>Esboço!AF12</f>
        <v/>
      </c>
      <c r="F10" s="75" t="str">
        <f>IFERROR(IF('Análise Quantitativa'!$D$33="Mínimo",_xlfn.RANK.EQ(Tabela!E10,Tabela!$E$3:$E$247,1)+COUNTIF(Tabela!$E$3:'Tabela'!E10,Tabela!E10)-1,IF('Análise Quantitativa'!$D$33="- Mínimo",_xlfn.RANK.EQ(Tabela!E10,Tabela!$E$3:$E$247,1)+COUNTIF(Tabela!$E$3:'Tabela'!E10,Tabela!E10)-1,IF('Análise Quantitativa'!$D$33="Máximo",_xlfn.RANK.EQ(Tabela!E10,Tabela!$E$3:$E$247,0)+COUNTIF(Tabela!$E$3:'Tabela'!E10,Tabela!E10)-1,""))),"")</f>
        <v/>
      </c>
      <c r="G10" s="88" t="str">
        <f t="shared" si="1"/>
        <v/>
      </c>
      <c r="H10" s="88" t="str">
        <f>IFERROR(Tabela!E10,"")</f>
        <v/>
      </c>
      <c r="I10" s="82" t="str">
        <f t="shared" si="3"/>
        <v/>
      </c>
      <c r="J10" s="89" t="str">
        <f>IFERROR(IF('Análise Quantitativa'!$D$33="Mínimo",_xlfn.RANK.EQ(Tabela!I10,Tabela!$I$3:$I$247,1)+COUNTIF(Tabela!$I$3:'Tabela'!I10,Tabela!I10)-1,IF('Análise Quantitativa'!$D$33="- Mínimo",_xlfn.RANK.EQ(Tabela!I10,Tabela!$I$3:$I$247,1)+COUNTIF(Tabela!$I$3:'Tabela'!I10,Tabela!I10)-1,IF('Análise Quantitativa'!$D$33="Máximo",_xlfn.RANK.EQ(Tabela!I10,Tabela!$I$3:$I$247,0)+COUNTIF(Tabela!$I$3:'Tabela'!I10,Tabela!I10)-1,""))),"")</f>
        <v/>
      </c>
      <c r="L10" s="99">
        <f t="shared" si="2"/>
        <v>7</v>
      </c>
      <c r="N10" s="98">
        <f>IF(ISNA(HLOOKUP(1,V23:AB24,2,0)),"-",HLOOKUP(1,V23:AB24,2,0))</f>
        <v>7</v>
      </c>
      <c r="P10" s="98">
        <f>IF(Tabela!HM15="","-",Tabela!HM15)</f>
        <v>4</v>
      </c>
      <c r="R10" s="106">
        <f>IFERROR(IF('Análise Quantitativa'!$D$30="Máximo",RANK('Análise Quantitativa'!AE8,'Análise Quantitativa'!$AE$1:$AE$35,0),IF('Análise Quantitativa'!$D$30="Mínimo",RANK('Análise Quantitativa'!AE8,'Análise Quantitativa'!$AE$1:$AE$35,1),IF('Análise Quantitativa'!$D$30="- Mínimo",RANK('Análise Quantitativa'!AE8,'Análise Quantitativa'!$AE$1:$AE$35,1),""))),"")</f>
        <v>7</v>
      </c>
      <c r="T10" s="106"/>
      <c r="GG10" s="133"/>
      <c r="GH10" s="131"/>
      <c r="GI10" s="141" t="str">
        <f>IF('Extrato 1'!U5=0,"",'Extrato 1'!U5)</f>
        <v>Mª Silva</v>
      </c>
      <c r="GJ10" s="141" t="str">
        <f>IF('Análise Quantitativa'!O39=0,"",'Análise Quantitativa'!O39)</f>
        <v>Mª Silva2</v>
      </c>
      <c r="GK10" s="132">
        <f>'Extrato 1'!Y5</f>
        <v>21.83</v>
      </c>
      <c r="GL10" s="132">
        <f>IF($GG$1=Certificado!$AB$30,'Extrato 1'!H5,IF($GG$1=Certificado!$AC$30,'Extrato 1'!I5,""))</f>
        <v>18.18</v>
      </c>
      <c r="GM10" s="142">
        <f t="shared" si="6"/>
        <v>5</v>
      </c>
      <c r="GN10" s="138"/>
      <c r="GO10" s="131"/>
      <c r="GP10" s="141" t="str">
        <f>IF('Extrato 2'!U5=0,"",'Extrato 2'!U5)</f>
        <v>Mª Silva</v>
      </c>
      <c r="GQ10" s="141" t="str">
        <f t="shared" si="7"/>
        <v>Mª Silva2</v>
      </c>
      <c r="GR10" s="132">
        <f>'Extrato 2'!Y5</f>
        <v>76.319999999999993</v>
      </c>
      <c r="GS10" s="132">
        <f>IF($GG$1=Certificado!$AB$30,'Extrato 2'!H5,IF($GG$1=Certificado!$AC$30,'Extrato 2'!I5,""))</f>
        <v>57.86</v>
      </c>
      <c r="GT10" s="142">
        <f t="shared" si="8"/>
        <v>4</v>
      </c>
      <c r="GV10" s="132">
        <f>'Extrato 1'!S5</f>
        <v>5</v>
      </c>
      <c r="GW10" s="132">
        <f>'Extrato 1'!V5</f>
        <v>5</v>
      </c>
      <c r="GX10" s="132">
        <f>'Extrato 2'!S5</f>
        <v>4</v>
      </c>
      <c r="GY10" s="132">
        <f>'Extrato 2'!V5</f>
        <v>4</v>
      </c>
      <c r="HA10" s="132">
        <f t="shared" si="9"/>
        <v>18.18</v>
      </c>
      <c r="HB10" s="69">
        <f t="shared" si="10"/>
        <v>6</v>
      </c>
      <c r="HC10" s="69">
        <f t="shared" si="11"/>
        <v>3</v>
      </c>
      <c r="HD10" s="69">
        <f t="shared" si="12"/>
        <v>57.86</v>
      </c>
      <c r="HE10" s="69">
        <f t="shared" si="13"/>
        <v>6</v>
      </c>
      <c r="HF10" s="69">
        <f t="shared" si="14"/>
        <v>3</v>
      </c>
      <c r="HH10" s="69">
        <f t="shared" si="15"/>
        <v>18.18</v>
      </c>
      <c r="HI10" s="69">
        <f>IF($GG$3=Certificado!$Z$30,Tabela!HB10,IF($GG$3=Certificado!$AA$30,Tabela!HC10,""))</f>
        <v>3</v>
      </c>
      <c r="HJ10" s="69">
        <f t="shared" si="16"/>
        <v>57.86</v>
      </c>
      <c r="HK10" s="69">
        <f>IF($GG$3=Certificado!$Z$30,Tabela!HE10,IF($GG$3=Certificado!$AA$30,Tabela!HF10,""))</f>
        <v>3</v>
      </c>
      <c r="HM10" s="130">
        <f>'Análise Quantitativa'!A39</f>
        <v>5</v>
      </c>
      <c r="HN10" s="130">
        <f>'Análise Quantitativa'!B39</f>
        <v>4</v>
      </c>
      <c r="HO10" s="130">
        <f>IF(AND('Análise Quantitativa'!AD39="",'Análise Quantitativa'!AE39=""),"",IF(AND('Análise Quantitativa'!AD39="-",'Análise Quantitativa'!AE39=""),"",IF(AND('Análise Quantitativa'!AE39="",'Análise Quantitativa'!AD39&gt;=1,'Análise Quantitativa'!AD39&lt;=35),'Análise Quantitativa'!AD39,IF(AND('Análise Quantitativa'!AE39&gt;=1,'Análise Quantitativa'!AE39&lt;=35,'Análise Quantitativa'!AD39&gt;=1,'Análise Quantitativa'!AD39&lt;=35),'Análise Quantitativa'!AD39,IF(AND('Análise Quantitativa'!AD39="-",'Análise Quantitativa'!AE39&gt;=1),'Análise Quantitativa'!AE39)))))</f>
        <v>5</v>
      </c>
      <c r="HP10" s="183">
        <f>IF(IF('Análise Quantitativa'!$G$7=0,"",IF('Análise Quantitativa'!$G$7="","",IF('Análise Quantitativa'!$G$7=Tabela!$GI$2,IU10,IF('Análise Quantitativa'!$G$7=Tabela!$GJ$2,HO10))))=0,"",IF('Análise Quantitativa'!$G$7=0,"",IF('Análise Quantitativa'!$G$7="","",IF('Análise Quantitativa'!$G$7=Tabela!$GI$2,IU10,IF('Análise Quantitativa'!$G$7=Tabela!$GJ$2,HO10)))))</f>
        <v>5</v>
      </c>
      <c r="HQ10" s="165" t="str">
        <f t="shared" si="17"/>
        <v>Mª Silva2</v>
      </c>
      <c r="HR10" s="129">
        <f t="shared" si="18"/>
        <v>-54.489999999999995</v>
      </c>
      <c r="HS10" s="129">
        <f t="shared" si="19"/>
        <v>54.489999999999995</v>
      </c>
      <c r="HT10" s="129">
        <f t="shared" si="20"/>
        <v>98.149999999999991</v>
      </c>
      <c r="HU10" s="129">
        <f t="shared" si="21"/>
        <v>0.28603249475890985</v>
      </c>
      <c r="HV10" s="129">
        <f t="shared" si="22"/>
        <v>3.4961062757672927</v>
      </c>
      <c r="HW10" s="129">
        <f t="shared" si="23"/>
        <v>1666.0655999999997</v>
      </c>
      <c r="HY10" s="129">
        <v>-68.069999999999993</v>
      </c>
      <c r="HZ10" s="129">
        <f>IFERROR(IF('Análise Quantitativa'!$D$30="Máximo",RANK(HY10,$HY$8:$HY$72,0),IF('Análise Quantitativa'!$D$30="Mínimo",RANK(HY10,$HY$8:$HY$72,1),IF('Análise Quantitativa'!$D$30="- Mínimo",RANK(HY10,$HY$8:$HY$72,1),""))),"")</f>
        <v>3</v>
      </c>
      <c r="IA10" s="129">
        <v>42.72</v>
      </c>
      <c r="IB10" s="129">
        <f>IFERROR(IF('Análise Quantitativa'!$D$30="Máximo",RANK(IA10,$IA$8:$IA$72,0),IF('Análise Quantitativa'!$D$30="Mínimo",RANK(IA10,$IA$8:$IA$72,1),IF('Análise Quantitativa'!$D$30="- Mínimo",RANK(IA10,$IA$8:$IA$72,1),""))),"")</f>
        <v>3</v>
      </c>
      <c r="IC10" s="129">
        <v>79.930000000000007</v>
      </c>
      <c r="ID10" s="129">
        <f>IFERROR(IF('Análise Quantitativa'!$D$30="Máximo",RANK(IC10,$IC$8:$IC$72,0),IF('Análise Quantitativa'!$D$30="Mínimo",RANK(IC10,$IC$8:$IC$72,1),IF('Análise Quantitativa'!$D$30="- Mínimo",RANK(IC10,$IC$8:$IC$72,1),""))),"")</f>
        <v>3</v>
      </c>
      <c r="IE10" s="129">
        <v>0.22522179974651454</v>
      </c>
      <c r="IF10" s="129">
        <f>IFERROR(IF('Análise Quantitativa'!$D$30="Máximo",RANK(IE10,$IE$8:$IE$72,0),IF('Análise Quantitativa'!$D$30="Mínimo",RANK(IE10,$IE$8:$IE$72,1),IF('Análise Quantitativa'!$D$30="- Mínimo",RANK(IE10,$IE$8:$IE$72,1),""))),"")</f>
        <v>3</v>
      </c>
      <c r="IG10" s="129">
        <v>3.4961062757672927</v>
      </c>
      <c r="IH10" s="129">
        <f>IFERROR(IF('Análise Quantitativa'!$D$30="Máximo",RANK(IG10,$IG$8:$IG$72,0),IF('Análise Quantitativa'!$D$30="Mínimo",RANK(IG10,$IG$8:$IG$72,1),IF('Análise Quantitativa'!$D$30="- Mínimo",RANK(IG10,$IG$8:$IG$72,1),""))),"")</f>
        <v>3</v>
      </c>
      <c r="II10" s="129">
        <v>1276.9702</v>
      </c>
      <c r="IJ10" s="129">
        <f>IFERROR(IF('Análise Quantitativa'!$D$30="Máximo",RANK(II10,$II$8:$II$72,0),IF('Análise Quantitativa'!$D$30="Mínimo",RANK(II10,$II$8:$II$72,1),IF('Análise Quantitativa'!$D$30="- Mínimo",RANK(II10,$II$8:$II$72,1),""))),"")</f>
        <v>3</v>
      </c>
      <c r="IK10" s="171"/>
      <c r="IL10" s="130">
        <v>4</v>
      </c>
      <c r="IM10" s="130">
        <f t="shared" si="24"/>
        <v>5</v>
      </c>
      <c r="IN10" s="130">
        <f t="shared" si="25"/>
        <v>4</v>
      </c>
      <c r="IO10" s="130">
        <f t="shared" si="26"/>
        <v>5</v>
      </c>
      <c r="IP10" s="130">
        <f t="shared" si="27"/>
        <v>6</v>
      </c>
      <c r="IQ10" s="130">
        <f t="shared" si="28"/>
        <v>3</v>
      </c>
      <c r="IR10" s="130">
        <f t="shared" si="29"/>
        <v>5</v>
      </c>
      <c r="IT10" s="130">
        <f t="shared" si="30"/>
        <v>98.149999999999991</v>
      </c>
      <c r="IU10" s="130">
        <f t="shared" si="31"/>
        <v>5</v>
      </c>
      <c r="IW10" s="130">
        <f>IF(IF('Análise Quantitativa'!$G$7=0,"",IF('Análise Quantitativa'!$G$7="","",IF('Análise Quantitativa'!$G$7=Tabela!$GI$2,Tabela!GM10,IF('Análise Quantitativa'!$G$7=Tabela!$GJ$2,Tabela!HM10))))=0,"",IF('Análise Quantitativa'!$G$7=0,"",IF('Análise Quantitativa'!$G$7="","",IF('Análise Quantitativa'!$G$7=Tabela!$GI$2,Tabela!GM10,IF('Análise Quantitativa'!$G$7=Tabela!$GJ$2,Tabela!HM10)))))</f>
        <v>5</v>
      </c>
      <c r="IX10" s="130">
        <f>IF(IF('Análise Quantitativa'!$G$7=0,"",IF('Análise Quantitativa'!$G$7="","",IF('Análise Quantitativa'!$G$7=Tabela!$GI$2,GT10,IF('Análise Quantitativa'!$G$7=Tabela!$GJ$2,HN10))))=0,"",IF('Análise Quantitativa'!$G$7=0,"",IF('Análise Quantitativa'!$G$7="","",IF('Análise Quantitativa'!$G$7=Tabela!$GI$2,GT10,IF('Análise Quantitativa'!$G$7=Tabela!$GJ$2,HN10)))))</f>
        <v>4</v>
      </c>
      <c r="IY10" s="130">
        <f t="shared" si="32"/>
        <v>5</v>
      </c>
      <c r="JA10" s="130" t="str">
        <f>IF(GK10="","",IF(COUNTIFS($GK$8:GK10,GK10)=1,"",$GL$2))</f>
        <v/>
      </c>
      <c r="JB10" s="130" t="str">
        <f>IF(GR10="","",IF(COUNTIFS($GR$8:GR10,GR10)=1,"",$GL$2))</f>
        <v/>
      </c>
    </row>
    <row r="11" spans="2:262" ht="9.75" customHeight="1" thickBot="1" x14ac:dyDescent="0.3">
      <c r="B11" s="81" t="str">
        <f>Esboço!C13</f>
        <v/>
      </c>
      <c r="C11" s="75" t="str">
        <f>Esboço!Q13</f>
        <v/>
      </c>
      <c r="D11" s="75" t="str">
        <f>IFERROR(IF('Análise Quantitativa'!$D$33="Mínimo",_xlfn.RANK.EQ(Tabela!C11,Tabela!$C$3:$C$247,1)+COUNTIF(Tabela!$C$3:'Tabela'!C11,Tabela!C11)-1,IF('Análise Quantitativa'!$D$33="- Mínimo",_xlfn.RANK.EQ(Tabela!C11,Tabela!$C$3:$C$247,1)+COUNTIF(Tabela!$C$3:'Tabela'!C11,Tabela!C11)-1,IF('Análise Quantitativa'!$D$33="Máximo",_xlfn.RANK.EQ(Tabela!C11,Tabela!$C$3:$C$247,0)+COUNTIF(Tabela!$C$3:'Tabela'!C11,Tabela!C11)-1,""))),"")</f>
        <v/>
      </c>
      <c r="E11" s="79" t="str">
        <f>Esboço!AF13</f>
        <v/>
      </c>
      <c r="F11" s="75" t="str">
        <f>IFERROR(IF('Análise Quantitativa'!$D$33="Mínimo",_xlfn.RANK.EQ(Tabela!E11,Tabela!$E$3:$E$247,1)+COUNTIF(Tabela!$E$3:'Tabela'!E11,Tabela!E11)-1,IF('Análise Quantitativa'!$D$33="- Mínimo",_xlfn.RANK.EQ(Tabela!E11,Tabela!$E$3:$E$247,1)+COUNTIF(Tabela!$E$3:'Tabela'!E11,Tabela!E11)-1,IF('Análise Quantitativa'!$D$33="Máximo",_xlfn.RANK.EQ(Tabela!E11,Tabela!$E$3:$E$247,0)+COUNTIF(Tabela!$E$3:'Tabela'!E11,Tabela!E11)-1,""))),"")</f>
        <v/>
      </c>
      <c r="G11" s="88" t="str">
        <f t="shared" si="1"/>
        <v/>
      </c>
      <c r="H11" s="88" t="str">
        <f>IFERROR(Tabela!E11,"")</f>
        <v/>
      </c>
      <c r="I11" s="82" t="str">
        <f t="shared" si="3"/>
        <v/>
      </c>
      <c r="J11" s="89" t="str">
        <f>IFERROR(IF('Análise Quantitativa'!$D$33="Mínimo",_xlfn.RANK.EQ(Tabela!I11,Tabela!$I$3:$I$247,1)+COUNTIF(Tabela!$I$3:'Tabela'!I11,Tabela!I11)-1,IF('Análise Quantitativa'!$D$33="- Mínimo",_xlfn.RANK.EQ(Tabela!I11,Tabela!$I$3:$I$247,1)+COUNTIF(Tabela!$I$3:'Tabela'!I11,Tabela!I11)-1,IF('Análise Quantitativa'!$D$33="Máximo",_xlfn.RANK.EQ(Tabela!I11,Tabela!$I$3:$I$247,0)+COUNTIF(Tabela!$I$3:'Tabela'!I11,Tabela!I11)-1,""))),"")</f>
        <v/>
      </c>
      <c r="L11" s="99" t="str">
        <f t="shared" si="2"/>
        <v/>
      </c>
      <c r="N11" s="98" t="str">
        <f>IF(ISNA(HLOOKUP(1,V26:AB27,2,0)),"-",HLOOKUP(1,V26:AB27,2,0))</f>
        <v>-</v>
      </c>
      <c r="P11" s="98" t="str">
        <f>IF(Tabela!HM16="","-",Tabela!HM16)</f>
        <v>-</v>
      </c>
      <c r="R11" s="106" t="str">
        <f>IFERROR(IF('Análise Quantitativa'!$D$30="Máximo",RANK('Análise Quantitativa'!AE9,'Análise Quantitativa'!$AE$1:$AE$35,0),IF('Análise Quantitativa'!$D$30="Mínimo",RANK('Análise Quantitativa'!AE9,'Análise Quantitativa'!$AE$1:$AE$35,1),IF('Análise Quantitativa'!$D$30="- Mínimo",RANK('Análise Quantitativa'!AE9,'Análise Quantitativa'!$AE$1:$AE$35,1),""))),"")</f>
        <v/>
      </c>
      <c r="T11" s="106"/>
      <c r="V11" s="102" t="str">
        <f t="shared" ref="V11:AB11" si="33">IF(V12="-","-",1)</f>
        <v>-</v>
      </c>
      <c r="W11" s="102" t="str">
        <f t="shared" si="33"/>
        <v>-</v>
      </c>
      <c r="X11" s="102" t="str">
        <f t="shared" si="33"/>
        <v>-</v>
      </c>
      <c r="Y11" s="102" t="str">
        <f t="shared" si="33"/>
        <v>-</v>
      </c>
      <c r="Z11" s="102" t="str">
        <f t="shared" si="33"/>
        <v>-</v>
      </c>
      <c r="AA11" s="102" t="str">
        <f t="shared" si="33"/>
        <v>-</v>
      </c>
      <c r="AB11" s="102" t="str">
        <f t="shared" si="33"/>
        <v>-</v>
      </c>
      <c r="GG11" s="133"/>
      <c r="GH11" s="131"/>
      <c r="GI11" s="141" t="str">
        <f>IF('Extrato 1'!U6=0,"",'Extrato 1'!U6)</f>
        <v>Leide Santos</v>
      </c>
      <c r="GJ11" s="141" t="str">
        <f>IF('Análise Quantitativa'!O40=0,"",'Análise Quantitativa'!O40)</f>
        <v>Leide Santos14</v>
      </c>
      <c r="GK11" s="132">
        <f>'Extrato 1'!Y6</f>
        <v>26.21</v>
      </c>
      <c r="GL11" s="132">
        <f>IF($GG$1=Certificado!$AB$30,'Extrato 1'!H6,IF($GG$1=Certificado!$AC$30,'Extrato 1'!I6,""))</f>
        <v>21.7</v>
      </c>
      <c r="GM11" s="142">
        <f t="shared" si="6"/>
        <v>8</v>
      </c>
      <c r="GN11" s="138"/>
      <c r="GO11" s="131"/>
      <c r="GP11" s="141" t="str">
        <f>IF('Extrato 2'!U6=0,"",'Extrato 2'!U6)</f>
        <v>Leide Santos</v>
      </c>
      <c r="GQ11" s="141" t="str">
        <f t="shared" si="7"/>
        <v>Leide Santos14</v>
      </c>
      <c r="GR11" s="132">
        <f>'Extrato 2'!Y6</f>
        <v>99.92</v>
      </c>
      <c r="GS11" s="132">
        <f>IF($GG$1=Certificado!$AB$30,'Extrato 2'!H6,IF($GG$1=Certificado!$AC$30,'Extrato 2'!I6,""))</f>
        <v>76.319999999999993</v>
      </c>
      <c r="GT11" s="142">
        <f t="shared" si="8"/>
        <v>7</v>
      </c>
      <c r="GV11" s="132">
        <f>'Extrato 1'!S6</f>
        <v>8</v>
      </c>
      <c r="GW11" s="132">
        <f>'Extrato 1'!V6</f>
        <v>8</v>
      </c>
      <c r="GX11" s="132">
        <f>'Extrato 2'!S6</f>
        <v>7</v>
      </c>
      <c r="GY11" s="132">
        <f>'Extrato 2'!V6</f>
        <v>7</v>
      </c>
      <c r="HA11" s="132">
        <f t="shared" si="9"/>
        <v>21.7</v>
      </c>
      <c r="HB11" s="69">
        <f t="shared" si="10"/>
        <v>5</v>
      </c>
      <c r="HC11" s="69">
        <f t="shared" si="11"/>
        <v>4</v>
      </c>
      <c r="HD11" s="69">
        <f t="shared" si="12"/>
        <v>76.319999999999993</v>
      </c>
      <c r="HE11" s="69">
        <f t="shared" si="13"/>
        <v>5</v>
      </c>
      <c r="HF11" s="69">
        <f t="shared" si="14"/>
        <v>4</v>
      </c>
      <c r="HH11" s="69">
        <f t="shared" si="15"/>
        <v>21.7</v>
      </c>
      <c r="HI11" s="69">
        <f>IF($GG$3=Certificado!$Z$30,Tabela!HB11,IF($GG$3=Certificado!$AA$30,Tabela!HC11,""))</f>
        <v>4</v>
      </c>
      <c r="HJ11" s="69">
        <f t="shared" si="16"/>
        <v>76.319999999999993</v>
      </c>
      <c r="HK11" s="69">
        <f>IF($GG$3=Certificado!$Z$30,Tabela!HE11,IF($GG$3=Certificado!$AA$30,Tabela!HF11,""))</f>
        <v>4</v>
      </c>
      <c r="HM11" s="130">
        <f>'Análise Quantitativa'!A40</f>
        <v>8</v>
      </c>
      <c r="HN11" s="130">
        <f>'Análise Quantitativa'!B40</f>
        <v>7</v>
      </c>
      <c r="HO11" s="130">
        <f>IF(AND('Análise Quantitativa'!AD40="",'Análise Quantitativa'!AE40=""),"",IF(AND('Análise Quantitativa'!AD40="-",'Análise Quantitativa'!AE40=""),"",IF(AND('Análise Quantitativa'!AE40="",'Análise Quantitativa'!AD40&gt;=1,'Análise Quantitativa'!AD40&lt;=35),'Análise Quantitativa'!AD40,IF(AND('Análise Quantitativa'!AE40&gt;=1,'Análise Quantitativa'!AE40&lt;=35,'Análise Quantitativa'!AD40&gt;=1,'Análise Quantitativa'!AD40&lt;=35),'Análise Quantitativa'!AD40,IF(AND('Análise Quantitativa'!AD40="-",'Análise Quantitativa'!AE40&gt;=1),'Análise Quantitativa'!AE40)))))</f>
        <v>8</v>
      </c>
      <c r="HP11" s="183">
        <f>IF(IF('Análise Quantitativa'!$G$7=0,"",IF('Análise Quantitativa'!$G$7="","",IF('Análise Quantitativa'!$G$7=Tabela!$GI$2,IU11,IF('Análise Quantitativa'!$G$7=Tabela!$GJ$2,HO11))))=0,"",IF('Análise Quantitativa'!$G$7=0,"",IF('Análise Quantitativa'!$G$7="","",IF('Análise Quantitativa'!$G$7=Tabela!$GI$2,IU11,IF('Análise Quantitativa'!$G$7=Tabela!$GJ$2,HO11)))))</f>
        <v>8</v>
      </c>
      <c r="HQ11" s="165" t="str">
        <f t="shared" si="17"/>
        <v>Leide Santos14</v>
      </c>
      <c r="HR11" s="129">
        <f t="shared" si="18"/>
        <v>-73.710000000000008</v>
      </c>
      <c r="HS11" s="129">
        <f t="shared" si="19"/>
        <v>73.710000000000008</v>
      </c>
      <c r="HT11" s="129">
        <f t="shared" si="20"/>
        <v>126.13</v>
      </c>
      <c r="HU11" s="129">
        <f t="shared" si="21"/>
        <v>0.26230984787830264</v>
      </c>
      <c r="HV11" s="129">
        <f t="shared" si="22"/>
        <v>3.8122853872567721</v>
      </c>
      <c r="HW11" s="129">
        <f t="shared" si="23"/>
        <v>2618.9032000000002</v>
      </c>
      <c r="HY11" s="129">
        <v>-61.13000000000001</v>
      </c>
      <c r="HZ11" s="129">
        <f>IFERROR(IF('Análise Quantitativa'!$D$30="Máximo",RANK(HY11,$HY$8:$HY$72,0),IF('Análise Quantitativa'!$D$30="Mínimo",RANK(HY11,$HY$8:$HY$72,1),IF('Análise Quantitativa'!$D$30="- Mínimo",RANK(HY11,$HY$8:$HY$72,1),""))),"")</f>
        <v>4</v>
      </c>
      <c r="IA11" s="129">
        <v>54.489999999999995</v>
      </c>
      <c r="IB11" s="129">
        <f>IFERROR(IF('Análise Quantitativa'!$D$30="Máximo",RANK(IA11,$IA$8:$IA$72,0),IF('Análise Quantitativa'!$D$30="Mínimo",RANK(IA11,$IA$8:$IA$72,1),IF('Análise Quantitativa'!$D$30="- Mínimo",RANK(IA11,$IA$8:$IA$72,1),""))),"")</f>
        <v>4</v>
      </c>
      <c r="IC11" s="129">
        <v>96.67</v>
      </c>
      <c r="ID11" s="129">
        <f>IFERROR(IF('Análise Quantitativa'!$D$30="Máximo",RANK(IC11,$IC$8:$IC$72,0),IF('Análise Quantitativa'!$D$30="Mínimo",RANK(IC11,$IC$8:$IC$72,1),IF('Análise Quantitativa'!$D$30="- Mínimo",RANK(IC11,$IC$8:$IC$72,1),""))),"")</f>
        <v>4</v>
      </c>
      <c r="IE11" s="129">
        <v>0.26230984787830264</v>
      </c>
      <c r="IF11" s="129">
        <f>IFERROR(IF('Análise Quantitativa'!$D$30="Máximo",RANK(IE11,$IE$8:$IE$72,0),IF('Análise Quantitativa'!$D$30="Mínimo",RANK(IE11,$IE$8:$IE$72,1),IF('Análise Quantitativa'!$D$30="- Mínimo",RANK(IE11,$IE$8:$IE$72,1),""))),"")</f>
        <v>4</v>
      </c>
      <c r="IG11" s="129">
        <v>3.7558704453441294</v>
      </c>
      <c r="IH11" s="129">
        <f>IFERROR(IF('Análise Quantitativa'!$D$30="Máximo",RANK(IG11,$IG$8:$IG$72,0),IF('Análise Quantitativa'!$D$30="Mínimo",RANK(IG11,$IG$8:$IG$72,1),IF('Análise Quantitativa'!$D$30="- Mínimo",RANK(IG11,$IG$8:$IG$72,1),""))),"")</f>
        <v>4</v>
      </c>
      <c r="II11" s="129">
        <v>1402.0530000000001</v>
      </c>
      <c r="IJ11" s="129">
        <f>IFERROR(IF('Análise Quantitativa'!$D$30="Máximo",RANK(II11,$II$8:$II$72,0),IF('Análise Quantitativa'!$D$30="Mínimo",RANK(II11,$II$8:$II$72,1),IF('Análise Quantitativa'!$D$30="- Mínimo",RANK(II11,$II$8:$II$72,1),""))),"")</f>
        <v>4</v>
      </c>
      <c r="IK11" s="171"/>
      <c r="IL11" s="130">
        <v>5</v>
      </c>
      <c r="IM11" s="130">
        <f t="shared" si="24"/>
        <v>2</v>
      </c>
      <c r="IN11" s="130">
        <f t="shared" si="25"/>
        <v>7</v>
      </c>
      <c r="IO11" s="130">
        <f t="shared" si="26"/>
        <v>8</v>
      </c>
      <c r="IP11" s="130">
        <f t="shared" si="27"/>
        <v>4</v>
      </c>
      <c r="IQ11" s="130">
        <f t="shared" si="28"/>
        <v>5</v>
      </c>
      <c r="IR11" s="130">
        <f t="shared" si="29"/>
        <v>8</v>
      </c>
      <c r="IT11" s="130">
        <f t="shared" si="30"/>
        <v>126.13</v>
      </c>
      <c r="IU11" s="130">
        <f t="shared" si="31"/>
        <v>8</v>
      </c>
      <c r="IW11" s="130">
        <f>IF(IF('Análise Quantitativa'!$G$7=0,"",IF('Análise Quantitativa'!$G$7="","",IF('Análise Quantitativa'!$G$7=Tabela!$GI$2,Tabela!GM11,IF('Análise Quantitativa'!$G$7=Tabela!$GJ$2,Tabela!HM11))))=0,"",IF('Análise Quantitativa'!$G$7=0,"",IF('Análise Quantitativa'!$G$7="","",IF('Análise Quantitativa'!$G$7=Tabela!$GI$2,Tabela!GM11,IF('Análise Quantitativa'!$G$7=Tabela!$GJ$2,Tabela!HM11)))))</f>
        <v>8</v>
      </c>
      <c r="IX11" s="130">
        <f>IF(IF('Análise Quantitativa'!$G$7=0,"",IF('Análise Quantitativa'!$G$7="","",IF('Análise Quantitativa'!$G$7=Tabela!$GI$2,GT11,IF('Análise Quantitativa'!$G$7=Tabela!$GJ$2,HN11))))=0,"",IF('Análise Quantitativa'!$G$7=0,"",IF('Análise Quantitativa'!$G$7="","",IF('Análise Quantitativa'!$G$7=Tabela!$GI$2,GT11,IF('Análise Quantitativa'!$G$7=Tabela!$GJ$2,HN11)))))</f>
        <v>7</v>
      </c>
      <c r="IY11" s="130">
        <f t="shared" si="32"/>
        <v>8</v>
      </c>
      <c r="JA11" s="130" t="str">
        <f>IF(GK11="","",IF(COUNTIFS($GK$8:GK11,GK11)=1,"",$GL$2))</f>
        <v/>
      </c>
      <c r="JB11" s="130" t="str">
        <f>IF(GR11="","",IF(COUNTIFS($GR$8:GR11,GR11)=1,"",$GL$2))</f>
        <v/>
      </c>
    </row>
    <row r="12" spans="2:262" ht="9.75" customHeight="1" thickBot="1" x14ac:dyDescent="0.3">
      <c r="B12" s="81" t="str">
        <f>Esboço!C14</f>
        <v/>
      </c>
      <c r="C12" s="75" t="str">
        <f>Esboço!Q14</f>
        <v/>
      </c>
      <c r="D12" s="75" t="str">
        <f>IFERROR(IF('Análise Quantitativa'!$D$33="Mínimo",_xlfn.RANK.EQ(Tabela!C12,Tabela!$C$3:$C$247,1)+COUNTIF(Tabela!$C$3:'Tabela'!C12,Tabela!C12)-1,IF('Análise Quantitativa'!$D$33="- Mínimo",_xlfn.RANK.EQ(Tabela!C12,Tabela!$C$3:$C$247,1)+COUNTIF(Tabela!$C$3:'Tabela'!C12,Tabela!C12)-1,IF('Análise Quantitativa'!$D$33="Máximo",_xlfn.RANK.EQ(Tabela!C12,Tabela!$C$3:$C$247,0)+COUNTIF(Tabela!$C$3:'Tabela'!C12,Tabela!C12)-1,""))),"")</f>
        <v/>
      </c>
      <c r="E12" s="79" t="str">
        <f>Esboço!AF14</f>
        <v/>
      </c>
      <c r="F12" s="75" t="str">
        <f>IFERROR(IF('Análise Quantitativa'!$D$33="Mínimo",_xlfn.RANK.EQ(Tabela!E12,Tabela!$E$3:$E$247,1)+COUNTIF(Tabela!$E$3:'Tabela'!E12,Tabela!E12)-1,IF('Análise Quantitativa'!$D$33="- Mínimo",_xlfn.RANK.EQ(Tabela!E12,Tabela!$E$3:$E$247,1)+COUNTIF(Tabela!$E$3:'Tabela'!E12,Tabela!E12)-1,IF('Análise Quantitativa'!$D$33="Máximo",_xlfn.RANK.EQ(Tabela!E12,Tabela!$E$3:$E$247,0)+COUNTIF(Tabela!$E$3:'Tabela'!E12,Tabela!E12)-1,""))),"")</f>
        <v/>
      </c>
      <c r="G12" s="88" t="str">
        <f t="shared" si="1"/>
        <v/>
      </c>
      <c r="H12" s="88" t="str">
        <f>IFERROR(Tabela!E12,"")</f>
        <v/>
      </c>
      <c r="I12" s="82" t="str">
        <f t="shared" si="3"/>
        <v/>
      </c>
      <c r="J12" s="89" t="str">
        <f>IFERROR(IF('Análise Quantitativa'!$D$33="Mínimo",_xlfn.RANK.EQ(Tabela!I12,Tabela!$I$3:$I$247,1)+COUNTIF(Tabela!$I$3:'Tabela'!I12,Tabela!I12)-1,IF('Análise Quantitativa'!$D$33="- Mínimo",_xlfn.RANK.EQ(Tabela!I12,Tabela!$I$3:$I$247,1)+COUNTIF(Tabela!$I$3:'Tabela'!I12,Tabela!I12)-1,IF('Análise Quantitativa'!$D$33="Máximo",_xlfn.RANK.EQ(Tabela!I12,Tabela!$I$3:$I$247,0)+COUNTIF(Tabela!$I$3:'Tabela'!I12,Tabela!I12)-1,""))),"")</f>
        <v/>
      </c>
      <c r="L12" s="99" t="str">
        <f t="shared" si="2"/>
        <v/>
      </c>
      <c r="N12" s="98" t="str">
        <f>IF(ISNA(HLOOKUP(1,V29:AB30,2,0)),"-",HLOOKUP(1,V29:AB30,2,0))</f>
        <v>-</v>
      </c>
      <c r="P12" s="98" t="str">
        <f>IF(Tabela!HM17="","-",Tabela!HM17)</f>
        <v>-</v>
      </c>
      <c r="R12" s="106" t="str">
        <f>IFERROR(IF('Análise Quantitativa'!$D$30="Máximo",RANK('Análise Quantitativa'!AE10,'Análise Quantitativa'!$AE$1:$AE$35,0),IF('Análise Quantitativa'!$D$30="Mínimo",RANK('Análise Quantitativa'!AE10,'Análise Quantitativa'!$AE$1:$AE$35,1),IF('Análise Quantitativa'!$D$30="- Mínimo",RANK('Análise Quantitativa'!AE10,'Análise Quantitativa'!$AE$1:$AE$35,1),""))),"")</f>
        <v/>
      </c>
      <c r="T12" s="106"/>
      <c r="V12" s="101" t="str">
        <f>IF(J6="","-",J6)</f>
        <v>-</v>
      </c>
      <c r="W12" s="101" t="str">
        <f>IF(J41="","-",J41)</f>
        <v>-</v>
      </c>
      <c r="X12" s="101" t="str">
        <f>IF(J76="","-",J76)</f>
        <v>-</v>
      </c>
      <c r="Y12" s="101" t="str">
        <f>IF(J111="","-",J111)</f>
        <v>-</v>
      </c>
      <c r="Z12" s="101" t="str">
        <f>IF(J146="","-",J146)</f>
        <v>-</v>
      </c>
      <c r="AA12" s="101" t="str">
        <f>IF(J181="","-",J181)</f>
        <v>-</v>
      </c>
      <c r="AB12" s="101" t="str">
        <f>IF(J216="","-",J216)</f>
        <v>-</v>
      </c>
      <c r="GG12" s="133"/>
      <c r="GH12" s="131"/>
      <c r="GI12" s="141" t="str">
        <f>IF('Extrato 1'!U7=0,"",'Extrato 1'!U7)</f>
        <v>Edna Dias</v>
      </c>
      <c r="GJ12" s="141" t="str">
        <f>IF('Análise Quantitativa'!O41=0,"",'Análise Quantitativa'!O41)</f>
        <v>Edna Dias96</v>
      </c>
      <c r="GK12" s="132">
        <f>'Extrato 1'!Y7</f>
        <v>24.7</v>
      </c>
      <c r="GL12" s="132">
        <f>IF($GG$1=Certificado!$AB$30,'Extrato 1'!H7,IF($GG$1=Certificado!$AC$30,'Extrato 1'!I7,""))</f>
        <v>21.83</v>
      </c>
      <c r="GM12" s="142">
        <f t="shared" si="6"/>
        <v>7</v>
      </c>
      <c r="GN12" s="138"/>
      <c r="GO12" s="131"/>
      <c r="GP12" s="141" t="str">
        <f>IF('Extrato 2'!U7=0,"",'Extrato 2'!U7)</f>
        <v>Edna Dias</v>
      </c>
      <c r="GQ12" s="141" t="str">
        <f t="shared" si="7"/>
        <v>Edna Dias96</v>
      </c>
      <c r="GR12" s="132">
        <f>'Extrato 2'!Y7</f>
        <v>92.77</v>
      </c>
      <c r="GS12" s="132">
        <f>IF($GG$1=Certificado!$AB$30,'Extrato 2'!H7,IF($GG$1=Certificado!$AC$30,'Extrato 2'!I7,""))</f>
        <v>78.900000000000006</v>
      </c>
      <c r="GT12" s="142">
        <f t="shared" si="8"/>
        <v>6</v>
      </c>
      <c r="GV12" s="132">
        <f>'Extrato 1'!S7</f>
        <v>7</v>
      </c>
      <c r="GW12" s="132">
        <f>'Extrato 1'!V7</f>
        <v>7</v>
      </c>
      <c r="GX12" s="132">
        <f>'Extrato 2'!S7</f>
        <v>6</v>
      </c>
      <c r="GY12" s="132">
        <f>'Extrato 2'!V7</f>
        <v>6</v>
      </c>
      <c r="HA12" s="132">
        <f t="shared" si="9"/>
        <v>21.83</v>
      </c>
      <c r="HB12" s="69">
        <f t="shared" si="10"/>
        <v>4</v>
      </c>
      <c r="HC12" s="69">
        <f t="shared" si="11"/>
        <v>5</v>
      </c>
      <c r="HD12" s="69">
        <f t="shared" si="12"/>
        <v>78.900000000000006</v>
      </c>
      <c r="HE12" s="69">
        <f t="shared" si="13"/>
        <v>4</v>
      </c>
      <c r="HF12" s="69">
        <f t="shared" si="14"/>
        <v>5</v>
      </c>
      <c r="HH12" s="69">
        <f t="shared" si="15"/>
        <v>21.83</v>
      </c>
      <c r="HI12" s="69">
        <f>IF($GG$3=Certificado!$Z$30,Tabela!HB12,IF($GG$3=Certificado!$AA$30,Tabela!HC12,""))</f>
        <v>5</v>
      </c>
      <c r="HJ12" s="69">
        <f t="shared" si="16"/>
        <v>78.900000000000006</v>
      </c>
      <c r="HK12" s="69">
        <f>IF($GG$3=Certificado!$Z$30,Tabela!HE12,IF($GG$3=Certificado!$AA$30,Tabela!HF12,""))</f>
        <v>5</v>
      </c>
      <c r="HM12" s="130">
        <f>'Análise Quantitativa'!A41</f>
        <v>7</v>
      </c>
      <c r="HN12" s="130">
        <f>'Análise Quantitativa'!B41</f>
        <v>6</v>
      </c>
      <c r="HO12" s="130">
        <f>IF(AND('Análise Quantitativa'!AD41="",'Análise Quantitativa'!AE41=""),"",IF(AND('Análise Quantitativa'!AD41="-",'Análise Quantitativa'!AE41=""),"",IF(AND('Análise Quantitativa'!AE41="",'Análise Quantitativa'!AD41&gt;=1,'Análise Quantitativa'!AD41&lt;=35),'Análise Quantitativa'!AD41,IF(AND('Análise Quantitativa'!AE41&gt;=1,'Análise Quantitativa'!AE41&lt;=35,'Análise Quantitativa'!AD41&gt;=1,'Análise Quantitativa'!AD41&lt;=35),'Análise Quantitativa'!AD41,IF(AND('Análise Quantitativa'!AD41="-",'Análise Quantitativa'!AE41&gt;=1),'Análise Quantitativa'!AE41)))))</f>
        <v>7</v>
      </c>
      <c r="HP12" s="183">
        <f>IF(IF('Análise Quantitativa'!$G$7=0,"",IF('Análise Quantitativa'!$G$7="","",IF('Análise Quantitativa'!$G$7=Tabela!$GI$2,IU12,IF('Análise Quantitativa'!$G$7=Tabela!$GJ$2,HO12))))=0,"",IF('Análise Quantitativa'!$G$7=0,"",IF('Análise Quantitativa'!$G$7="","",IF('Análise Quantitativa'!$G$7=Tabela!$GI$2,IU12,IF('Análise Quantitativa'!$G$7=Tabela!$GJ$2,HO12)))))</f>
        <v>6</v>
      </c>
      <c r="HQ12" s="165" t="str">
        <f t="shared" si="17"/>
        <v>Edna Dias96</v>
      </c>
      <c r="HR12" s="129">
        <f t="shared" si="18"/>
        <v>-68.069999999999993</v>
      </c>
      <c r="HS12" s="129">
        <f t="shared" si="19"/>
        <v>68.069999999999993</v>
      </c>
      <c r="HT12" s="129">
        <f t="shared" si="20"/>
        <v>117.47</v>
      </c>
      <c r="HU12" s="129">
        <f t="shared" si="21"/>
        <v>0.26624986525816535</v>
      </c>
      <c r="HV12" s="129">
        <f t="shared" si="22"/>
        <v>3.7558704453441294</v>
      </c>
      <c r="HW12" s="129">
        <f t="shared" si="23"/>
        <v>2291.4189999999999</v>
      </c>
      <c r="HY12" s="129">
        <v>-54.489999999999995</v>
      </c>
      <c r="HZ12" s="129">
        <f>IFERROR(IF('Análise Quantitativa'!$D$30="Máximo",RANK(HY12,$HY$8:$HY$72,0),IF('Análise Quantitativa'!$D$30="Mínimo",RANK(HY12,$HY$8:$HY$72,1),IF('Análise Quantitativa'!$D$30="- Mínimo",RANK(HY12,$HY$8:$HY$72,1),""))),"")</f>
        <v>5</v>
      </c>
      <c r="IA12" s="129">
        <v>61.13000000000001</v>
      </c>
      <c r="IB12" s="129">
        <f>IFERROR(IF('Análise Quantitativa'!$D$30="Máximo",RANK(IA12,$IA$8:$IA$72,0),IF('Análise Quantitativa'!$D$30="Mínimo",RANK(IA12,$IA$8:$IA$72,1),IF('Análise Quantitativa'!$D$30="- Mínimo",RANK(IA12,$IA$8:$IA$72,1),""))),"")</f>
        <v>5</v>
      </c>
      <c r="IC12" s="129">
        <v>98.149999999999991</v>
      </c>
      <c r="ID12" s="129">
        <f>IFERROR(IF('Análise Quantitativa'!$D$30="Máximo",RANK(IC12,$IC$8:$IC$72,0),IF('Análise Quantitativa'!$D$30="Mínimo",RANK(IC12,$IC$8:$IC$72,1),IF('Análise Quantitativa'!$D$30="- Mínimo",RANK(IC12,$IC$8:$IC$72,1),""))),"")</f>
        <v>5</v>
      </c>
      <c r="IE12" s="129">
        <v>0.26624986525816535</v>
      </c>
      <c r="IF12" s="129">
        <f>IFERROR(IF('Análise Quantitativa'!$D$30="Máximo",RANK(IE12,$IE$8:$IE$72,0),IF('Análise Quantitativa'!$D$30="Mínimo",RANK(IE12,$IE$8:$IE$72,1),IF('Análise Quantitativa'!$D$30="- Mínimo",RANK(IE12,$IE$8:$IE$72,1),""))),"")</f>
        <v>5</v>
      </c>
      <c r="IG12" s="129">
        <v>3.8122853872567721</v>
      </c>
      <c r="IH12" s="129">
        <f>IFERROR(IF('Análise Quantitativa'!$D$30="Máximo",RANK(IG12,$IG$8:$IG$72,0),IF('Análise Quantitativa'!$D$30="Mínimo",RANK(IG12,$IG$8:$IG$72,1),IF('Análise Quantitativa'!$D$30="- Mínimo",RANK(IG12,$IG$8:$IG$72,1),""))),"")</f>
        <v>5</v>
      </c>
      <c r="II12" s="129">
        <v>1666.0655999999997</v>
      </c>
      <c r="IJ12" s="129">
        <f>IFERROR(IF('Análise Quantitativa'!$D$30="Máximo",RANK(II12,$II$8:$II$72,0),IF('Análise Quantitativa'!$D$30="Mínimo",RANK(II12,$II$8:$II$72,1),IF('Análise Quantitativa'!$D$30="- Mínimo",RANK(II12,$II$8:$II$72,1),""))),"")</f>
        <v>5</v>
      </c>
      <c r="IK12" s="171"/>
      <c r="IL12" s="130">
        <v>6</v>
      </c>
      <c r="IM12" s="130">
        <f t="shared" si="24"/>
        <v>3</v>
      </c>
      <c r="IN12" s="130">
        <f t="shared" si="25"/>
        <v>6</v>
      </c>
      <c r="IO12" s="130">
        <f t="shared" si="26"/>
        <v>6</v>
      </c>
      <c r="IP12" s="130">
        <f t="shared" si="27"/>
        <v>5</v>
      </c>
      <c r="IQ12" s="130">
        <f t="shared" si="28"/>
        <v>4</v>
      </c>
      <c r="IR12" s="130">
        <f t="shared" si="29"/>
        <v>7</v>
      </c>
      <c r="IT12" s="130">
        <f t="shared" si="30"/>
        <v>117.47</v>
      </c>
      <c r="IU12" s="130">
        <f t="shared" si="31"/>
        <v>6</v>
      </c>
      <c r="IW12" s="130">
        <f>IF(IF('Análise Quantitativa'!$G$7=0,"",IF('Análise Quantitativa'!$G$7="","",IF('Análise Quantitativa'!$G$7=Tabela!$GI$2,Tabela!GM12,IF('Análise Quantitativa'!$G$7=Tabela!$GJ$2,Tabela!HM12))))=0,"",IF('Análise Quantitativa'!$G$7=0,"",IF('Análise Quantitativa'!$G$7="","",IF('Análise Quantitativa'!$G$7=Tabela!$GI$2,Tabela!GM12,IF('Análise Quantitativa'!$G$7=Tabela!$GJ$2,Tabela!HM12)))))</f>
        <v>7</v>
      </c>
      <c r="IX12" s="130">
        <f>IF(IF('Análise Quantitativa'!$G$7=0,"",IF('Análise Quantitativa'!$G$7="","",IF('Análise Quantitativa'!$G$7=Tabela!$GI$2,GT12,IF('Análise Quantitativa'!$G$7=Tabela!$GJ$2,HN12))))=0,"",IF('Análise Quantitativa'!$G$7=0,"",IF('Análise Quantitativa'!$G$7="","",IF('Análise Quantitativa'!$G$7=Tabela!$GI$2,GT12,IF('Análise Quantitativa'!$G$7=Tabela!$GJ$2,HN12)))))</f>
        <v>6</v>
      </c>
      <c r="IY12" s="130">
        <f t="shared" si="32"/>
        <v>7</v>
      </c>
      <c r="JA12" s="130" t="str">
        <f>IF(GK12="","",IF(COUNTIFS($GK$8:GK12,GK12)=1,"",$GL$2))</f>
        <v/>
      </c>
      <c r="JB12" s="130" t="str">
        <f>IF(GR12="","",IF(COUNTIFS($GR$8:GR12,GR12)=1,"",$GL$2))</f>
        <v/>
      </c>
    </row>
    <row r="13" spans="2:262" ht="9.75" customHeight="1" thickBot="1" x14ac:dyDescent="0.3">
      <c r="B13" s="81" t="str">
        <f>Esboço!C15</f>
        <v/>
      </c>
      <c r="C13" s="75" t="str">
        <f>Esboço!Q15</f>
        <v/>
      </c>
      <c r="D13" s="75" t="str">
        <f>IFERROR(IF('Análise Quantitativa'!$D$33="Mínimo",_xlfn.RANK.EQ(Tabela!C13,Tabela!$C$3:$C$247,1)+COUNTIF(Tabela!$C$3:'Tabela'!C13,Tabela!C13)-1,IF('Análise Quantitativa'!$D$33="- Mínimo",_xlfn.RANK.EQ(Tabela!C13,Tabela!$C$3:$C$247,1)+COUNTIF(Tabela!$C$3:'Tabela'!C13,Tabela!C13)-1,IF('Análise Quantitativa'!$D$33="Máximo",_xlfn.RANK.EQ(Tabela!C13,Tabela!$C$3:$C$247,0)+COUNTIF(Tabela!$C$3:'Tabela'!C13,Tabela!C13)-1,""))),"")</f>
        <v/>
      </c>
      <c r="E13" s="79" t="str">
        <f>Esboço!AF15</f>
        <v/>
      </c>
      <c r="F13" s="75" t="str">
        <f>IFERROR(IF('Análise Quantitativa'!$D$33="Mínimo",_xlfn.RANK.EQ(Tabela!E13,Tabela!$E$3:$E$247,1)+COUNTIF(Tabela!$E$3:'Tabela'!E13,Tabela!E13)-1,IF('Análise Quantitativa'!$D$33="- Mínimo",_xlfn.RANK.EQ(Tabela!E13,Tabela!$E$3:$E$247,1)+COUNTIF(Tabela!$E$3:'Tabela'!E13,Tabela!E13)-1,IF('Análise Quantitativa'!$D$33="Máximo",_xlfn.RANK.EQ(Tabela!E13,Tabela!$E$3:$E$247,0)+COUNTIF(Tabela!$E$3:'Tabela'!E13,Tabela!E13)-1,""))),"")</f>
        <v/>
      </c>
      <c r="G13" s="88" t="str">
        <f t="shared" si="1"/>
        <v/>
      </c>
      <c r="H13" s="88" t="str">
        <f>IFERROR(Tabela!E13,"")</f>
        <v/>
      </c>
      <c r="I13" s="82" t="str">
        <f t="shared" si="3"/>
        <v/>
      </c>
      <c r="J13" s="89" t="str">
        <f>IFERROR(IF('Análise Quantitativa'!$D$33="Mínimo",_xlfn.RANK.EQ(Tabela!I13,Tabela!$I$3:$I$247,1)+COUNTIF(Tabela!$I$3:'Tabela'!I13,Tabela!I13)-1,IF('Análise Quantitativa'!$D$33="- Mínimo",_xlfn.RANK.EQ(Tabela!I13,Tabela!$I$3:$I$247,1)+COUNTIF(Tabela!$I$3:'Tabela'!I13,Tabela!I13)-1,IF('Análise Quantitativa'!$D$33="Máximo",_xlfn.RANK.EQ(Tabela!I13,Tabela!$I$3:$I$247,0)+COUNTIF(Tabela!$I$3:'Tabela'!I13,Tabela!I13)-1,""))),"")</f>
        <v/>
      </c>
      <c r="L13" s="99" t="str">
        <f t="shared" si="2"/>
        <v/>
      </c>
      <c r="N13" s="98" t="str">
        <f>IF(ISNA(HLOOKUP(1,V32:AB33,2,0)),"-",HLOOKUP(1,V32:AB33,2,0))</f>
        <v>-</v>
      </c>
      <c r="P13" s="98" t="str">
        <f>IF(Tabela!HM18="","-",Tabela!HM18)</f>
        <v>-</v>
      </c>
      <c r="R13" s="106" t="str">
        <f>IFERROR(IF('Análise Quantitativa'!$D$30="Máximo",RANK('Análise Quantitativa'!AE11,'Análise Quantitativa'!$AE$1:$AE$35,0),IF('Análise Quantitativa'!$D$30="Mínimo",RANK('Análise Quantitativa'!AE11,'Análise Quantitativa'!$AE$1:$AE$35,1),IF('Análise Quantitativa'!$D$30="- Mínimo",RANK('Análise Quantitativa'!AE11,'Análise Quantitativa'!$AE$1:$AE$35,1),""))),"")</f>
        <v/>
      </c>
      <c r="T13" s="106"/>
      <c r="GG13" s="133"/>
      <c r="GH13" s="131"/>
      <c r="GI13" s="141" t="str">
        <f>IF('Extrato 1'!U8=0,"",'Extrato 1'!U8)</f>
        <v>Brend Santos</v>
      </c>
      <c r="GJ13" s="141" t="str">
        <f>IF('Análise Quantitativa'!O42=0,"",'Análise Quantitativa'!O42)</f>
        <v>Brend Santos21</v>
      </c>
      <c r="GK13" s="132">
        <f>'Extrato 1'!Y8</f>
        <v>22.07</v>
      </c>
      <c r="GL13" s="132">
        <f>IF($GG$1=Certificado!$AB$30,'Extrato 1'!H8,IF($GG$1=Certificado!$AC$30,'Extrato 1'!I8,""))</f>
        <v>22.07</v>
      </c>
      <c r="GM13" s="142">
        <f t="shared" si="6"/>
        <v>6</v>
      </c>
      <c r="GN13" s="138"/>
      <c r="GO13" s="131"/>
      <c r="GP13" s="141" t="str">
        <f>IF('Extrato 2'!U8=0,"",'Extrato 2'!U8)</f>
        <v>Brend Santos</v>
      </c>
      <c r="GQ13" s="141" t="str">
        <f t="shared" si="7"/>
        <v>Brend Santos21</v>
      </c>
      <c r="GR13" s="132">
        <f>'Extrato 2'!Y8</f>
        <v>57.86</v>
      </c>
      <c r="GS13" s="132">
        <f>IF($GG$1=Certificado!$AB$30,'Extrato 2'!H8,IF($GG$1=Certificado!$AC$30,'Extrato 2'!I8,""))</f>
        <v>92.77</v>
      </c>
      <c r="GT13" s="142">
        <f t="shared" si="8"/>
        <v>3</v>
      </c>
      <c r="GV13" s="132">
        <f>'Extrato 1'!S8</f>
        <v>6</v>
      </c>
      <c r="GW13" s="132">
        <f>'Extrato 1'!V8</f>
        <v>6</v>
      </c>
      <c r="GX13" s="132">
        <f>'Extrato 2'!S8</f>
        <v>3</v>
      </c>
      <c r="GY13" s="132">
        <f>'Extrato 2'!V8</f>
        <v>3</v>
      </c>
      <c r="HA13" s="132">
        <f t="shared" si="9"/>
        <v>22.07</v>
      </c>
      <c r="HB13" s="69">
        <f t="shared" si="10"/>
        <v>3</v>
      </c>
      <c r="HC13" s="69">
        <f t="shared" si="11"/>
        <v>6</v>
      </c>
      <c r="HD13" s="69">
        <f t="shared" si="12"/>
        <v>92.77</v>
      </c>
      <c r="HE13" s="69">
        <f t="shared" si="13"/>
        <v>3</v>
      </c>
      <c r="HF13" s="69">
        <f t="shared" si="14"/>
        <v>6</v>
      </c>
      <c r="HH13" s="69">
        <f t="shared" si="15"/>
        <v>22.07</v>
      </c>
      <c r="HI13" s="69">
        <f>IF($GG$3=Certificado!$Z$30,Tabela!HB13,IF($GG$3=Certificado!$AA$30,Tabela!HC13,""))</f>
        <v>6</v>
      </c>
      <c r="HJ13" s="69">
        <f t="shared" si="16"/>
        <v>92.77</v>
      </c>
      <c r="HK13" s="69">
        <f>IF($GG$3=Certificado!$Z$30,Tabela!HE13,IF($GG$3=Certificado!$AA$30,Tabela!HF13,""))</f>
        <v>6</v>
      </c>
      <c r="HM13" s="130">
        <f>'Análise Quantitativa'!A42</f>
        <v>6</v>
      </c>
      <c r="HN13" s="130">
        <f>'Análise Quantitativa'!B42</f>
        <v>3</v>
      </c>
      <c r="HO13" s="130">
        <f>IF(AND('Análise Quantitativa'!AD42="",'Análise Quantitativa'!AE42=""),"",IF(AND('Análise Quantitativa'!AD42="-",'Análise Quantitativa'!AE42=""),"",IF(AND('Análise Quantitativa'!AE42="",'Análise Quantitativa'!AD42&gt;=1,'Análise Quantitativa'!AD42&lt;=35),'Análise Quantitativa'!AD42,IF(AND('Análise Quantitativa'!AE42&gt;=1,'Análise Quantitativa'!AE42&lt;=35,'Análise Quantitativa'!AD42&gt;=1,'Análise Quantitativa'!AD42&lt;=35),'Análise Quantitativa'!AD42,IF(AND('Análise Quantitativa'!AD42="-",'Análise Quantitativa'!AE42&gt;=1),'Análise Quantitativa'!AE42)))))</f>
        <v>6</v>
      </c>
      <c r="HP13" s="183">
        <f>IF(IF('Análise Quantitativa'!$G$7=0,"",IF('Análise Quantitativa'!$G$7="","",IF('Análise Quantitativa'!$G$7=Tabela!$GI$2,IU13,IF('Análise Quantitativa'!$G$7=Tabela!$GJ$2,HO13))))=0,"",IF('Análise Quantitativa'!$G$7=0,"",IF('Análise Quantitativa'!$G$7="","",IF('Análise Quantitativa'!$G$7=Tabela!$GI$2,IU13,IF('Análise Quantitativa'!$G$7=Tabela!$GJ$2,HO13)))))</f>
        <v>3</v>
      </c>
      <c r="HQ13" s="165" t="str">
        <f t="shared" si="17"/>
        <v>Brend Santos21</v>
      </c>
      <c r="HR13" s="129">
        <f t="shared" si="18"/>
        <v>-35.79</v>
      </c>
      <c r="HS13" s="129">
        <f t="shared" si="19"/>
        <v>35.79</v>
      </c>
      <c r="HT13" s="129">
        <f t="shared" si="20"/>
        <v>79.930000000000007</v>
      </c>
      <c r="HU13" s="129">
        <f t="shared" si="21"/>
        <v>0.38143795368129968</v>
      </c>
      <c r="HV13" s="129">
        <f t="shared" si="22"/>
        <v>2.6216583597643859</v>
      </c>
      <c r="HW13" s="129">
        <f t="shared" si="23"/>
        <v>1276.9702</v>
      </c>
      <c r="HY13" s="129">
        <v>-42.72</v>
      </c>
      <c r="HZ13" s="129">
        <f>IFERROR(IF('Análise Quantitativa'!$D$30="Máximo",RANK(HY13,$HY$8:$HY$72,0),IF('Análise Quantitativa'!$D$30="Mínimo",RANK(HY13,$HY$8:$HY$72,1),IF('Análise Quantitativa'!$D$30="- Mínimo",RANK(HY13,$HY$8:$HY$72,1),""))),"")</f>
        <v>6</v>
      </c>
      <c r="IA13" s="129">
        <v>68.069999999999993</v>
      </c>
      <c r="IB13" s="129">
        <f>IFERROR(IF('Análise Quantitativa'!$D$30="Máximo",RANK(IA13,$IA$8:$IA$72,0),IF('Análise Quantitativa'!$D$30="Mínimo",RANK(IA13,$IA$8:$IA$72,1),IF('Análise Quantitativa'!$D$30="- Mínimo",RANK(IA13,$IA$8:$IA$72,1),""))),"")</f>
        <v>6</v>
      </c>
      <c r="IC13" s="129">
        <v>117.47</v>
      </c>
      <c r="ID13" s="129">
        <f>IFERROR(IF('Análise Quantitativa'!$D$30="Máximo",RANK(IC13,$IC$8:$IC$72,0),IF('Análise Quantitativa'!$D$30="Mínimo",RANK(IC13,$IC$8:$IC$72,1),IF('Análise Quantitativa'!$D$30="- Mínimo",RANK(IC13,$IC$8:$IC$72,1),""))),"")</f>
        <v>6</v>
      </c>
      <c r="IE13" s="129">
        <v>0.28603249475890985</v>
      </c>
      <c r="IF13" s="129">
        <f>IFERROR(IF('Análise Quantitativa'!$D$30="Máximo",RANK(IE13,$IE$8:$IE$72,0),IF('Análise Quantitativa'!$D$30="Mínimo",RANK(IE13,$IE$8:$IE$72,1),IF('Análise Quantitativa'!$D$30="- Mínimo",RANK(IE13,$IE$8:$IE$72,1),""))),"")</f>
        <v>6</v>
      </c>
      <c r="IG13" s="129">
        <v>4.4400675295441756</v>
      </c>
      <c r="IH13" s="129">
        <f>IFERROR(IF('Análise Quantitativa'!$D$30="Máximo",RANK(IG13,$IG$8:$IG$72,0),IF('Análise Quantitativa'!$D$30="Mínimo",RANK(IG13,$IG$8:$IG$72,1),IF('Análise Quantitativa'!$D$30="- Mínimo",RANK(IG13,$IG$8:$IG$72,1),""))),"")</f>
        <v>6</v>
      </c>
      <c r="II13" s="129">
        <v>2258.1019999999999</v>
      </c>
      <c r="IJ13" s="129">
        <f>IFERROR(IF('Análise Quantitativa'!$D$30="Máximo",RANK(II13,$II$8:$II$72,0),IF('Análise Quantitativa'!$D$30="Mínimo",RANK(II13,$II$8:$II$72,1),IF('Análise Quantitativa'!$D$30="- Mínimo",RANK(II13,$II$8:$II$72,1),""))),"")</f>
        <v>6</v>
      </c>
      <c r="IK13" s="171"/>
      <c r="IL13" s="130">
        <v>7</v>
      </c>
      <c r="IM13" s="130">
        <f t="shared" si="24"/>
        <v>7</v>
      </c>
      <c r="IN13" s="130">
        <f t="shared" si="25"/>
        <v>2</v>
      </c>
      <c r="IO13" s="130">
        <f t="shared" si="26"/>
        <v>3</v>
      </c>
      <c r="IP13" s="130">
        <f t="shared" si="27"/>
        <v>8</v>
      </c>
      <c r="IQ13" s="130">
        <f t="shared" si="28"/>
        <v>1</v>
      </c>
      <c r="IR13" s="130">
        <f t="shared" si="29"/>
        <v>3</v>
      </c>
      <c r="IT13" s="130">
        <f t="shared" si="30"/>
        <v>79.930000000000007</v>
      </c>
      <c r="IU13" s="130">
        <f t="shared" si="31"/>
        <v>3</v>
      </c>
      <c r="IW13" s="130">
        <f>IF(IF('Análise Quantitativa'!$G$7=0,"",IF('Análise Quantitativa'!$G$7="","",IF('Análise Quantitativa'!$G$7=Tabela!$GI$2,Tabela!GM13,IF('Análise Quantitativa'!$G$7=Tabela!$GJ$2,Tabela!HM13))))=0,"",IF('Análise Quantitativa'!$G$7=0,"",IF('Análise Quantitativa'!$G$7="","",IF('Análise Quantitativa'!$G$7=Tabela!$GI$2,Tabela!GM13,IF('Análise Quantitativa'!$G$7=Tabela!$GJ$2,Tabela!HM13)))))</f>
        <v>6</v>
      </c>
      <c r="IX13" s="130">
        <f>IF(IF('Análise Quantitativa'!$G$7=0,"",IF('Análise Quantitativa'!$G$7="","",IF('Análise Quantitativa'!$G$7=Tabela!$GI$2,GT13,IF('Análise Quantitativa'!$G$7=Tabela!$GJ$2,HN13))))=0,"",IF('Análise Quantitativa'!$G$7=0,"",IF('Análise Quantitativa'!$G$7="","",IF('Análise Quantitativa'!$G$7=Tabela!$GI$2,GT13,IF('Análise Quantitativa'!$G$7=Tabela!$GJ$2,HN13)))))</f>
        <v>3</v>
      </c>
      <c r="IY13" s="130">
        <f t="shared" si="32"/>
        <v>6</v>
      </c>
      <c r="JA13" s="130" t="str">
        <f>IF(GK13="","",IF(COUNTIFS($GK$8:GK13,GK13)=1,"",$GL$2))</f>
        <v/>
      </c>
      <c r="JB13" s="130" t="str">
        <f>IF(GR13="","",IF(COUNTIFS($GR$8:GR13,GR13)=1,"",$GL$2))</f>
        <v/>
      </c>
    </row>
    <row r="14" spans="2:262" ht="9.75" customHeight="1" thickBot="1" x14ac:dyDescent="0.3">
      <c r="B14" s="81" t="str">
        <f>Esboço!C16</f>
        <v/>
      </c>
      <c r="C14" s="75" t="str">
        <f>Esboço!Q16</f>
        <v/>
      </c>
      <c r="D14" s="75" t="str">
        <f>IFERROR(IF('Análise Quantitativa'!$D$33="Mínimo",_xlfn.RANK.EQ(Tabela!C14,Tabela!$C$3:$C$247,1)+COUNTIF(Tabela!$C$3:'Tabela'!C14,Tabela!C14)-1,IF('Análise Quantitativa'!$D$33="- Mínimo",_xlfn.RANK.EQ(Tabela!C14,Tabela!$C$3:$C$247,1)+COUNTIF(Tabela!$C$3:'Tabela'!C14,Tabela!C14)-1,IF('Análise Quantitativa'!$D$33="Máximo",_xlfn.RANK.EQ(Tabela!C14,Tabela!$C$3:$C$247,0)+COUNTIF(Tabela!$C$3:'Tabela'!C14,Tabela!C14)-1,""))),"")</f>
        <v/>
      </c>
      <c r="E14" s="79" t="str">
        <f>Esboço!AF16</f>
        <v/>
      </c>
      <c r="F14" s="75" t="str">
        <f>IFERROR(IF('Análise Quantitativa'!$D$33="Mínimo",_xlfn.RANK.EQ(Tabela!E14,Tabela!$E$3:$E$247,1)+COUNTIF(Tabela!$E$3:'Tabela'!E14,Tabela!E14)-1,IF('Análise Quantitativa'!$D$33="- Mínimo",_xlfn.RANK.EQ(Tabela!E14,Tabela!$E$3:$E$247,1)+COUNTIF(Tabela!$E$3:'Tabela'!E14,Tabela!E14)-1,IF('Análise Quantitativa'!$D$33="Máximo",_xlfn.RANK.EQ(Tabela!E14,Tabela!$E$3:$E$247,0)+COUNTIF(Tabela!$E$3:'Tabela'!E14,Tabela!E14)-1,""))),"")</f>
        <v/>
      </c>
      <c r="G14" s="88" t="str">
        <f t="shared" si="1"/>
        <v/>
      </c>
      <c r="H14" s="88" t="str">
        <f>IFERROR(Tabela!E14,"")</f>
        <v/>
      </c>
      <c r="I14" s="82" t="str">
        <f t="shared" si="3"/>
        <v/>
      </c>
      <c r="J14" s="89" t="str">
        <f>IFERROR(IF('Análise Quantitativa'!$D$33="Mínimo",_xlfn.RANK.EQ(Tabela!I14,Tabela!$I$3:$I$247,1)+COUNTIF(Tabela!$I$3:'Tabela'!I14,Tabela!I14)-1,IF('Análise Quantitativa'!$D$33="- Mínimo",_xlfn.RANK.EQ(Tabela!I14,Tabela!$I$3:$I$247,1)+COUNTIF(Tabela!$I$3:'Tabela'!I14,Tabela!I14)-1,IF('Análise Quantitativa'!$D$33="Máximo",_xlfn.RANK.EQ(Tabela!I14,Tabela!$I$3:$I$247,0)+COUNTIF(Tabela!$I$3:'Tabela'!I14,Tabela!I14)-1,""))),"")</f>
        <v/>
      </c>
      <c r="L14" s="99" t="str">
        <f t="shared" si="2"/>
        <v/>
      </c>
      <c r="N14" s="98" t="str">
        <f>IF(ISNA(HLOOKUP(1,V35:AB36,2,0)),"-",HLOOKUP(1,V35:AB36,2,0))</f>
        <v>-</v>
      </c>
      <c r="P14" s="98" t="str">
        <f>IF(Tabela!HM19="","-",Tabela!HM19)</f>
        <v>-</v>
      </c>
      <c r="R14" s="106" t="str">
        <f>IFERROR(IF('Análise Quantitativa'!$D$30="Máximo",RANK('Análise Quantitativa'!AE12,'Análise Quantitativa'!$AE$1:$AE$35,0),IF('Análise Quantitativa'!$D$30="Mínimo",RANK('Análise Quantitativa'!AE12,'Análise Quantitativa'!$AE$1:$AE$35,1),IF('Análise Quantitativa'!$D$30="- Mínimo",RANK('Análise Quantitativa'!AE12,'Análise Quantitativa'!$AE$1:$AE$35,1),""))),"")</f>
        <v/>
      </c>
      <c r="T14" s="106"/>
      <c r="V14" s="102" t="str">
        <f t="shared" ref="V14:AB14" si="34">IF(V15="-","-",1)</f>
        <v>-</v>
      </c>
      <c r="W14" s="102" t="str">
        <f t="shared" si="34"/>
        <v>-</v>
      </c>
      <c r="X14" s="102" t="str">
        <f t="shared" si="34"/>
        <v>-</v>
      </c>
      <c r="Y14" s="102" t="str">
        <f t="shared" si="34"/>
        <v>-</v>
      </c>
      <c r="Z14" s="102" t="str">
        <f t="shared" si="34"/>
        <v>-</v>
      </c>
      <c r="AA14" s="102" t="str">
        <f t="shared" si="34"/>
        <v>-</v>
      </c>
      <c r="AB14" s="102">
        <f t="shared" si="34"/>
        <v>1</v>
      </c>
      <c r="GG14" s="133"/>
      <c r="GH14" s="131"/>
      <c r="GI14" s="141" t="str">
        <f>IF('Extrato 1'!U9=0,"",'Extrato 1'!U9)</f>
        <v>Vilma Rodrigues Alvez</v>
      </c>
      <c r="GJ14" s="141" t="str">
        <f>IF('Análise Quantitativa'!O43=0,"",'Análise Quantitativa'!O43)</f>
        <v>Vilma Rodrigues Alvez8</v>
      </c>
      <c r="GK14" s="132">
        <f>'Extrato 1'!Y9</f>
        <v>11.94</v>
      </c>
      <c r="GL14" s="132">
        <f>IF($GG$1=Certificado!$AB$30,'Extrato 1'!H9,IF($GG$1=Certificado!$AC$30,'Extrato 1'!I9,""))</f>
        <v>24.7</v>
      </c>
      <c r="GM14" s="142">
        <f t="shared" si="6"/>
        <v>1</v>
      </c>
      <c r="GN14" s="138"/>
      <c r="GO14" s="131"/>
      <c r="GP14" s="141" t="str">
        <f>IF('Extrato 2'!U9=0,"",'Extrato 2'!U9)</f>
        <v>Vilma Rodrigues Alvez</v>
      </c>
      <c r="GQ14" s="141" t="str">
        <f t="shared" si="7"/>
        <v>Vilma Rodrigues Alvez8</v>
      </c>
      <c r="GR14" s="132">
        <f>'Extrato 2'!Y9</f>
        <v>54.66</v>
      </c>
      <c r="GS14" s="132">
        <f>IF($GG$1=Certificado!$AB$30,'Extrato 2'!H9,IF($GG$1=Certificado!$AC$30,'Extrato 2'!I9,""))</f>
        <v>99.92</v>
      </c>
      <c r="GT14" s="142">
        <f t="shared" si="8"/>
        <v>2</v>
      </c>
      <c r="GV14" s="132">
        <f>'Extrato 1'!S9</f>
        <v>1</v>
      </c>
      <c r="GW14" s="132">
        <f>'Extrato 1'!V9</f>
        <v>1</v>
      </c>
      <c r="GX14" s="132">
        <f>'Extrato 2'!S9</f>
        <v>2</v>
      </c>
      <c r="GY14" s="132">
        <f>'Extrato 2'!V9</f>
        <v>2</v>
      </c>
      <c r="HA14" s="132">
        <f t="shared" si="9"/>
        <v>24.7</v>
      </c>
      <c r="HB14" s="69">
        <f t="shared" si="10"/>
        <v>2</v>
      </c>
      <c r="HC14" s="69">
        <f t="shared" si="11"/>
        <v>7</v>
      </c>
      <c r="HD14" s="69">
        <f t="shared" si="12"/>
        <v>99.92</v>
      </c>
      <c r="HE14" s="69">
        <f t="shared" si="13"/>
        <v>2</v>
      </c>
      <c r="HF14" s="69">
        <f t="shared" si="14"/>
        <v>7</v>
      </c>
      <c r="HH14" s="69">
        <f t="shared" si="15"/>
        <v>24.7</v>
      </c>
      <c r="HI14" s="69">
        <f>IF($GG$3=Certificado!$Z$30,Tabela!HB14,IF($GG$3=Certificado!$AA$30,Tabela!HC14,""))</f>
        <v>7</v>
      </c>
      <c r="HJ14" s="69">
        <f t="shared" si="16"/>
        <v>99.92</v>
      </c>
      <c r="HK14" s="69">
        <f>IF($GG$3=Certificado!$Z$30,Tabela!HE14,IF($GG$3=Certificado!$AA$30,Tabela!HF14,""))</f>
        <v>7</v>
      </c>
      <c r="HM14" s="130">
        <f>'Análise Quantitativa'!A43</f>
        <v>1</v>
      </c>
      <c r="HN14" s="130">
        <f>'Análise Quantitativa'!B43</f>
        <v>2</v>
      </c>
      <c r="HO14" s="130">
        <f>IF(AND('Análise Quantitativa'!AD43="",'Análise Quantitativa'!AE43=""),"",IF(AND('Análise Quantitativa'!AD43="-",'Análise Quantitativa'!AE43=""),"",IF(AND('Análise Quantitativa'!AE43="",'Análise Quantitativa'!AD43&gt;=1,'Análise Quantitativa'!AD43&lt;=35),'Análise Quantitativa'!AD43,IF(AND('Análise Quantitativa'!AE43&gt;=1,'Análise Quantitativa'!AE43&lt;=35,'Análise Quantitativa'!AD43&gt;=1,'Análise Quantitativa'!AD43&lt;=35),'Análise Quantitativa'!AD43,IF(AND('Análise Quantitativa'!AD43="-",'Análise Quantitativa'!AE43&gt;=1),'Análise Quantitativa'!AE43)))))</f>
        <v>1</v>
      </c>
      <c r="HP14" s="183">
        <f>IF(IF('Análise Quantitativa'!$G$7=0,"",IF('Análise Quantitativa'!$G$7="","",IF('Análise Quantitativa'!$G$7=Tabela!$GI$2,IU14,IF('Análise Quantitativa'!$G$7=Tabela!$GJ$2,HO14))))=0,"",IF('Análise Quantitativa'!$G$7=0,"",IF('Análise Quantitativa'!$G$7="","",IF('Análise Quantitativa'!$G$7=Tabela!$GI$2,IU14,IF('Análise Quantitativa'!$G$7=Tabela!$GJ$2,HO14)))))</f>
        <v>1</v>
      </c>
      <c r="HQ14" s="165" t="str">
        <f t="shared" si="17"/>
        <v>Vilma Rodrigues Alvez8</v>
      </c>
      <c r="HR14" s="129">
        <f t="shared" si="18"/>
        <v>-42.72</v>
      </c>
      <c r="HS14" s="129">
        <f t="shared" si="19"/>
        <v>42.72</v>
      </c>
      <c r="HT14" s="129">
        <f t="shared" si="20"/>
        <v>66.599999999999994</v>
      </c>
      <c r="HU14" s="129">
        <f t="shared" si="21"/>
        <v>0.21844127332601537</v>
      </c>
      <c r="HV14" s="129">
        <f t="shared" si="22"/>
        <v>4.5778894472361804</v>
      </c>
      <c r="HW14" s="129">
        <f t="shared" si="23"/>
        <v>652.64039999999989</v>
      </c>
      <c r="HX14" s="171"/>
      <c r="HY14" s="129">
        <v>-35.79</v>
      </c>
      <c r="HZ14" s="129">
        <f>IFERROR(IF('Análise Quantitativa'!$D$30="Máximo",RANK(HY14,$HY$8:$HY$72,0),IF('Análise Quantitativa'!$D$30="Mínimo",RANK(HY14,$HY$8:$HY$72,1),IF('Análise Quantitativa'!$D$30="- Mínimo",RANK(HY14,$HY$8:$HY$72,1),""))),"")</f>
        <v>7</v>
      </c>
      <c r="IA14" s="129">
        <v>73.710000000000008</v>
      </c>
      <c r="IB14" s="129">
        <f>IFERROR(IF('Análise Quantitativa'!$D$30="Máximo",RANK(IA14,$IA$8:$IA$72,0),IF('Análise Quantitativa'!$D$30="Mínimo",RANK(IA14,$IA$8:$IA$72,1),IF('Análise Quantitativa'!$D$30="- Mínimo",RANK(IA14,$IA$8:$IA$72,1),""))),"")</f>
        <v>7</v>
      </c>
      <c r="IC14" s="129">
        <v>125.76</v>
      </c>
      <c r="ID14" s="129">
        <f>IFERROR(IF('Análise Quantitativa'!$D$30="Máximo",RANK(IC14,$IC$8:$IC$72,0),IF('Análise Quantitativa'!$D$30="Mínimo",RANK(IC14,$IC$8:$IC$72,1),IF('Análise Quantitativa'!$D$30="- Mínimo",RANK(IC14,$IC$8:$IC$72,1),""))),"")</f>
        <v>7</v>
      </c>
      <c r="IE14" s="129">
        <v>0.34070464767616193</v>
      </c>
      <c r="IF14" s="129">
        <f>IFERROR(IF('Análise Quantitativa'!$D$30="Máximo",RANK(IE14,$IE$8:$IE$72,0),IF('Análise Quantitativa'!$D$30="Mínimo",RANK(IE14,$IE$8:$IE$72,1),IF('Análise Quantitativa'!$D$30="- Mínimo",RANK(IE14,$IE$8:$IE$72,1),""))),"")</f>
        <v>7</v>
      </c>
      <c r="IG14" s="129">
        <v>4.5778894472361804</v>
      </c>
      <c r="IH14" s="129">
        <f>IFERROR(IF('Análise Quantitativa'!$D$30="Máximo",RANK(IG14,$IG$8:$IG$72,0),IF('Análise Quantitativa'!$D$30="Mínimo",RANK(IG14,$IG$8:$IG$72,1),IF('Análise Quantitativa'!$D$30="- Mínimo",RANK(IG14,$IG$8:$IG$72,1),""))),"")</f>
        <v>7</v>
      </c>
      <c r="II14" s="129">
        <v>2291.4189999999999</v>
      </c>
      <c r="IJ14" s="129">
        <f>IFERROR(IF('Análise Quantitativa'!$D$30="Máximo",RANK(II14,$II$8:$II$72,0),IF('Análise Quantitativa'!$D$30="Mínimo",RANK(II14,$II$8:$II$72,1),IF('Análise Quantitativa'!$D$30="- Mínimo",RANK(II14,$II$8:$II$72,1),""))),"")</f>
        <v>7</v>
      </c>
      <c r="IK14" s="171"/>
      <c r="IL14" s="130">
        <v>8</v>
      </c>
      <c r="IM14" s="130">
        <f t="shared" si="24"/>
        <v>6</v>
      </c>
      <c r="IN14" s="130">
        <f t="shared" si="25"/>
        <v>3</v>
      </c>
      <c r="IO14" s="130">
        <f t="shared" si="26"/>
        <v>1</v>
      </c>
      <c r="IP14" s="130">
        <f t="shared" si="27"/>
        <v>2</v>
      </c>
      <c r="IQ14" s="130">
        <f t="shared" si="28"/>
        <v>7</v>
      </c>
      <c r="IR14" s="130">
        <f t="shared" si="29"/>
        <v>1</v>
      </c>
      <c r="IT14" s="130">
        <f t="shared" si="30"/>
        <v>66.599999999999994</v>
      </c>
      <c r="IU14" s="130">
        <f t="shared" si="31"/>
        <v>1</v>
      </c>
      <c r="IW14" s="130">
        <f>IF(IF('Análise Quantitativa'!$G$7=0,"",IF('Análise Quantitativa'!$G$7="","",IF('Análise Quantitativa'!$G$7=Tabela!$GI$2,Tabela!GM14,IF('Análise Quantitativa'!$G$7=Tabela!$GJ$2,Tabela!HM14))))=0,"",IF('Análise Quantitativa'!$G$7=0,"",IF('Análise Quantitativa'!$G$7="","",IF('Análise Quantitativa'!$G$7=Tabela!$GI$2,Tabela!GM14,IF('Análise Quantitativa'!$G$7=Tabela!$GJ$2,Tabela!HM14)))))</f>
        <v>1</v>
      </c>
      <c r="IX14" s="130">
        <f>IF(IF('Análise Quantitativa'!$G$7=0,"",IF('Análise Quantitativa'!$G$7="","",IF('Análise Quantitativa'!$G$7=Tabela!$GI$2,GT14,IF('Análise Quantitativa'!$G$7=Tabela!$GJ$2,HN14))))=0,"",IF('Análise Quantitativa'!$G$7=0,"",IF('Análise Quantitativa'!$G$7="","",IF('Análise Quantitativa'!$G$7=Tabela!$GI$2,GT14,IF('Análise Quantitativa'!$G$7=Tabela!$GJ$2,HN14)))))</f>
        <v>2</v>
      </c>
      <c r="IY14" s="130">
        <f t="shared" si="32"/>
        <v>1</v>
      </c>
      <c r="JA14" s="130" t="str">
        <f>IF(GK14="","",IF(COUNTIFS($GK$8:GK14,GK14)=1,"",$GL$2))</f>
        <v/>
      </c>
      <c r="JB14" s="130" t="str">
        <f>IF(GR14="","",IF(COUNTIFS($GR$8:GR14,GR14)=1,"",$GL$2))</f>
        <v/>
      </c>
    </row>
    <row r="15" spans="2:262" ht="9.75" customHeight="1" thickBot="1" x14ac:dyDescent="0.3">
      <c r="B15" s="81" t="str">
        <f>Esboço!C17</f>
        <v/>
      </c>
      <c r="C15" s="75" t="str">
        <f>Esboço!Q17</f>
        <v/>
      </c>
      <c r="D15" s="75" t="str">
        <f>IFERROR(IF('Análise Quantitativa'!$D$33="Mínimo",_xlfn.RANK.EQ(Tabela!C15,Tabela!$C$3:$C$247,1)+COUNTIF(Tabela!$C$3:'Tabela'!C15,Tabela!C15)-1,IF('Análise Quantitativa'!$D$33="- Mínimo",_xlfn.RANK.EQ(Tabela!C15,Tabela!$C$3:$C$247,1)+COUNTIF(Tabela!$C$3:'Tabela'!C15,Tabela!C15)-1,IF('Análise Quantitativa'!$D$33="Máximo",_xlfn.RANK.EQ(Tabela!C15,Tabela!$C$3:$C$247,0)+COUNTIF(Tabela!$C$3:'Tabela'!C15,Tabela!C15)-1,""))),"")</f>
        <v/>
      </c>
      <c r="E15" s="79" t="str">
        <f>Esboço!AF17</f>
        <v/>
      </c>
      <c r="F15" s="75" t="str">
        <f>IFERROR(IF('Análise Quantitativa'!$D$33="Mínimo",_xlfn.RANK.EQ(Tabela!E15,Tabela!$E$3:$E$247,1)+COUNTIF(Tabela!$E$3:'Tabela'!E15,Tabela!E15)-1,IF('Análise Quantitativa'!$D$33="- Mínimo",_xlfn.RANK.EQ(Tabela!E15,Tabela!$E$3:$E$247,1)+COUNTIF(Tabela!$E$3:'Tabela'!E15,Tabela!E15)-1,IF('Análise Quantitativa'!$D$33="Máximo",_xlfn.RANK.EQ(Tabela!E15,Tabela!$E$3:$E$247,0)+COUNTIF(Tabela!$E$3:'Tabela'!E15,Tabela!E15)-1,""))),"")</f>
        <v/>
      </c>
      <c r="G15" s="88" t="str">
        <f t="shared" si="1"/>
        <v/>
      </c>
      <c r="H15" s="88" t="str">
        <f>IFERROR(Tabela!E15,"")</f>
        <v/>
      </c>
      <c r="I15" s="82" t="str">
        <f t="shared" si="3"/>
        <v/>
      </c>
      <c r="J15" s="89" t="str">
        <f>IFERROR(IF('Análise Quantitativa'!$D$33="Mínimo",_xlfn.RANK.EQ(Tabela!I15,Tabela!$I$3:$I$247,1)+COUNTIF(Tabela!$I$3:'Tabela'!I15,Tabela!I15)-1,IF('Análise Quantitativa'!$D$33="- Mínimo",_xlfn.RANK.EQ(Tabela!I15,Tabela!$I$3:$I$247,1)+COUNTIF(Tabela!$I$3:'Tabela'!I15,Tabela!I15)-1,IF('Análise Quantitativa'!$D$33="Máximo",_xlfn.RANK.EQ(Tabela!I15,Tabela!$I$3:$I$247,0)+COUNTIF(Tabela!$I$3:'Tabela'!I15,Tabela!I15)-1,""))),"")</f>
        <v/>
      </c>
      <c r="L15" s="99" t="str">
        <f t="shared" si="2"/>
        <v/>
      </c>
      <c r="N15" s="98" t="str">
        <f>IF(ISNA(HLOOKUP(1,V38:AB39,2,0)),"-",HLOOKUP(1,V38:AB39,2,0))</f>
        <v>-</v>
      </c>
      <c r="P15" s="98" t="str">
        <f>IF(Tabela!HM20="","-",Tabela!HM20)</f>
        <v>-</v>
      </c>
      <c r="R15" s="106" t="str">
        <f>IFERROR(IF('Análise Quantitativa'!$D$30="Máximo",RANK('Análise Quantitativa'!AE13,'Análise Quantitativa'!$AE$1:$AE$35,0),IF('Análise Quantitativa'!$D$30="Mínimo",RANK('Análise Quantitativa'!AE13,'Análise Quantitativa'!$AE$1:$AE$35,1),IF('Análise Quantitativa'!$D$30="- Mínimo",RANK('Análise Quantitativa'!AE13,'Análise Quantitativa'!$AE$1:$AE$35,1),""))),"")</f>
        <v/>
      </c>
      <c r="T15" s="106"/>
      <c r="V15" s="101" t="str">
        <f>IF(J7="","-",J7)</f>
        <v>-</v>
      </c>
      <c r="W15" s="101" t="str">
        <f>IF(J42="","-",J42)</f>
        <v>-</v>
      </c>
      <c r="X15" s="101" t="str">
        <f>IF(J77="","-",J77)</f>
        <v>-</v>
      </c>
      <c r="Y15" s="101" t="str">
        <f>IF(J112="","-",J112)</f>
        <v>-</v>
      </c>
      <c r="Z15" s="101" t="str">
        <f>IF(J147="","-",J147)</f>
        <v>-</v>
      </c>
      <c r="AA15" s="101" t="str">
        <f>IF(J182="","-",J182)</f>
        <v>-</v>
      </c>
      <c r="AB15" s="101">
        <f>IF(J217="","-",J217)</f>
        <v>6</v>
      </c>
      <c r="GG15" s="133"/>
      <c r="GH15" s="131"/>
      <c r="GI15" s="141" t="str">
        <f>IF('Extrato 1'!U10=0,"",'Extrato 1'!U10)</f>
        <v>Yslani Vieira</v>
      </c>
      <c r="GJ15" s="141" t="str">
        <f>IF('Análise Quantitativa'!O44=0,"",'Análise Quantitativa'!O44)</f>
        <v>Yslani Vieira33</v>
      </c>
      <c r="GK15" s="132">
        <f>'Extrato 1'!Y10</f>
        <v>21.7</v>
      </c>
      <c r="GL15" s="132">
        <f>IF($GG$1=Certificado!$AB$30,'Extrato 1'!H10,IF($GG$1=Certificado!$AC$30,'Extrato 1'!I10,""))</f>
        <v>26.21</v>
      </c>
      <c r="GM15" s="142">
        <f t="shared" si="6"/>
        <v>4</v>
      </c>
      <c r="GN15" s="138"/>
      <c r="GO15" s="131"/>
      <c r="GP15" s="141" t="str">
        <f>IF('Extrato 2'!U10=0,"",'Extrato 2'!U10)</f>
        <v>Yslani Vieira</v>
      </c>
      <c r="GQ15" s="141" t="str">
        <f t="shared" si="7"/>
        <v>Yslani Vieira33</v>
      </c>
      <c r="GR15" s="132">
        <f>'Extrato 2'!Y10</f>
        <v>104.06</v>
      </c>
      <c r="GS15" s="132">
        <f>IF($GG$1=Certificado!$AB$30,'Extrato 2'!H10,IF($GG$1=Certificado!$AC$30,'Extrato 2'!I10,""))</f>
        <v>104.06</v>
      </c>
      <c r="GT15" s="142">
        <f t="shared" si="8"/>
        <v>8</v>
      </c>
      <c r="GV15" s="132">
        <f>'Extrato 1'!S10</f>
        <v>4</v>
      </c>
      <c r="GW15" s="132">
        <f>'Extrato 1'!V10</f>
        <v>4</v>
      </c>
      <c r="GX15" s="132">
        <f>'Extrato 2'!S10</f>
        <v>8</v>
      </c>
      <c r="GY15" s="132">
        <f>'Extrato 2'!V10</f>
        <v>8</v>
      </c>
      <c r="HA15" s="132">
        <f t="shared" si="9"/>
        <v>26.21</v>
      </c>
      <c r="HB15" s="69">
        <f t="shared" si="10"/>
        <v>1</v>
      </c>
      <c r="HC15" s="69">
        <f t="shared" si="11"/>
        <v>8</v>
      </c>
      <c r="HD15" s="69">
        <f t="shared" si="12"/>
        <v>104.06</v>
      </c>
      <c r="HE15" s="69">
        <f t="shared" si="13"/>
        <v>1</v>
      </c>
      <c r="HF15" s="69">
        <f t="shared" si="14"/>
        <v>8</v>
      </c>
      <c r="HH15" s="69">
        <f t="shared" si="15"/>
        <v>26.21</v>
      </c>
      <c r="HI15" s="69">
        <f>IF($GG$3=Certificado!$Z$30,Tabela!HB15,IF($GG$3=Certificado!$AA$30,Tabela!HC15,""))</f>
        <v>8</v>
      </c>
      <c r="HJ15" s="69">
        <f t="shared" si="16"/>
        <v>104.06</v>
      </c>
      <c r="HK15" s="69">
        <f>IF($GG$3=Certificado!$Z$30,Tabela!HE15,IF($GG$3=Certificado!$AA$30,Tabela!HF15,""))</f>
        <v>8</v>
      </c>
      <c r="HM15" s="130">
        <f>'Análise Quantitativa'!A44</f>
        <v>4</v>
      </c>
      <c r="HN15" s="130">
        <f>'Análise Quantitativa'!B44</f>
        <v>8</v>
      </c>
      <c r="HO15" s="130">
        <f>IF(AND('Análise Quantitativa'!AD44="",'Análise Quantitativa'!AE44=""),"",IF(AND('Análise Quantitativa'!AD44="-",'Análise Quantitativa'!AE44=""),"",IF(AND('Análise Quantitativa'!AE44="",'Análise Quantitativa'!AD44&gt;=1,'Análise Quantitativa'!AD44&lt;=35),'Análise Quantitativa'!AD44,IF(AND('Análise Quantitativa'!AE44&gt;=1,'Análise Quantitativa'!AE44&lt;=35,'Análise Quantitativa'!AD44&gt;=1,'Análise Quantitativa'!AD44&lt;=35),'Análise Quantitativa'!AD44,IF(AND('Análise Quantitativa'!AD44="-",'Análise Quantitativa'!AE44&gt;=1),'Análise Quantitativa'!AE44)))))</f>
        <v>4</v>
      </c>
      <c r="HP15" s="183">
        <f>IF(IF('Análise Quantitativa'!$G$7=0,"",IF('Análise Quantitativa'!$G$7="","",IF('Análise Quantitativa'!$G$7=Tabela!$GI$2,IU15,IF('Análise Quantitativa'!$G$7=Tabela!$GJ$2,HO15))))=0,"",IF('Análise Quantitativa'!$G$7=0,"",IF('Análise Quantitativa'!$G$7="","",IF('Análise Quantitativa'!$G$7=Tabela!$GI$2,IU15,IF('Análise Quantitativa'!$G$7=Tabela!$GJ$2,HO15)))))</f>
        <v>7</v>
      </c>
      <c r="HQ15" s="165" t="str">
        <f t="shared" si="17"/>
        <v>Yslani Vieira33</v>
      </c>
      <c r="HR15" s="129">
        <f t="shared" si="18"/>
        <v>-82.36</v>
      </c>
      <c r="HS15" s="129">
        <f t="shared" si="19"/>
        <v>82.36</v>
      </c>
      <c r="HT15" s="129">
        <f t="shared" si="20"/>
        <v>125.76</v>
      </c>
      <c r="HU15" s="129">
        <f t="shared" si="21"/>
        <v>0.20853353834326349</v>
      </c>
      <c r="HV15" s="129">
        <f t="shared" si="22"/>
        <v>4.7953917050691244</v>
      </c>
      <c r="HW15" s="129">
        <f t="shared" si="23"/>
        <v>2258.1019999999999</v>
      </c>
      <c r="HX15" s="171"/>
      <c r="HY15" s="129">
        <v>-35.18</v>
      </c>
      <c r="HZ15" s="129">
        <f>IFERROR(IF('Análise Quantitativa'!$D$30="Máximo",RANK(HY15,$HY$8:$HY$72,0),IF('Análise Quantitativa'!$D$30="Mínimo",RANK(HY15,$HY$8:$HY$72,1),IF('Análise Quantitativa'!$D$30="- Mínimo",RANK(HY15,$HY$8:$HY$72,1),""))),"")</f>
        <v>8</v>
      </c>
      <c r="IA15" s="129">
        <v>82.36</v>
      </c>
      <c r="IB15" s="129">
        <f>IFERROR(IF('Análise Quantitativa'!$D$30="Máximo",RANK(IA15,$IA$8:$IA$72,0),IF('Análise Quantitativa'!$D$30="Mínimo",RANK(IA15,$IA$8:$IA$72,1),IF('Análise Quantitativa'!$D$30="- Mínimo",RANK(IA15,$IA$8:$IA$72,1),""))),"")</f>
        <v>8</v>
      </c>
      <c r="IC15" s="129">
        <v>126.13</v>
      </c>
      <c r="ID15" s="129">
        <f>IFERROR(IF('Análise Quantitativa'!$D$30="Máximo",RANK(IC15,$IC$8:$IC$72,0),IF('Análise Quantitativa'!$D$30="Mínimo",RANK(IC15,$IC$8:$IC$72,1),IF('Análise Quantitativa'!$D$30="- Mínimo",RANK(IC15,$IC$8:$IC$72,1),""))),"")</f>
        <v>8</v>
      </c>
      <c r="IE15" s="129">
        <v>0.38143795368129968</v>
      </c>
      <c r="IF15" s="129">
        <f>IFERROR(IF('Análise Quantitativa'!$D$30="Máximo",RANK(IE15,$IE$8:$IE$72,0),IF('Análise Quantitativa'!$D$30="Mínimo",RANK(IE15,$IE$8:$IE$72,1),IF('Análise Quantitativa'!$D$30="- Mínimo",RANK(IE15,$IE$8:$IE$72,1),""))),"")</f>
        <v>8</v>
      </c>
      <c r="IG15" s="129">
        <v>4.7953917050691244</v>
      </c>
      <c r="IH15" s="129">
        <f>IFERROR(IF('Análise Quantitativa'!$D$30="Máximo",RANK(IG15,$IG$8:$IG$72,0),IF('Análise Quantitativa'!$D$30="Mínimo",RANK(IG15,$IG$8:$IG$72,1),IF('Análise Quantitativa'!$D$30="- Mínimo",RANK(IG15,$IG$8:$IG$72,1),""))),"")</f>
        <v>8</v>
      </c>
      <c r="II15" s="129">
        <v>2618.9032000000002</v>
      </c>
      <c r="IJ15" s="129">
        <f>IFERROR(IF('Análise Quantitativa'!$D$30="Máximo",RANK(II15,$II$8:$II$72,0),IF('Análise Quantitativa'!$D$30="Mínimo",RANK(II15,$II$8:$II$72,1),IF('Análise Quantitativa'!$D$30="- Mínimo",RANK(II15,$II$8:$II$72,1),""))),"")</f>
        <v>8</v>
      </c>
      <c r="IK15" s="171"/>
      <c r="IL15" s="130">
        <v>9</v>
      </c>
      <c r="IM15" s="130">
        <f t="shared" si="24"/>
        <v>1</v>
      </c>
      <c r="IN15" s="130">
        <f t="shared" si="25"/>
        <v>8</v>
      </c>
      <c r="IO15" s="130">
        <f t="shared" si="26"/>
        <v>7</v>
      </c>
      <c r="IP15" s="130">
        <f t="shared" si="27"/>
        <v>1</v>
      </c>
      <c r="IQ15" s="130">
        <f t="shared" si="28"/>
        <v>8</v>
      </c>
      <c r="IR15" s="130">
        <f t="shared" si="29"/>
        <v>6</v>
      </c>
      <c r="IT15" s="130">
        <f t="shared" si="30"/>
        <v>125.76</v>
      </c>
      <c r="IU15" s="130">
        <f t="shared" si="31"/>
        <v>7</v>
      </c>
      <c r="IW15" s="130">
        <f>IF(IF('Análise Quantitativa'!$G$7=0,"",IF('Análise Quantitativa'!$G$7="","",IF('Análise Quantitativa'!$G$7=Tabela!$GI$2,Tabela!GM15,IF('Análise Quantitativa'!$G$7=Tabela!$GJ$2,Tabela!HM15))))=0,"",IF('Análise Quantitativa'!$G$7=0,"",IF('Análise Quantitativa'!$G$7="","",IF('Análise Quantitativa'!$G$7=Tabela!$GI$2,Tabela!GM15,IF('Análise Quantitativa'!$G$7=Tabela!$GJ$2,Tabela!HM15)))))</f>
        <v>4</v>
      </c>
      <c r="IX15" s="130">
        <f>IF(IF('Análise Quantitativa'!$G$7=0,"",IF('Análise Quantitativa'!$G$7="","",IF('Análise Quantitativa'!$G$7=Tabela!$GI$2,GT15,IF('Análise Quantitativa'!$G$7=Tabela!$GJ$2,HN15))))=0,"",IF('Análise Quantitativa'!$G$7=0,"",IF('Análise Quantitativa'!$G$7="","",IF('Análise Quantitativa'!$G$7=Tabela!$GI$2,GT15,IF('Análise Quantitativa'!$G$7=Tabela!$GJ$2,HN15)))))</f>
        <v>8</v>
      </c>
      <c r="IY15" s="130">
        <f t="shared" si="32"/>
        <v>4</v>
      </c>
      <c r="JA15" s="130" t="str">
        <f>IF(GK15="","",IF(COUNTIFS($GK$8:GK15,GK15)=1,"",$GL$2))</f>
        <v/>
      </c>
      <c r="JB15" s="130" t="str">
        <f>IF(GR15="","",IF(COUNTIFS($GR$8:GR15,GR15)=1,"",$GL$2))</f>
        <v/>
      </c>
    </row>
    <row r="16" spans="2:262" ht="9.75" customHeight="1" thickBot="1" x14ac:dyDescent="0.3">
      <c r="B16" s="81" t="str">
        <f>Esboço!C18</f>
        <v/>
      </c>
      <c r="C16" s="75" t="str">
        <f>Esboço!Q18</f>
        <v/>
      </c>
      <c r="D16" s="75" t="str">
        <f>IFERROR(IF('Análise Quantitativa'!$D$33="Mínimo",_xlfn.RANK.EQ(Tabela!C16,Tabela!$C$3:$C$247,1)+COUNTIF(Tabela!$C$3:'Tabela'!C16,Tabela!C16)-1,IF('Análise Quantitativa'!$D$33="- Mínimo",_xlfn.RANK.EQ(Tabela!C16,Tabela!$C$3:$C$247,1)+COUNTIF(Tabela!$C$3:'Tabela'!C16,Tabela!C16)-1,IF('Análise Quantitativa'!$D$33="Máximo",_xlfn.RANK.EQ(Tabela!C16,Tabela!$C$3:$C$247,0)+COUNTIF(Tabela!$C$3:'Tabela'!C16,Tabela!C16)-1,""))),"")</f>
        <v/>
      </c>
      <c r="E16" s="79" t="str">
        <f>Esboço!AF18</f>
        <v/>
      </c>
      <c r="F16" s="75" t="str">
        <f>IFERROR(IF('Análise Quantitativa'!$D$33="Mínimo",_xlfn.RANK.EQ(Tabela!E16,Tabela!$E$3:$E$247,1)+COUNTIF(Tabela!$E$3:'Tabela'!E16,Tabela!E16)-1,IF('Análise Quantitativa'!$D$33="- Mínimo",_xlfn.RANK.EQ(Tabela!E16,Tabela!$E$3:$E$247,1)+COUNTIF(Tabela!$E$3:'Tabela'!E16,Tabela!E16)-1,IF('Análise Quantitativa'!$D$33="Máximo",_xlfn.RANK.EQ(Tabela!E16,Tabela!$E$3:$E$247,0)+COUNTIF(Tabela!$E$3:'Tabela'!E16,Tabela!E16)-1,""))),"")</f>
        <v/>
      </c>
      <c r="G16" s="88" t="str">
        <f t="shared" si="1"/>
        <v/>
      </c>
      <c r="H16" s="88" t="str">
        <f>IFERROR(Tabela!E16,"")</f>
        <v/>
      </c>
      <c r="I16" s="82" t="str">
        <f t="shared" si="3"/>
        <v/>
      </c>
      <c r="J16" s="89" t="str">
        <f>IFERROR(IF('Análise Quantitativa'!$D$33="Mínimo",_xlfn.RANK.EQ(Tabela!I16,Tabela!$I$3:$I$247,1)+COUNTIF(Tabela!$I$3:'Tabela'!I16,Tabela!I16)-1,IF('Análise Quantitativa'!$D$33="- Mínimo",_xlfn.RANK.EQ(Tabela!I16,Tabela!$I$3:$I$247,1)+COUNTIF(Tabela!$I$3:'Tabela'!I16,Tabela!I16)-1,IF('Análise Quantitativa'!$D$33="Máximo",_xlfn.RANK.EQ(Tabela!I16,Tabela!$I$3:$I$247,0)+COUNTIF(Tabela!$I$3:'Tabela'!I16,Tabela!I16)-1,""))),"")</f>
        <v/>
      </c>
      <c r="L16" s="99" t="str">
        <f t="shared" si="2"/>
        <v/>
      </c>
      <c r="N16" s="98" t="str">
        <f>IF(ISNA(HLOOKUP(1,V41:AB42,2,0)),"-",HLOOKUP(1,V41:AB42,2,0))</f>
        <v>-</v>
      </c>
      <c r="P16" s="98" t="str">
        <f>IF(Tabela!HM21="","-",Tabela!HM21)</f>
        <v>-</v>
      </c>
      <c r="R16" s="106" t="str">
        <f>IFERROR(IF('Análise Quantitativa'!$D$30="Máximo",RANK('Análise Quantitativa'!AE14,'Análise Quantitativa'!$AE$1:$AE$35,0),IF('Análise Quantitativa'!$D$30="Mínimo",RANK('Análise Quantitativa'!AE14,'Análise Quantitativa'!$AE$1:$AE$35,1),IF('Análise Quantitativa'!$D$30="- Mínimo",RANK('Análise Quantitativa'!AE14,'Análise Quantitativa'!$AE$1:$AE$35,1),""))),"")</f>
        <v/>
      </c>
      <c r="T16" s="106"/>
      <c r="GG16" s="133"/>
      <c r="GH16" s="131"/>
      <c r="GI16" s="141" t="str">
        <f>IF('Extrato 1'!U11=0,"",'Extrato 1'!U11)</f>
        <v/>
      </c>
      <c r="GJ16" s="141" t="str">
        <f>IF('Análise Quantitativa'!O45=0,"",'Análise Quantitativa'!O45)</f>
        <v/>
      </c>
      <c r="GK16" s="132" t="str">
        <f>'Extrato 1'!Y11</f>
        <v/>
      </c>
      <c r="GL16" s="132" t="str">
        <f>IF($GG$1=Certificado!$AB$30,'Extrato 1'!H11,IF($GG$1=Certificado!$AC$30,'Extrato 1'!I11,""))</f>
        <v/>
      </c>
      <c r="GM16" s="142" t="str">
        <f t="shared" si="6"/>
        <v/>
      </c>
      <c r="GN16" s="138"/>
      <c r="GO16" s="131"/>
      <c r="GP16" s="141" t="str">
        <f>IF('Extrato 2'!U11=0,"",'Extrato 2'!U11)</f>
        <v/>
      </c>
      <c r="GQ16" s="141" t="str">
        <f t="shared" si="7"/>
        <v/>
      </c>
      <c r="GR16" s="132" t="str">
        <f>'Extrato 2'!Y11</f>
        <v/>
      </c>
      <c r="GS16" s="132" t="str">
        <f>IF($GG$1=Certificado!$AB$30,'Extrato 2'!H11,IF($GG$1=Certificado!$AC$30,'Extrato 2'!I11,""))</f>
        <v/>
      </c>
      <c r="GT16" s="142" t="str">
        <f t="shared" si="8"/>
        <v/>
      </c>
      <c r="GV16" s="132" t="str">
        <f>'Extrato 1'!S11</f>
        <v/>
      </c>
      <c r="GW16" s="132" t="str">
        <f>'Extrato 1'!V11</f>
        <v/>
      </c>
      <c r="GX16" s="132" t="str">
        <f>'Extrato 2'!S11</f>
        <v/>
      </c>
      <c r="GY16" s="132" t="str">
        <f>'Extrato 2'!V11</f>
        <v/>
      </c>
      <c r="HA16" s="132" t="str">
        <f t="shared" si="9"/>
        <v/>
      </c>
      <c r="HB16" s="69" t="str">
        <f t="shared" si="10"/>
        <v/>
      </c>
      <c r="HC16" s="69" t="str">
        <f t="shared" si="11"/>
        <v/>
      </c>
      <c r="HD16" s="69" t="str">
        <f t="shared" si="12"/>
        <v/>
      </c>
      <c r="HE16" s="69" t="str">
        <f t="shared" si="13"/>
        <v/>
      </c>
      <c r="HF16" s="69" t="str">
        <f t="shared" si="14"/>
        <v/>
      </c>
      <c r="HH16" s="69" t="str">
        <f t="shared" si="15"/>
        <v/>
      </c>
      <c r="HI16" s="69" t="str">
        <f>IF($GG$3=Certificado!$Z$30,Tabela!HB16,IF($GG$3=Certificado!$AA$30,Tabela!HC16,""))</f>
        <v/>
      </c>
      <c r="HJ16" s="69" t="str">
        <f t="shared" si="16"/>
        <v/>
      </c>
      <c r="HK16" s="69" t="str">
        <f>IF($GG$3=Certificado!$Z$30,Tabela!HE16,IF($GG$3=Certificado!$AA$30,Tabela!HF16,""))</f>
        <v/>
      </c>
      <c r="HM16" s="130" t="str">
        <f>'Análise Quantitativa'!A45</f>
        <v/>
      </c>
      <c r="HN16" s="130" t="str">
        <f>'Análise Quantitativa'!B45</f>
        <v/>
      </c>
      <c r="HO16" s="130" t="str">
        <f>IF(AND('Análise Quantitativa'!AD45="",'Análise Quantitativa'!AE45=""),"",IF(AND('Análise Quantitativa'!AD45="-",'Análise Quantitativa'!AE45=""),"",IF(AND('Análise Quantitativa'!AE45="",'Análise Quantitativa'!AD45&gt;=1,'Análise Quantitativa'!AD45&lt;=35),'Análise Quantitativa'!AD45,IF(AND('Análise Quantitativa'!AE45&gt;=1,'Análise Quantitativa'!AE45&lt;=35,'Análise Quantitativa'!AD45&gt;=1,'Análise Quantitativa'!AD45&lt;=35),'Análise Quantitativa'!AD45,IF(AND('Análise Quantitativa'!AD45="-",'Análise Quantitativa'!AE45&gt;=1),'Análise Quantitativa'!AE45)))))</f>
        <v/>
      </c>
      <c r="HP16" s="183" t="str">
        <f>IF(IF('Análise Quantitativa'!$G$7=0,"",IF('Análise Quantitativa'!$G$7="","",IF('Análise Quantitativa'!$G$7=Tabela!$GI$2,IU16,IF('Análise Quantitativa'!$G$7=Tabela!$GJ$2,HO16))))=0,"",IF('Análise Quantitativa'!$G$7=0,"",IF('Análise Quantitativa'!$G$7="","",IF('Análise Quantitativa'!$G$7=Tabela!$GI$2,IU16,IF('Análise Quantitativa'!$G$7=Tabela!$GJ$2,HO16)))))</f>
        <v/>
      </c>
      <c r="HQ16" s="165" t="str">
        <f t="shared" si="17"/>
        <v/>
      </c>
      <c r="HR16" s="129" t="str">
        <f t="shared" si="18"/>
        <v/>
      </c>
      <c r="HS16" s="129" t="str">
        <f t="shared" si="19"/>
        <v/>
      </c>
      <c r="HT16" s="129" t="str">
        <f t="shared" si="20"/>
        <v/>
      </c>
      <c r="HU16" s="129" t="str">
        <f t="shared" si="21"/>
        <v/>
      </c>
      <c r="HV16" s="129" t="str">
        <f t="shared" si="22"/>
        <v/>
      </c>
      <c r="HW16" s="129" t="str">
        <f t="shared" si="23"/>
        <v/>
      </c>
      <c r="HX16" s="171"/>
      <c r="HY16" s="129" t="str">
        <v/>
      </c>
      <c r="HZ16" s="129" t="str">
        <f>IFERROR(IF('Análise Quantitativa'!$D$30="Máximo",RANK(HY16,$HY$8:$HY$72,0),IF('Análise Quantitativa'!$D$30="Mínimo",RANK(HY16,$HY$8:$HY$72,1),IF('Análise Quantitativa'!$D$30="- Mínimo",RANK(HY16,$HY$8:$HY$72,1),""))),"")</f>
        <v/>
      </c>
      <c r="IA16" s="129" t="str">
        <v/>
      </c>
      <c r="IB16" s="129" t="str">
        <f>IFERROR(IF('Análise Quantitativa'!$D$30="Máximo",RANK(IA16,$IA$8:$IA$72,0),IF('Análise Quantitativa'!$D$30="Mínimo",RANK(IA16,$IA$8:$IA$72,1),IF('Análise Quantitativa'!$D$30="- Mínimo",RANK(IA16,$IA$8:$IA$72,1),""))),"")</f>
        <v/>
      </c>
      <c r="IC16" s="129" t="str">
        <v/>
      </c>
      <c r="ID16" s="129" t="str">
        <f>IFERROR(IF('Análise Quantitativa'!$D$30="Máximo",RANK(IC16,$IC$8:$IC$72,0),IF('Análise Quantitativa'!$D$30="Mínimo",RANK(IC16,$IC$8:$IC$72,1),IF('Análise Quantitativa'!$D$30="- Mínimo",RANK(IC16,$IC$8:$IC$72,1),""))),"")</f>
        <v/>
      </c>
      <c r="IE16" s="129" t="str">
        <v/>
      </c>
      <c r="IF16" s="129" t="str">
        <f>IFERROR(IF('Análise Quantitativa'!$D$30="Máximo",RANK(IE16,$IE$8:$IE$72,0),IF('Análise Quantitativa'!$D$30="Mínimo",RANK(IE16,$IE$8:$IE$72,1),IF('Análise Quantitativa'!$D$30="- Mínimo",RANK(IE16,$IE$8:$IE$72,1),""))),"")</f>
        <v/>
      </c>
      <c r="IG16" s="129" t="str">
        <v/>
      </c>
      <c r="IH16" s="129" t="str">
        <f>IFERROR(IF('Análise Quantitativa'!$D$30="Máximo",RANK(IG16,$IG$8:$IG$72,0),IF('Análise Quantitativa'!$D$30="Mínimo",RANK(IG16,$IG$8:$IG$72,1),IF('Análise Quantitativa'!$D$30="- Mínimo",RANK(IG16,$IG$8:$IG$72,1),""))),"")</f>
        <v/>
      </c>
      <c r="II16" s="129" t="str">
        <v/>
      </c>
      <c r="IJ16" s="129" t="str">
        <f>IFERROR(IF('Análise Quantitativa'!$D$30="Máximo",RANK(II16,$II$8:$II$72,0),IF('Análise Quantitativa'!$D$30="Mínimo",RANK(II16,$II$8:$II$72,1),IF('Análise Quantitativa'!$D$30="- Mínimo",RANK(II16,$II$8:$II$72,1),""))),"")</f>
        <v/>
      </c>
      <c r="IK16" s="171"/>
      <c r="IL16" s="130">
        <v>10</v>
      </c>
      <c r="IM16" s="130" t="str">
        <f t="shared" si="24"/>
        <v/>
      </c>
      <c r="IN16" s="130" t="str">
        <f t="shared" si="25"/>
        <v/>
      </c>
      <c r="IO16" s="130" t="str">
        <f t="shared" si="26"/>
        <v/>
      </c>
      <c r="IP16" s="130" t="str">
        <f t="shared" si="27"/>
        <v/>
      </c>
      <c r="IQ16" s="130" t="str">
        <f t="shared" si="28"/>
        <v/>
      </c>
      <c r="IR16" s="130" t="str">
        <f t="shared" si="29"/>
        <v/>
      </c>
      <c r="IT16" s="130" t="str">
        <f t="shared" si="30"/>
        <v/>
      </c>
      <c r="IU16" s="130" t="str">
        <f t="shared" si="31"/>
        <v/>
      </c>
      <c r="IW16" s="130" t="str">
        <f>IF(IF('Análise Quantitativa'!$G$7=0,"",IF('Análise Quantitativa'!$G$7="","",IF('Análise Quantitativa'!$G$7=Tabela!$GI$2,Tabela!GM16,IF('Análise Quantitativa'!$G$7=Tabela!$GJ$2,Tabela!HM16))))=0,"",IF('Análise Quantitativa'!$G$7=0,"",IF('Análise Quantitativa'!$G$7="","",IF('Análise Quantitativa'!$G$7=Tabela!$GI$2,Tabela!GM16,IF('Análise Quantitativa'!$G$7=Tabela!$GJ$2,Tabela!HM16)))))</f>
        <v/>
      </c>
      <c r="IX16" s="130" t="str">
        <f>IF(IF('Análise Quantitativa'!$G$7=0,"",IF('Análise Quantitativa'!$G$7="","",IF('Análise Quantitativa'!$G$7=Tabela!$GI$2,GT16,IF('Análise Quantitativa'!$G$7=Tabela!$GJ$2,HN16))))=0,"",IF('Análise Quantitativa'!$G$7=0,"",IF('Análise Quantitativa'!$G$7="","",IF('Análise Quantitativa'!$G$7=Tabela!$GI$2,GT16,IF('Análise Quantitativa'!$G$7=Tabela!$GJ$2,HN16)))))</f>
        <v/>
      </c>
      <c r="IY16" s="130" t="str">
        <f t="shared" si="32"/>
        <v/>
      </c>
      <c r="JA16" s="130" t="str">
        <f>IF(GK16="","",IF(COUNTIFS($GK$8:GK16,GK16)=1,"",$GL$2))</f>
        <v/>
      </c>
      <c r="JB16" s="130" t="str">
        <f>IF(GR16="","",IF(COUNTIFS($GR$8:GR16,GR16)=1,"",$GL$2))</f>
        <v/>
      </c>
    </row>
    <row r="17" spans="2:262" ht="9.75" customHeight="1" thickBot="1" x14ac:dyDescent="0.3">
      <c r="B17" s="81" t="str">
        <f>Esboço!C19</f>
        <v/>
      </c>
      <c r="C17" s="75" t="str">
        <f>Esboço!Q19</f>
        <v/>
      </c>
      <c r="D17" s="75" t="str">
        <f>IFERROR(IF('Análise Quantitativa'!$D$33="Mínimo",_xlfn.RANK.EQ(Tabela!C17,Tabela!$C$3:$C$247,1)+COUNTIF(Tabela!$C$3:'Tabela'!C17,Tabela!C17)-1,IF('Análise Quantitativa'!$D$33="- Mínimo",_xlfn.RANK.EQ(Tabela!C17,Tabela!$C$3:$C$247,1)+COUNTIF(Tabela!$C$3:'Tabela'!C17,Tabela!C17)-1,IF('Análise Quantitativa'!$D$33="Máximo",_xlfn.RANK.EQ(Tabela!C17,Tabela!$C$3:$C$247,0)+COUNTIF(Tabela!$C$3:'Tabela'!C17,Tabela!C17)-1,""))),"")</f>
        <v/>
      </c>
      <c r="E17" s="79" t="str">
        <f>Esboço!AF19</f>
        <v/>
      </c>
      <c r="F17" s="75" t="str">
        <f>IFERROR(IF('Análise Quantitativa'!$D$33="Mínimo",_xlfn.RANK.EQ(Tabela!E17,Tabela!$E$3:$E$247,1)+COUNTIF(Tabela!$E$3:'Tabela'!E17,Tabela!E17)-1,IF('Análise Quantitativa'!$D$33="- Mínimo",_xlfn.RANK.EQ(Tabela!E17,Tabela!$E$3:$E$247,1)+COUNTIF(Tabela!$E$3:'Tabela'!E17,Tabela!E17)-1,IF('Análise Quantitativa'!$D$33="Máximo",_xlfn.RANK.EQ(Tabela!E17,Tabela!$E$3:$E$247,0)+COUNTIF(Tabela!$E$3:'Tabela'!E17,Tabela!E17)-1,""))),"")</f>
        <v/>
      </c>
      <c r="G17" s="88" t="str">
        <f t="shared" si="1"/>
        <v/>
      </c>
      <c r="H17" s="88" t="str">
        <f>IFERROR(Tabela!E17,"")</f>
        <v/>
      </c>
      <c r="I17" s="82" t="str">
        <f t="shared" si="3"/>
        <v/>
      </c>
      <c r="J17" s="89" t="str">
        <f>IFERROR(IF('Análise Quantitativa'!$D$33="Mínimo",_xlfn.RANK.EQ(Tabela!I17,Tabela!$I$3:$I$247,1)+COUNTIF(Tabela!$I$3:'Tabela'!I17,Tabela!I17)-1,IF('Análise Quantitativa'!$D$33="- Mínimo",_xlfn.RANK.EQ(Tabela!I17,Tabela!$I$3:$I$247,1)+COUNTIF(Tabela!$I$3:'Tabela'!I17,Tabela!I17)-1,IF('Análise Quantitativa'!$D$33="Máximo",_xlfn.RANK.EQ(Tabela!I17,Tabela!$I$3:$I$247,0)+COUNTIF(Tabela!$I$3:'Tabela'!I17,Tabela!I17)-1,""))),"")</f>
        <v/>
      </c>
      <c r="L17" s="99" t="str">
        <f t="shared" si="2"/>
        <v/>
      </c>
      <c r="N17" s="98" t="str">
        <f>IF(ISNA(HLOOKUP(1,V44:AB45,2,0)),"-",HLOOKUP(1,V44:AB45,2,0))</f>
        <v>-</v>
      </c>
      <c r="P17" s="98" t="str">
        <f>IF(Tabela!HM22="","-",Tabela!HM22)</f>
        <v>-</v>
      </c>
      <c r="R17" s="106" t="str">
        <f>IFERROR(IF('Análise Quantitativa'!$D$30="Máximo",RANK('Análise Quantitativa'!AE15,'Análise Quantitativa'!$AE$1:$AE$35,0),IF('Análise Quantitativa'!$D$30="Mínimo",RANK('Análise Quantitativa'!AE15,'Análise Quantitativa'!$AE$1:$AE$35,1),IF('Análise Quantitativa'!$D$30="- Mínimo",RANK('Análise Quantitativa'!AE15,'Análise Quantitativa'!$AE$1:$AE$35,1),""))),"")</f>
        <v/>
      </c>
      <c r="T17" s="106"/>
      <c r="V17" s="102" t="str">
        <f t="shared" ref="V17:AB17" si="35">IF(V18="-","-",1)</f>
        <v>-</v>
      </c>
      <c r="W17" s="102" t="str">
        <f t="shared" si="35"/>
        <v>-</v>
      </c>
      <c r="X17" s="102" t="str">
        <f t="shared" si="35"/>
        <v>-</v>
      </c>
      <c r="Y17" s="102" t="str">
        <f t="shared" si="35"/>
        <v>-</v>
      </c>
      <c r="Z17" s="102" t="str">
        <f t="shared" si="35"/>
        <v>-</v>
      </c>
      <c r="AA17" s="102">
        <f t="shared" si="35"/>
        <v>1</v>
      </c>
      <c r="AB17" s="102" t="str">
        <f t="shared" si="35"/>
        <v>-</v>
      </c>
      <c r="GG17" s="133"/>
      <c r="GH17" s="131"/>
      <c r="GI17" s="141" t="str">
        <f>IF('Extrato 1'!U12=0,"",'Extrato 1'!U12)</f>
        <v/>
      </c>
      <c r="GJ17" s="141" t="str">
        <f>IF('Análise Quantitativa'!O46=0,"",'Análise Quantitativa'!O46)</f>
        <v/>
      </c>
      <c r="GK17" s="132" t="str">
        <f>'Extrato 1'!Y12</f>
        <v/>
      </c>
      <c r="GL17" s="132" t="str">
        <f>IF($GG$1=Certificado!$AB$30,'Extrato 1'!H12,IF($GG$1=Certificado!$AC$30,'Extrato 1'!I12,""))</f>
        <v/>
      </c>
      <c r="GM17" s="142" t="str">
        <f t="shared" si="6"/>
        <v/>
      </c>
      <c r="GN17" s="138"/>
      <c r="GO17" s="131"/>
      <c r="GP17" s="141" t="str">
        <f>IF('Extrato 2'!U12=0,"",'Extrato 2'!U12)</f>
        <v/>
      </c>
      <c r="GQ17" s="141" t="str">
        <f t="shared" si="7"/>
        <v/>
      </c>
      <c r="GR17" s="132" t="str">
        <f>'Extrato 2'!Y12</f>
        <v/>
      </c>
      <c r="GS17" s="132" t="str">
        <f>IF($GG$1=Certificado!$AB$30,'Extrato 2'!H12,IF($GG$1=Certificado!$AC$30,'Extrato 2'!I12,""))</f>
        <v/>
      </c>
      <c r="GT17" s="142" t="str">
        <f t="shared" si="8"/>
        <v/>
      </c>
      <c r="GV17" s="132" t="str">
        <f>'Extrato 1'!S12</f>
        <v/>
      </c>
      <c r="GW17" s="132" t="str">
        <f>'Extrato 1'!V12</f>
        <v/>
      </c>
      <c r="GX17" s="132" t="str">
        <f>'Extrato 2'!S12</f>
        <v/>
      </c>
      <c r="GY17" s="132" t="str">
        <f>'Extrato 2'!V12</f>
        <v/>
      </c>
      <c r="HA17" s="132" t="str">
        <f t="shared" si="9"/>
        <v/>
      </c>
      <c r="HB17" s="69" t="str">
        <f t="shared" si="10"/>
        <v/>
      </c>
      <c r="HC17" s="69" t="str">
        <f t="shared" si="11"/>
        <v/>
      </c>
      <c r="HD17" s="69" t="str">
        <f t="shared" si="12"/>
        <v/>
      </c>
      <c r="HE17" s="69" t="str">
        <f t="shared" si="13"/>
        <v/>
      </c>
      <c r="HF17" s="69" t="str">
        <f t="shared" si="14"/>
        <v/>
      </c>
      <c r="HH17" s="69" t="str">
        <f t="shared" si="15"/>
        <v/>
      </c>
      <c r="HI17" s="69" t="str">
        <f>IF($GG$3=Certificado!$Z$30,Tabela!HB17,IF($GG$3=Certificado!$AA$30,Tabela!HC17,""))</f>
        <v/>
      </c>
      <c r="HJ17" s="69" t="str">
        <f t="shared" si="16"/>
        <v/>
      </c>
      <c r="HK17" s="69" t="str">
        <f>IF($GG$3=Certificado!$Z$30,Tabela!HE17,IF($GG$3=Certificado!$AA$30,Tabela!HF17,""))</f>
        <v/>
      </c>
      <c r="HM17" s="130" t="str">
        <f>'Análise Quantitativa'!A46</f>
        <v/>
      </c>
      <c r="HN17" s="130" t="str">
        <f>'Análise Quantitativa'!B46</f>
        <v/>
      </c>
      <c r="HO17" s="130" t="str">
        <f>IF(AND('Análise Quantitativa'!AD46="",'Análise Quantitativa'!AE46=""),"",IF(AND('Análise Quantitativa'!AD46="-",'Análise Quantitativa'!AE46=""),"",IF(AND('Análise Quantitativa'!AE46="",'Análise Quantitativa'!AD46&gt;=1,'Análise Quantitativa'!AD46&lt;=35),'Análise Quantitativa'!AD46,IF(AND('Análise Quantitativa'!AE46&gt;=1,'Análise Quantitativa'!AE46&lt;=35,'Análise Quantitativa'!AD46&gt;=1,'Análise Quantitativa'!AD46&lt;=35),'Análise Quantitativa'!AD46,IF(AND('Análise Quantitativa'!AD46="-",'Análise Quantitativa'!AE46&gt;=1),'Análise Quantitativa'!AE46)))))</f>
        <v/>
      </c>
      <c r="HP17" s="183" t="str">
        <f>IF(IF('Análise Quantitativa'!$G$7=0,"",IF('Análise Quantitativa'!$G$7="","",IF('Análise Quantitativa'!$G$7=Tabela!$GI$2,IU17,IF('Análise Quantitativa'!$G$7=Tabela!$GJ$2,HO17))))=0,"",IF('Análise Quantitativa'!$G$7=0,"",IF('Análise Quantitativa'!$G$7="","",IF('Análise Quantitativa'!$G$7=Tabela!$GI$2,IU17,IF('Análise Quantitativa'!$G$7=Tabela!$GJ$2,HO17)))))</f>
        <v/>
      </c>
      <c r="HQ17" s="165" t="str">
        <f t="shared" si="17"/>
        <v/>
      </c>
      <c r="HR17" s="129" t="str">
        <f t="shared" si="18"/>
        <v/>
      </c>
      <c r="HS17" s="129" t="str">
        <f t="shared" si="19"/>
        <v/>
      </c>
      <c r="HT17" s="129" t="str">
        <f t="shared" si="20"/>
        <v/>
      </c>
      <c r="HU17" s="129" t="str">
        <f t="shared" si="21"/>
        <v/>
      </c>
      <c r="HV17" s="129" t="str">
        <f t="shared" si="22"/>
        <v/>
      </c>
      <c r="HW17" s="129" t="str">
        <f t="shared" si="23"/>
        <v/>
      </c>
      <c r="HX17" s="171"/>
      <c r="HY17" s="129" t="str">
        <v/>
      </c>
      <c r="HZ17" s="129" t="str">
        <f>IFERROR(IF('Análise Quantitativa'!$D$30="Máximo",RANK(HY17,$HY$8:$HY$72,0),IF('Análise Quantitativa'!$D$30="Mínimo",RANK(HY17,$HY$8:$HY$72,1),IF('Análise Quantitativa'!$D$30="- Mínimo",RANK(HY17,$HY$8:$HY$72,1),""))),"")</f>
        <v/>
      </c>
      <c r="IA17" s="129" t="str">
        <v/>
      </c>
      <c r="IB17" s="129" t="str">
        <f>IFERROR(IF('Análise Quantitativa'!$D$30="Máximo",RANK(IA17,$IA$8:$IA$72,0),IF('Análise Quantitativa'!$D$30="Mínimo",RANK(IA17,$IA$8:$IA$72,1),IF('Análise Quantitativa'!$D$30="- Mínimo",RANK(IA17,$IA$8:$IA$72,1),""))),"")</f>
        <v/>
      </c>
      <c r="IC17" s="129" t="str">
        <v/>
      </c>
      <c r="ID17" s="129" t="str">
        <f>IFERROR(IF('Análise Quantitativa'!$D$30="Máximo",RANK(IC17,$IC$8:$IC$72,0),IF('Análise Quantitativa'!$D$30="Mínimo",RANK(IC17,$IC$8:$IC$72,1),IF('Análise Quantitativa'!$D$30="- Mínimo",RANK(IC17,$IC$8:$IC$72,1),""))),"")</f>
        <v/>
      </c>
      <c r="IE17" s="129" t="str">
        <v/>
      </c>
      <c r="IF17" s="129" t="str">
        <f>IFERROR(IF('Análise Quantitativa'!$D$30="Máximo",RANK(IE17,$IE$8:$IE$72,0),IF('Análise Quantitativa'!$D$30="Mínimo",RANK(IE17,$IE$8:$IE$72,1),IF('Análise Quantitativa'!$D$30="- Mínimo",RANK(IE17,$IE$8:$IE$72,1),""))),"")</f>
        <v/>
      </c>
      <c r="IG17" s="129" t="str">
        <v/>
      </c>
      <c r="IH17" s="129" t="str">
        <f>IFERROR(IF('Análise Quantitativa'!$D$30="Máximo",RANK(IG17,$IG$8:$IG$72,0),IF('Análise Quantitativa'!$D$30="Mínimo",RANK(IG17,$IG$8:$IG$72,1),IF('Análise Quantitativa'!$D$30="- Mínimo",RANK(IG17,$IG$8:$IG$72,1),""))),"")</f>
        <v/>
      </c>
      <c r="II17" s="129" t="str">
        <v/>
      </c>
      <c r="IJ17" s="129" t="str">
        <f>IFERROR(IF('Análise Quantitativa'!$D$30="Máximo",RANK(II17,$II$8:$II$72,0),IF('Análise Quantitativa'!$D$30="Mínimo",RANK(II17,$II$8:$II$72,1),IF('Análise Quantitativa'!$D$30="- Mínimo",RANK(II17,$II$8:$II$72,1),""))),"")</f>
        <v/>
      </c>
      <c r="IK17" s="171"/>
      <c r="IL17" s="130">
        <v>11</v>
      </c>
      <c r="IM17" s="130" t="str">
        <f t="shared" si="24"/>
        <v/>
      </c>
      <c r="IN17" s="130" t="str">
        <f t="shared" si="25"/>
        <v/>
      </c>
      <c r="IO17" s="130" t="str">
        <f t="shared" si="26"/>
        <v/>
      </c>
      <c r="IP17" s="130" t="str">
        <f t="shared" si="27"/>
        <v/>
      </c>
      <c r="IQ17" s="130" t="str">
        <f t="shared" si="28"/>
        <v/>
      </c>
      <c r="IR17" s="130" t="str">
        <f t="shared" si="29"/>
        <v/>
      </c>
      <c r="IT17" s="130" t="str">
        <f t="shared" si="30"/>
        <v/>
      </c>
      <c r="IU17" s="130" t="str">
        <f t="shared" si="31"/>
        <v/>
      </c>
      <c r="IW17" s="130" t="str">
        <f>IF(IF('Análise Quantitativa'!$G$7=0,"",IF('Análise Quantitativa'!$G$7="","",IF('Análise Quantitativa'!$G$7=Tabela!$GI$2,Tabela!GM17,IF('Análise Quantitativa'!$G$7=Tabela!$GJ$2,Tabela!HM17))))=0,"",IF('Análise Quantitativa'!$G$7=0,"",IF('Análise Quantitativa'!$G$7="","",IF('Análise Quantitativa'!$G$7=Tabela!$GI$2,Tabela!GM17,IF('Análise Quantitativa'!$G$7=Tabela!$GJ$2,Tabela!HM17)))))</f>
        <v/>
      </c>
      <c r="IX17" s="130" t="str">
        <f>IF(IF('Análise Quantitativa'!$G$7=0,"",IF('Análise Quantitativa'!$G$7="","",IF('Análise Quantitativa'!$G$7=Tabela!$GI$2,GT17,IF('Análise Quantitativa'!$G$7=Tabela!$GJ$2,HN17))))=0,"",IF('Análise Quantitativa'!$G$7=0,"",IF('Análise Quantitativa'!$G$7="","",IF('Análise Quantitativa'!$G$7=Tabela!$GI$2,GT17,IF('Análise Quantitativa'!$G$7=Tabela!$GJ$2,HN17)))))</f>
        <v/>
      </c>
      <c r="IY17" s="130" t="str">
        <f t="shared" si="32"/>
        <v/>
      </c>
      <c r="JA17" s="130" t="str">
        <f>IF(GK17="","",IF(COUNTIFS($GK$8:GK17,GK17)=1,"",$GL$2))</f>
        <v/>
      </c>
      <c r="JB17" s="130" t="str">
        <f>IF(GR17="","",IF(COUNTIFS($GR$8:GR17,GR17)=1,"",$GL$2))</f>
        <v/>
      </c>
    </row>
    <row r="18" spans="2:262" ht="9.75" customHeight="1" thickBot="1" x14ac:dyDescent="0.3">
      <c r="B18" s="81" t="str">
        <f>Esboço!C20</f>
        <v/>
      </c>
      <c r="C18" s="75" t="str">
        <f>Esboço!Q20</f>
        <v/>
      </c>
      <c r="D18" s="75" t="str">
        <f>IFERROR(IF('Análise Quantitativa'!$D$33="Mínimo",_xlfn.RANK.EQ(Tabela!C18,Tabela!$C$3:$C$247,1)+COUNTIF(Tabela!$C$3:'Tabela'!C18,Tabela!C18)-1,IF('Análise Quantitativa'!$D$33="- Mínimo",_xlfn.RANK.EQ(Tabela!C18,Tabela!$C$3:$C$247,1)+COUNTIF(Tabela!$C$3:'Tabela'!C18,Tabela!C18)-1,IF('Análise Quantitativa'!$D$33="Máximo",_xlfn.RANK.EQ(Tabela!C18,Tabela!$C$3:$C$247,0)+COUNTIF(Tabela!$C$3:'Tabela'!C18,Tabela!C18)-1,""))),"")</f>
        <v/>
      </c>
      <c r="E18" s="79" t="str">
        <f>Esboço!AF20</f>
        <v/>
      </c>
      <c r="F18" s="75" t="str">
        <f>IFERROR(IF('Análise Quantitativa'!$D$33="Mínimo",_xlfn.RANK.EQ(Tabela!E18,Tabela!$E$3:$E$247,1)+COUNTIF(Tabela!$E$3:'Tabela'!E18,Tabela!E18)-1,IF('Análise Quantitativa'!$D$33="- Mínimo",_xlfn.RANK.EQ(Tabela!E18,Tabela!$E$3:$E$247,1)+COUNTIF(Tabela!$E$3:'Tabela'!E18,Tabela!E18)-1,IF('Análise Quantitativa'!$D$33="Máximo",_xlfn.RANK.EQ(Tabela!E18,Tabela!$E$3:$E$247,0)+COUNTIF(Tabela!$E$3:'Tabela'!E18,Tabela!E18)-1,""))),"")</f>
        <v/>
      </c>
      <c r="G18" s="88" t="str">
        <f t="shared" si="1"/>
        <v/>
      </c>
      <c r="H18" s="88" t="str">
        <f>IFERROR(Tabela!E18,"")</f>
        <v/>
      </c>
      <c r="I18" s="82" t="str">
        <f t="shared" si="3"/>
        <v/>
      </c>
      <c r="J18" s="89" t="str">
        <f>IFERROR(IF('Análise Quantitativa'!$D$33="Mínimo",_xlfn.RANK.EQ(Tabela!I18,Tabela!$I$3:$I$247,1)+COUNTIF(Tabela!$I$3:'Tabela'!I18,Tabela!I18)-1,IF('Análise Quantitativa'!$D$33="- Mínimo",_xlfn.RANK.EQ(Tabela!I18,Tabela!$I$3:$I$247,1)+COUNTIF(Tabela!$I$3:'Tabela'!I18,Tabela!I18)-1,IF('Análise Quantitativa'!$D$33="Máximo",_xlfn.RANK.EQ(Tabela!I18,Tabela!$I$3:$I$247,0)+COUNTIF(Tabela!$I$3:'Tabela'!I18,Tabela!I18)-1,""))),"")</f>
        <v/>
      </c>
      <c r="L18" s="99" t="str">
        <f t="shared" si="2"/>
        <v/>
      </c>
      <c r="N18" s="98" t="str">
        <f>IF(ISNA(HLOOKUP(1,V47:AB48,2,0)),"-",HLOOKUP(1,V47:AB48,2,0))</f>
        <v>-</v>
      </c>
      <c r="P18" s="98" t="str">
        <f>IF(Tabela!HM23="","-",Tabela!HM23)</f>
        <v>-</v>
      </c>
      <c r="R18" s="106" t="str">
        <f>IFERROR(IF('Análise Quantitativa'!$D$30="Máximo",RANK('Análise Quantitativa'!AE16,'Análise Quantitativa'!$AE$1:$AE$35,0),IF('Análise Quantitativa'!$D$30="Mínimo",RANK('Análise Quantitativa'!AE16,'Análise Quantitativa'!$AE$1:$AE$35,1),IF('Análise Quantitativa'!$D$30="- Mínimo",RANK('Análise Quantitativa'!AE16,'Análise Quantitativa'!$AE$1:$AE$35,1),""))),"")</f>
        <v/>
      </c>
      <c r="T18" s="106"/>
      <c r="V18" s="101" t="str">
        <f>IF(J8="","-",J8)</f>
        <v>-</v>
      </c>
      <c r="W18" s="101" t="str">
        <f>IF(J43="","-",J43)</f>
        <v>-</v>
      </c>
      <c r="X18" s="101" t="str">
        <f>IF(J78="","-",J78)</f>
        <v>-</v>
      </c>
      <c r="Y18" s="101" t="str">
        <f>IF(J113="","-",J113)</f>
        <v>-</v>
      </c>
      <c r="Z18" s="101" t="str">
        <f>IF(J148="","-",J148)</f>
        <v>-</v>
      </c>
      <c r="AA18" s="101">
        <f>IF(J183="","-",J183)</f>
        <v>3</v>
      </c>
      <c r="AB18" s="101" t="str">
        <f>IF(J218="","-",J218)</f>
        <v>-</v>
      </c>
      <c r="GG18" s="133"/>
      <c r="GH18" s="131"/>
      <c r="GI18" s="141" t="str">
        <f>IF('Extrato 1'!U13=0,"",'Extrato 1'!U13)</f>
        <v/>
      </c>
      <c r="GJ18" s="141" t="str">
        <f>IF('Análise Quantitativa'!O47=0,"",'Análise Quantitativa'!O47)</f>
        <v/>
      </c>
      <c r="GK18" s="132" t="str">
        <f>'Extrato 1'!Y13</f>
        <v/>
      </c>
      <c r="GL18" s="132" t="str">
        <f>IF($GG$1=Certificado!$AB$30,'Extrato 1'!H13,IF($GG$1=Certificado!$AC$30,'Extrato 1'!I13,""))</f>
        <v/>
      </c>
      <c r="GM18" s="142" t="str">
        <f t="shared" si="6"/>
        <v/>
      </c>
      <c r="GN18" s="138"/>
      <c r="GO18" s="131"/>
      <c r="GP18" s="141" t="str">
        <f>IF('Extrato 2'!U13=0,"",'Extrato 2'!U13)</f>
        <v/>
      </c>
      <c r="GQ18" s="141" t="str">
        <f t="shared" si="7"/>
        <v/>
      </c>
      <c r="GR18" s="132" t="str">
        <f>'Extrato 2'!Y13</f>
        <v/>
      </c>
      <c r="GS18" s="132" t="str">
        <f>IF($GG$1=Certificado!$AB$30,'Extrato 2'!H13,IF($GG$1=Certificado!$AC$30,'Extrato 2'!I13,""))</f>
        <v/>
      </c>
      <c r="GT18" s="142" t="str">
        <f t="shared" si="8"/>
        <v/>
      </c>
      <c r="GV18" s="132" t="str">
        <f>'Extrato 1'!S13</f>
        <v/>
      </c>
      <c r="GW18" s="132" t="str">
        <f>'Extrato 1'!V13</f>
        <v/>
      </c>
      <c r="GX18" s="132" t="str">
        <f>'Extrato 2'!S13</f>
        <v/>
      </c>
      <c r="GY18" s="132" t="str">
        <f>'Extrato 2'!V13</f>
        <v/>
      </c>
      <c r="HA18" s="132" t="str">
        <f t="shared" si="9"/>
        <v/>
      </c>
      <c r="HB18" s="69" t="str">
        <f t="shared" si="10"/>
        <v/>
      </c>
      <c r="HC18" s="69" t="str">
        <f t="shared" si="11"/>
        <v/>
      </c>
      <c r="HD18" s="69" t="str">
        <f t="shared" si="12"/>
        <v/>
      </c>
      <c r="HE18" s="69" t="str">
        <f t="shared" si="13"/>
        <v/>
      </c>
      <c r="HF18" s="69" t="str">
        <f t="shared" si="14"/>
        <v/>
      </c>
      <c r="HH18" s="69" t="str">
        <f t="shared" si="15"/>
        <v/>
      </c>
      <c r="HI18" s="69" t="str">
        <f>IF($GG$3=Certificado!$Z$30,Tabela!HB18,IF($GG$3=Certificado!$AA$30,Tabela!HC18,""))</f>
        <v/>
      </c>
      <c r="HJ18" s="69" t="str">
        <f t="shared" si="16"/>
        <v/>
      </c>
      <c r="HK18" s="69" t="str">
        <f>IF($GG$3=Certificado!$Z$30,Tabela!HE18,IF($GG$3=Certificado!$AA$30,Tabela!HF18,""))</f>
        <v/>
      </c>
      <c r="HM18" s="130" t="str">
        <f>'Análise Quantitativa'!A47</f>
        <v/>
      </c>
      <c r="HN18" s="130" t="str">
        <f>'Análise Quantitativa'!B47</f>
        <v/>
      </c>
      <c r="HO18" s="130" t="str">
        <f>IF(AND('Análise Quantitativa'!AD47="",'Análise Quantitativa'!AE47=""),"",IF(AND('Análise Quantitativa'!AD47="-",'Análise Quantitativa'!AE47=""),"",IF(AND('Análise Quantitativa'!AE47="",'Análise Quantitativa'!AD47&gt;=1,'Análise Quantitativa'!AD47&lt;=35),'Análise Quantitativa'!AD47,IF(AND('Análise Quantitativa'!AE47&gt;=1,'Análise Quantitativa'!AE47&lt;=35,'Análise Quantitativa'!AD47&gt;=1,'Análise Quantitativa'!AD47&lt;=35),'Análise Quantitativa'!AD47,IF(AND('Análise Quantitativa'!AD47="-",'Análise Quantitativa'!AE47&gt;=1),'Análise Quantitativa'!AE47)))))</f>
        <v/>
      </c>
      <c r="HP18" s="183" t="str">
        <f>IF(IF('Análise Quantitativa'!$G$7=0,"",IF('Análise Quantitativa'!$G$7="","",IF('Análise Quantitativa'!$G$7=Tabela!$GI$2,IU18,IF('Análise Quantitativa'!$G$7=Tabela!$GJ$2,HO18))))=0,"",IF('Análise Quantitativa'!$G$7=0,"",IF('Análise Quantitativa'!$G$7="","",IF('Análise Quantitativa'!$G$7=Tabela!$GI$2,IU18,IF('Análise Quantitativa'!$G$7=Tabela!$GJ$2,HO18)))))</f>
        <v/>
      </c>
      <c r="HQ18" s="165" t="str">
        <f t="shared" si="17"/>
        <v/>
      </c>
      <c r="HR18" s="129" t="str">
        <f t="shared" si="18"/>
        <v/>
      </c>
      <c r="HS18" s="129" t="str">
        <f t="shared" si="19"/>
        <v/>
      </c>
      <c r="HT18" s="129" t="str">
        <f t="shared" si="20"/>
        <v/>
      </c>
      <c r="HU18" s="129" t="str">
        <f t="shared" si="21"/>
        <v/>
      </c>
      <c r="HV18" s="129" t="str">
        <f t="shared" si="22"/>
        <v/>
      </c>
      <c r="HW18" s="129" t="str">
        <f t="shared" si="23"/>
        <v/>
      </c>
      <c r="HX18" s="171"/>
      <c r="HY18" s="129" t="str">
        <v/>
      </c>
      <c r="HZ18" s="129" t="str">
        <f>IFERROR(IF('Análise Quantitativa'!$D$30="Máximo",RANK(HY18,$HY$8:$HY$72,0),IF('Análise Quantitativa'!$D$30="Mínimo",RANK(HY18,$HY$8:$HY$72,1),IF('Análise Quantitativa'!$D$30="- Mínimo",RANK(HY18,$HY$8:$HY$72,1),""))),"")</f>
        <v/>
      </c>
      <c r="IA18" s="129" t="str">
        <v/>
      </c>
      <c r="IB18" s="129" t="str">
        <f>IFERROR(IF('Análise Quantitativa'!$D$30="Máximo",RANK(IA18,$IA$8:$IA$72,0),IF('Análise Quantitativa'!$D$30="Mínimo",RANK(IA18,$IA$8:$IA$72,1),IF('Análise Quantitativa'!$D$30="- Mínimo",RANK(IA18,$IA$8:$IA$72,1),""))),"")</f>
        <v/>
      </c>
      <c r="IC18" s="129" t="str">
        <v/>
      </c>
      <c r="ID18" s="129" t="str">
        <f>IFERROR(IF('Análise Quantitativa'!$D$30="Máximo",RANK(IC18,$IC$8:$IC$72,0),IF('Análise Quantitativa'!$D$30="Mínimo",RANK(IC18,$IC$8:$IC$72,1),IF('Análise Quantitativa'!$D$30="- Mínimo",RANK(IC18,$IC$8:$IC$72,1),""))),"")</f>
        <v/>
      </c>
      <c r="IE18" s="129" t="str">
        <v/>
      </c>
      <c r="IF18" s="129" t="str">
        <f>IFERROR(IF('Análise Quantitativa'!$D$30="Máximo",RANK(IE18,$IE$8:$IE$72,0),IF('Análise Quantitativa'!$D$30="Mínimo",RANK(IE18,$IE$8:$IE$72,1),IF('Análise Quantitativa'!$D$30="- Mínimo",RANK(IE18,$IE$8:$IE$72,1),""))),"")</f>
        <v/>
      </c>
      <c r="IG18" s="129" t="str">
        <v/>
      </c>
      <c r="IH18" s="129" t="str">
        <f>IFERROR(IF('Análise Quantitativa'!$D$30="Máximo",RANK(IG18,$IG$8:$IG$72,0),IF('Análise Quantitativa'!$D$30="Mínimo",RANK(IG18,$IG$8:$IG$72,1),IF('Análise Quantitativa'!$D$30="- Mínimo",RANK(IG18,$IG$8:$IG$72,1),""))),"")</f>
        <v/>
      </c>
      <c r="II18" s="129" t="str">
        <v/>
      </c>
      <c r="IJ18" s="129" t="str">
        <f>IFERROR(IF('Análise Quantitativa'!$D$30="Máximo",RANK(II18,$II$8:$II$72,0),IF('Análise Quantitativa'!$D$30="Mínimo",RANK(II18,$II$8:$II$72,1),IF('Análise Quantitativa'!$D$30="- Mínimo",RANK(II18,$II$8:$II$72,1),""))),"")</f>
        <v/>
      </c>
      <c r="IK18" s="171"/>
      <c r="IL18" s="130">
        <v>12</v>
      </c>
      <c r="IM18" s="130" t="str">
        <f t="shared" si="24"/>
        <v/>
      </c>
      <c r="IN18" s="130" t="str">
        <f t="shared" si="25"/>
        <v/>
      </c>
      <c r="IO18" s="130" t="str">
        <f t="shared" si="26"/>
        <v/>
      </c>
      <c r="IP18" s="130" t="str">
        <f t="shared" si="27"/>
        <v/>
      </c>
      <c r="IQ18" s="130" t="str">
        <f t="shared" si="28"/>
        <v/>
      </c>
      <c r="IR18" s="130" t="str">
        <f t="shared" si="29"/>
        <v/>
      </c>
      <c r="IT18" s="130" t="str">
        <f t="shared" si="30"/>
        <v/>
      </c>
      <c r="IU18" s="130" t="str">
        <f t="shared" si="31"/>
        <v/>
      </c>
      <c r="IW18" s="130" t="str">
        <f>IF(IF('Análise Quantitativa'!$G$7=0,"",IF('Análise Quantitativa'!$G$7="","",IF('Análise Quantitativa'!$G$7=Tabela!$GI$2,Tabela!GM18,IF('Análise Quantitativa'!$G$7=Tabela!$GJ$2,Tabela!HM18))))=0,"",IF('Análise Quantitativa'!$G$7=0,"",IF('Análise Quantitativa'!$G$7="","",IF('Análise Quantitativa'!$G$7=Tabela!$GI$2,Tabela!GM18,IF('Análise Quantitativa'!$G$7=Tabela!$GJ$2,Tabela!HM18)))))</f>
        <v/>
      </c>
      <c r="IX18" s="130" t="str">
        <f>IF(IF('Análise Quantitativa'!$G$7=0,"",IF('Análise Quantitativa'!$G$7="","",IF('Análise Quantitativa'!$G$7=Tabela!$GI$2,GT18,IF('Análise Quantitativa'!$G$7=Tabela!$GJ$2,HN18))))=0,"",IF('Análise Quantitativa'!$G$7=0,"",IF('Análise Quantitativa'!$G$7="","",IF('Análise Quantitativa'!$G$7=Tabela!$GI$2,GT18,IF('Análise Quantitativa'!$G$7=Tabela!$GJ$2,HN18)))))</f>
        <v/>
      </c>
      <c r="IY18" s="130" t="str">
        <f t="shared" si="32"/>
        <v/>
      </c>
      <c r="JA18" s="130" t="str">
        <f>IF(GK18="","",IF(COUNTIFS($GK$8:GK18,GK18)=1,"",$GL$2))</f>
        <v/>
      </c>
      <c r="JB18" s="130" t="str">
        <f>IF(GR18="","",IF(COUNTIFS($GR$8:GR18,GR18)=1,"",$GL$2))</f>
        <v/>
      </c>
    </row>
    <row r="19" spans="2:262" ht="9.75" customHeight="1" thickBot="1" x14ac:dyDescent="0.3">
      <c r="B19" s="81" t="str">
        <f>Esboço!C21</f>
        <v/>
      </c>
      <c r="C19" s="75" t="str">
        <f>Esboço!Q21</f>
        <v/>
      </c>
      <c r="D19" s="75" t="str">
        <f>IFERROR(IF('Análise Quantitativa'!$D$33="Mínimo",_xlfn.RANK.EQ(Tabela!C19,Tabela!$C$3:$C$247,1)+COUNTIF(Tabela!$C$3:'Tabela'!C19,Tabela!C19)-1,IF('Análise Quantitativa'!$D$33="- Mínimo",_xlfn.RANK.EQ(Tabela!C19,Tabela!$C$3:$C$247,1)+COUNTIF(Tabela!$C$3:'Tabela'!C19,Tabela!C19)-1,IF('Análise Quantitativa'!$D$33="Máximo",_xlfn.RANK.EQ(Tabela!C19,Tabela!$C$3:$C$247,0)+COUNTIF(Tabela!$C$3:'Tabela'!C19,Tabela!C19)-1,""))),"")</f>
        <v/>
      </c>
      <c r="E19" s="79" t="str">
        <f>Esboço!AF21</f>
        <v/>
      </c>
      <c r="F19" s="75" t="str">
        <f>IFERROR(IF('Análise Quantitativa'!$D$33="Mínimo",_xlfn.RANK.EQ(Tabela!E19,Tabela!$E$3:$E$247,1)+COUNTIF(Tabela!$E$3:'Tabela'!E19,Tabela!E19)-1,IF('Análise Quantitativa'!$D$33="- Mínimo",_xlfn.RANK.EQ(Tabela!E19,Tabela!$E$3:$E$247,1)+COUNTIF(Tabela!$E$3:'Tabela'!E19,Tabela!E19)-1,IF('Análise Quantitativa'!$D$33="Máximo",_xlfn.RANK.EQ(Tabela!E19,Tabela!$E$3:$E$247,0)+COUNTIF(Tabela!$E$3:'Tabela'!E19,Tabela!E19)-1,""))),"")</f>
        <v/>
      </c>
      <c r="G19" s="88" t="str">
        <f t="shared" si="1"/>
        <v/>
      </c>
      <c r="H19" s="88" t="str">
        <f>IFERROR(Tabela!E19,"")</f>
        <v/>
      </c>
      <c r="I19" s="82" t="str">
        <f t="shared" si="3"/>
        <v/>
      </c>
      <c r="J19" s="89" t="str">
        <f>IFERROR(IF('Análise Quantitativa'!$D$33="Mínimo",_xlfn.RANK.EQ(Tabela!I19,Tabela!$I$3:$I$247,1)+COUNTIF(Tabela!$I$3:'Tabela'!I19,Tabela!I19)-1,IF('Análise Quantitativa'!$D$33="- Mínimo",_xlfn.RANK.EQ(Tabela!I19,Tabela!$I$3:$I$247,1)+COUNTIF(Tabela!$I$3:'Tabela'!I19,Tabela!I19)-1,IF('Análise Quantitativa'!$D$33="Máximo",_xlfn.RANK.EQ(Tabela!I19,Tabela!$I$3:$I$247,0)+COUNTIF(Tabela!$I$3:'Tabela'!I19,Tabela!I19)-1,""))),"")</f>
        <v/>
      </c>
      <c r="L19" s="99" t="str">
        <f t="shared" si="2"/>
        <v/>
      </c>
      <c r="N19" s="98" t="str">
        <f>IF(ISNA(HLOOKUP(1,V50:AB51,2,0)),"-",HLOOKUP(1,V50:AB51,2,0))</f>
        <v>-</v>
      </c>
      <c r="P19" s="98" t="str">
        <f>IF(Tabela!HM24="","-",Tabela!HM24)</f>
        <v>-</v>
      </c>
      <c r="R19" s="106" t="str">
        <f>IFERROR(IF('Análise Quantitativa'!$D$30="Máximo",RANK('Análise Quantitativa'!AE17,'Análise Quantitativa'!$AE$1:$AE$35,0),IF('Análise Quantitativa'!$D$30="Mínimo",RANK('Análise Quantitativa'!AE17,'Análise Quantitativa'!$AE$1:$AE$35,1),IF('Análise Quantitativa'!$D$30="- Mínimo",RANK('Análise Quantitativa'!AE17,'Análise Quantitativa'!$AE$1:$AE$35,1),""))),"")</f>
        <v/>
      </c>
      <c r="T19" s="106"/>
      <c r="GG19" s="133"/>
      <c r="GH19" s="131"/>
      <c r="GI19" s="141" t="str">
        <f>IF('Extrato 1'!U14=0,"",'Extrato 1'!U14)</f>
        <v/>
      </c>
      <c r="GJ19" s="141" t="str">
        <f>IF('Análise Quantitativa'!O48=0,"",'Análise Quantitativa'!O48)</f>
        <v/>
      </c>
      <c r="GK19" s="132" t="str">
        <f>'Extrato 1'!Y14</f>
        <v/>
      </c>
      <c r="GL19" s="132" t="str">
        <f>IF($GG$1=Certificado!$AB$30,'Extrato 1'!H14,IF($GG$1=Certificado!$AC$30,'Extrato 1'!I14,""))</f>
        <v/>
      </c>
      <c r="GM19" s="142" t="str">
        <f t="shared" si="6"/>
        <v/>
      </c>
      <c r="GN19" s="138"/>
      <c r="GO19" s="131"/>
      <c r="GP19" s="141" t="str">
        <f>IF('Extrato 2'!U14=0,"",'Extrato 2'!U14)</f>
        <v/>
      </c>
      <c r="GQ19" s="141" t="str">
        <f t="shared" si="7"/>
        <v/>
      </c>
      <c r="GR19" s="132" t="str">
        <f>'Extrato 2'!Y14</f>
        <v/>
      </c>
      <c r="GS19" s="132" t="str">
        <f>IF($GG$1=Certificado!$AB$30,'Extrato 2'!H14,IF($GG$1=Certificado!$AC$30,'Extrato 2'!I14,""))</f>
        <v/>
      </c>
      <c r="GT19" s="142" t="str">
        <f t="shared" si="8"/>
        <v/>
      </c>
      <c r="GV19" s="132" t="str">
        <f>'Extrato 1'!S14</f>
        <v/>
      </c>
      <c r="GW19" s="132" t="str">
        <f>'Extrato 1'!V14</f>
        <v/>
      </c>
      <c r="GX19" s="132" t="str">
        <f>'Extrato 2'!S14</f>
        <v/>
      </c>
      <c r="GY19" s="132" t="str">
        <f>'Extrato 2'!V14</f>
        <v/>
      </c>
      <c r="HA19" s="132" t="str">
        <f t="shared" si="9"/>
        <v/>
      </c>
      <c r="HB19" s="69" t="str">
        <f t="shared" si="10"/>
        <v/>
      </c>
      <c r="HC19" s="69" t="str">
        <f t="shared" si="11"/>
        <v/>
      </c>
      <c r="HD19" s="69" t="str">
        <f t="shared" si="12"/>
        <v/>
      </c>
      <c r="HE19" s="69" t="str">
        <f t="shared" si="13"/>
        <v/>
      </c>
      <c r="HF19" s="69" t="str">
        <f t="shared" si="14"/>
        <v/>
      </c>
      <c r="HH19" s="69" t="str">
        <f t="shared" si="15"/>
        <v/>
      </c>
      <c r="HI19" s="69" t="str">
        <f>IF($GG$3=Certificado!$Z$30,Tabela!HB19,IF($GG$3=Certificado!$AA$30,Tabela!HC19,""))</f>
        <v/>
      </c>
      <c r="HJ19" s="69" t="str">
        <f t="shared" si="16"/>
        <v/>
      </c>
      <c r="HK19" s="69" t="str">
        <f>IF($GG$3=Certificado!$Z$30,Tabela!HE19,IF($GG$3=Certificado!$AA$30,Tabela!HF19,""))</f>
        <v/>
      </c>
      <c r="HM19" s="130" t="str">
        <f>'Análise Quantitativa'!A48</f>
        <v/>
      </c>
      <c r="HN19" s="130" t="str">
        <f>'Análise Quantitativa'!B48</f>
        <v/>
      </c>
      <c r="HO19" s="130" t="str">
        <f>IF(AND('Análise Quantitativa'!AD48="",'Análise Quantitativa'!AE48=""),"",IF(AND('Análise Quantitativa'!AD48="-",'Análise Quantitativa'!AE48=""),"",IF(AND('Análise Quantitativa'!AE48="",'Análise Quantitativa'!AD48&gt;=1,'Análise Quantitativa'!AD48&lt;=35),'Análise Quantitativa'!AD48,IF(AND('Análise Quantitativa'!AE48&gt;=1,'Análise Quantitativa'!AE48&lt;=35,'Análise Quantitativa'!AD48&gt;=1,'Análise Quantitativa'!AD48&lt;=35),'Análise Quantitativa'!AD48,IF(AND('Análise Quantitativa'!AD48="-",'Análise Quantitativa'!AE48&gt;=1),'Análise Quantitativa'!AE48)))))</f>
        <v/>
      </c>
      <c r="HP19" s="183" t="str">
        <f>IF(IF('Análise Quantitativa'!$G$7=0,"",IF('Análise Quantitativa'!$G$7="","",IF('Análise Quantitativa'!$G$7=Tabela!$GI$2,IU19,IF('Análise Quantitativa'!$G$7=Tabela!$GJ$2,HO19))))=0,"",IF('Análise Quantitativa'!$G$7=0,"",IF('Análise Quantitativa'!$G$7="","",IF('Análise Quantitativa'!$G$7=Tabela!$GI$2,IU19,IF('Análise Quantitativa'!$G$7=Tabela!$GJ$2,HO19)))))</f>
        <v/>
      </c>
      <c r="HQ19" s="165" t="str">
        <f t="shared" si="17"/>
        <v/>
      </c>
      <c r="HR19" s="129" t="str">
        <f t="shared" si="18"/>
        <v/>
      </c>
      <c r="HS19" s="129" t="str">
        <f t="shared" si="19"/>
        <v/>
      </c>
      <c r="HT19" s="129" t="str">
        <f t="shared" si="20"/>
        <v/>
      </c>
      <c r="HU19" s="129" t="str">
        <f t="shared" si="21"/>
        <v/>
      </c>
      <c r="HV19" s="129" t="str">
        <f t="shared" si="22"/>
        <v/>
      </c>
      <c r="HW19" s="129" t="str">
        <f t="shared" si="23"/>
        <v/>
      </c>
      <c r="HX19" s="171"/>
      <c r="HY19" s="129" t="str">
        <v/>
      </c>
      <c r="HZ19" s="129" t="str">
        <f>IFERROR(IF('Análise Quantitativa'!$D$30="Máximo",RANK(HY19,$HY$8:$HY$72,0),IF('Análise Quantitativa'!$D$30="Mínimo",RANK(HY19,$HY$8:$HY$72,1),IF('Análise Quantitativa'!$D$30="- Mínimo",RANK(HY19,$HY$8:$HY$72,1),""))),"")</f>
        <v/>
      </c>
      <c r="IA19" s="129" t="str">
        <v/>
      </c>
      <c r="IB19" s="129" t="str">
        <f>IFERROR(IF('Análise Quantitativa'!$D$30="Máximo",RANK(IA19,$IA$8:$IA$72,0),IF('Análise Quantitativa'!$D$30="Mínimo",RANK(IA19,$IA$8:$IA$72,1),IF('Análise Quantitativa'!$D$30="- Mínimo",RANK(IA19,$IA$8:$IA$72,1),""))),"")</f>
        <v/>
      </c>
      <c r="IC19" s="129" t="str">
        <v/>
      </c>
      <c r="ID19" s="129" t="str">
        <f>IFERROR(IF('Análise Quantitativa'!$D$30="Máximo",RANK(IC19,$IC$8:$IC$72,0),IF('Análise Quantitativa'!$D$30="Mínimo",RANK(IC19,$IC$8:$IC$72,1),IF('Análise Quantitativa'!$D$30="- Mínimo",RANK(IC19,$IC$8:$IC$72,1),""))),"")</f>
        <v/>
      </c>
      <c r="IE19" s="129" t="str">
        <v/>
      </c>
      <c r="IF19" s="129" t="str">
        <f>IFERROR(IF('Análise Quantitativa'!$D$30="Máximo",RANK(IE19,$IE$8:$IE$72,0),IF('Análise Quantitativa'!$D$30="Mínimo",RANK(IE19,$IE$8:$IE$72,1),IF('Análise Quantitativa'!$D$30="- Mínimo",RANK(IE19,$IE$8:$IE$72,1),""))),"")</f>
        <v/>
      </c>
      <c r="IG19" s="129" t="str">
        <v/>
      </c>
      <c r="IH19" s="129" t="str">
        <f>IFERROR(IF('Análise Quantitativa'!$D$30="Máximo",RANK(IG19,$IG$8:$IG$72,0),IF('Análise Quantitativa'!$D$30="Mínimo",RANK(IG19,$IG$8:$IG$72,1),IF('Análise Quantitativa'!$D$30="- Mínimo",RANK(IG19,$IG$8:$IG$72,1),""))),"")</f>
        <v/>
      </c>
      <c r="II19" s="129" t="str">
        <v/>
      </c>
      <c r="IJ19" s="129" t="str">
        <f>IFERROR(IF('Análise Quantitativa'!$D$30="Máximo",RANK(II19,$II$8:$II$72,0),IF('Análise Quantitativa'!$D$30="Mínimo",RANK(II19,$II$8:$II$72,1),IF('Análise Quantitativa'!$D$30="- Mínimo",RANK(II19,$II$8:$II$72,1),""))),"")</f>
        <v/>
      </c>
      <c r="IK19" s="171"/>
      <c r="IL19" s="130">
        <v>13</v>
      </c>
      <c r="IM19" s="130" t="str">
        <f t="shared" si="24"/>
        <v/>
      </c>
      <c r="IN19" s="130" t="str">
        <f t="shared" si="25"/>
        <v/>
      </c>
      <c r="IO19" s="130" t="str">
        <f t="shared" si="26"/>
        <v/>
      </c>
      <c r="IP19" s="130" t="str">
        <f t="shared" si="27"/>
        <v/>
      </c>
      <c r="IQ19" s="130" t="str">
        <f t="shared" si="28"/>
        <v/>
      </c>
      <c r="IR19" s="130" t="str">
        <f t="shared" si="29"/>
        <v/>
      </c>
      <c r="IT19" s="130" t="str">
        <f t="shared" si="30"/>
        <v/>
      </c>
      <c r="IU19" s="130" t="str">
        <f t="shared" si="31"/>
        <v/>
      </c>
      <c r="IW19" s="130" t="str">
        <f>IF(IF('Análise Quantitativa'!$G$7=0,"",IF('Análise Quantitativa'!$G$7="","",IF('Análise Quantitativa'!$G$7=Tabela!$GI$2,Tabela!GM19,IF('Análise Quantitativa'!$G$7=Tabela!$GJ$2,Tabela!HM19))))=0,"",IF('Análise Quantitativa'!$G$7=0,"",IF('Análise Quantitativa'!$G$7="","",IF('Análise Quantitativa'!$G$7=Tabela!$GI$2,Tabela!GM19,IF('Análise Quantitativa'!$G$7=Tabela!$GJ$2,Tabela!HM19)))))</f>
        <v/>
      </c>
      <c r="IX19" s="130" t="str">
        <f>IF(IF('Análise Quantitativa'!$G$7=0,"",IF('Análise Quantitativa'!$G$7="","",IF('Análise Quantitativa'!$G$7=Tabela!$GI$2,GT19,IF('Análise Quantitativa'!$G$7=Tabela!$GJ$2,HN19))))=0,"",IF('Análise Quantitativa'!$G$7=0,"",IF('Análise Quantitativa'!$G$7="","",IF('Análise Quantitativa'!$G$7=Tabela!$GI$2,GT19,IF('Análise Quantitativa'!$G$7=Tabela!$GJ$2,HN19)))))</f>
        <v/>
      </c>
      <c r="IY19" s="130" t="str">
        <f t="shared" si="32"/>
        <v/>
      </c>
      <c r="JA19" s="130" t="str">
        <f>IF(GK19="","",IF(COUNTIFS($GK$8:GK19,GK19)=1,"",$GL$2))</f>
        <v/>
      </c>
      <c r="JB19" s="130" t="str">
        <f>IF(GR19="","",IF(COUNTIFS($GR$8:GR19,GR19)=1,"",$GL$2))</f>
        <v/>
      </c>
    </row>
    <row r="20" spans="2:262" ht="9.75" customHeight="1" thickBot="1" x14ac:dyDescent="0.3">
      <c r="B20" s="81" t="str">
        <f>Esboço!C22</f>
        <v/>
      </c>
      <c r="C20" s="75" t="str">
        <f>Esboço!Q22</f>
        <v/>
      </c>
      <c r="D20" s="75" t="str">
        <f>IFERROR(IF('Análise Quantitativa'!$D$33="Mínimo",_xlfn.RANK.EQ(Tabela!C20,Tabela!$C$3:$C$247,1)+COUNTIF(Tabela!$C$3:'Tabela'!C20,Tabela!C20)-1,IF('Análise Quantitativa'!$D$33="- Mínimo",_xlfn.RANK.EQ(Tabela!C20,Tabela!$C$3:$C$247,1)+COUNTIF(Tabela!$C$3:'Tabela'!C20,Tabela!C20)-1,IF('Análise Quantitativa'!$D$33="Máximo",_xlfn.RANK.EQ(Tabela!C20,Tabela!$C$3:$C$247,0)+COUNTIF(Tabela!$C$3:'Tabela'!C20,Tabela!C20)-1,""))),"")</f>
        <v/>
      </c>
      <c r="E20" s="79" t="str">
        <f>Esboço!AF22</f>
        <v/>
      </c>
      <c r="F20" s="75" t="str">
        <f>IFERROR(IF('Análise Quantitativa'!$D$33="Mínimo",_xlfn.RANK.EQ(Tabela!E20,Tabela!$E$3:$E$247,1)+COUNTIF(Tabela!$E$3:'Tabela'!E20,Tabela!E20)-1,IF('Análise Quantitativa'!$D$33="- Mínimo",_xlfn.RANK.EQ(Tabela!E20,Tabela!$E$3:$E$247,1)+COUNTIF(Tabela!$E$3:'Tabela'!E20,Tabela!E20)-1,IF('Análise Quantitativa'!$D$33="Máximo",_xlfn.RANK.EQ(Tabela!E20,Tabela!$E$3:$E$247,0)+COUNTIF(Tabela!$E$3:'Tabela'!E20,Tabela!E20)-1,""))),"")</f>
        <v/>
      </c>
      <c r="G20" s="88" t="str">
        <f t="shared" si="1"/>
        <v/>
      </c>
      <c r="H20" s="88" t="str">
        <f>IFERROR(Tabela!E20,"")</f>
        <v/>
      </c>
      <c r="I20" s="82" t="str">
        <f t="shared" si="3"/>
        <v/>
      </c>
      <c r="J20" s="89" t="str">
        <f>IFERROR(IF('Análise Quantitativa'!$D$33="Mínimo",_xlfn.RANK.EQ(Tabela!I20,Tabela!$I$3:$I$247,1)+COUNTIF(Tabela!$I$3:'Tabela'!I20,Tabela!I20)-1,IF('Análise Quantitativa'!$D$33="- Mínimo",_xlfn.RANK.EQ(Tabela!I20,Tabela!$I$3:$I$247,1)+COUNTIF(Tabela!$I$3:'Tabela'!I20,Tabela!I20)-1,IF('Análise Quantitativa'!$D$33="Máximo",_xlfn.RANK.EQ(Tabela!I20,Tabela!$I$3:$I$247,0)+COUNTIF(Tabela!$I$3:'Tabela'!I20,Tabela!I20)-1,""))),"")</f>
        <v/>
      </c>
      <c r="L20" s="99" t="str">
        <f t="shared" si="2"/>
        <v/>
      </c>
      <c r="N20" s="98" t="str">
        <f>IF(ISNA(HLOOKUP(1,V53:AB54,2,0)),"-",HLOOKUP(1,V53:AB54,2,0))</f>
        <v>-</v>
      </c>
      <c r="P20" s="98" t="str">
        <f>IF(Tabela!HM25="","-",Tabela!HM25)</f>
        <v>-</v>
      </c>
      <c r="R20" s="106" t="str">
        <f>IFERROR(IF('Análise Quantitativa'!$D$30="Máximo",RANK('Análise Quantitativa'!AE18,'Análise Quantitativa'!$AE$1:$AE$35,0),IF('Análise Quantitativa'!$D$30="Mínimo",RANK('Análise Quantitativa'!AE18,'Análise Quantitativa'!$AE$1:$AE$35,1),IF('Análise Quantitativa'!$D$30="- Mínimo",RANK('Análise Quantitativa'!AE18,'Análise Quantitativa'!$AE$1:$AE$35,1),""))),"")</f>
        <v/>
      </c>
      <c r="T20" s="106"/>
      <c r="V20" s="102">
        <f t="shared" ref="V20:AB20" si="36">IF(V21="-","-",1)</f>
        <v>1</v>
      </c>
      <c r="W20" s="102" t="str">
        <f t="shared" si="36"/>
        <v>-</v>
      </c>
      <c r="X20" s="102" t="str">
        <f t="shared" si="36"/>
        <v>-</v>
      </c>
      <c r="Y20" s="102" t="str">
        <f t="shared" si="36"/>
        <v>-</v>
      </c>
      <c r="Z20" s="102" t="str">
        <f t="shared" si="36"/>
        <v>-</v>
      </c>
      <c r="AA20" s="102" t="str">
        <f t="shared" si="36"/>
        <v>-</v>
      </c>
      <c r="AB20" s="102" t="str">
        <f t="shared" si="36"/>
        <v>-</v>
      </c>
      <c r="GG20" s="133"/>
      <c r="GH20" s="131"/>
      <c r="GI20" s="141" t="str">
        <f>IF('Extrato 1'!U15=0,"",'Extrato 1'!U15)</f>
        <v/>
      </c>
      <c r="GJ20" s="141" t="str">
        <f>IF('Análise Quantitativa'!O49=0,"",'Análise Quantitativa'!O49)</f>
        <v/>
      </c>
      <c r="GK20" s="132" t="str">
        <f>'Extrato 1'!Y15</f>
        <v/>
      </c>
      <c r="GL20" s="132" t="str">
        <f>IF($GG$1=Certificado!$AB$30,'Extrato 1'!H15,IF($GG$1=Certificado!$AC$30,'Extrato 1'!I15,""))</f>
        <v/>
      </c>
      <c r="GM20" s="142" t="str">
        <f t="shared" si="6"/>
        <v/>
      </c>
      <c r="GN20" s="138"/>
      <c r="GO20" s="131"/>
      <c r="GP20" s="141" t="str">
        <f>IF('Extrato 2'!U15=0,"",'Extrato 2'!U15)</f>
        <v/>
      </c>
      <c r="GQ20" s="141" t="str">
        <f t="shared" si="7"/>
        <v/>
      </c>
      <c r="GR20" s="132" t="str">
        <f>'Extrato 2'!Y15</f>
        <v/>
      </c>
      <c r="GS20" s="132" t="str">
        <f>IF($GG$1=Certificado!$AB$30,'Extrato 2'!H15,IF($GG$1=Certificado!$AC$30,'Extrato 2'!I15,""))</f>
        <v/>
      </c>
      <c r="GT20" s="142" t="str">
        <f t="shared" si="8"/>
        <v/>
      </c>
      <c r="GV20" s="132" t="str">
        <f>'Extrato 1'!S15</f>
        <v/>
      </c>
      <c r="GW20" s="132" t="str">
        <f>'Extrato 1'!V15</f>
        <v/>
      </c>
      <c r="GX20" s="132" t="str">
        <f>'Extrato 2'!S15</f>
        <v/>
      </c>
      <c r="GY20" s="132" t="str">
        <f>'Extrato 2'!V15</f>
        <v/>
      </c>
      <c r="HA20" s="132" t="str">
        <f t="shared" si="9"/>
        <v/>
      </c>
      <c r="HB20" s="69" t="str">
        <f t="shared" si="10"/>
        <v/>
      </c>
      <c r="HC20" s="69" t="str">
        <f t="shared" si="11"/>
        <v/>
      </c>
      <c r="HD20" s="69" t="str">
        <f t="shared" si="12"/>
        <v/>
      </c>
      <c r="HE20" s="69" t="str">
        <f t="shared" si="13"/>
        <v/>
      </c>
      <c r="HF20" s="69" t="str">
        <f t="shared" si="14"/>
        <v/>
      </c>
      <c r="HH20" s="69" t="str">
        <f t="shared" si="15"/>
        <v/>
      </c>
      <c r="HI20" s="69" t="str">
        <f>IF($GG$3=Certificado!$Z$30,Tabela!HB20,IF($GG$3=Certificado!$AA$30,Tabela!HC20,""))</f>
        <v/>
      </c>
      <c r="HJ20" s="69" t="str">
        <f t="shared" si="16"/>
        <v/>
      </c>
      <c r="HK20" s="69" t="str">
        <f>IF($GG$3=Certificado!$Z$30,Tabela!HE20,IF($GG$3=Certificado!$AA$30,Tabela!HF20,""))</f>
        <v/>
      </c>
      <c r="HM20" s="130" t="str">
        <f>'Análise Quantitativa'!A49</f>
        <v/>
      </c>
      <c r="HN20" s="130" t="str">
        <f>'Análise Quantitativa'!B49</f>
        <v/>
      </c>
      <c r="HO20" s="130" t="str">
        <f>IF(AND('Análise Quantitativa'!AD49="",'Análise Quantitativa'!AE49=""),"",IF(AND('Análise Quantitativa'!AD49="-",'Análise Quantitativa'!AE49=""),"",IF(AND('Análise Quantitativa'!AE49="",'Análise Quantitativa'!AD49&gt;=1,'Análise Quantitativa'!AD49&lt;=35),'Análise Quantitativa'!AD49,IF(AND('Análise Quantitativa'!AE49&gt;=1,'Análise Quantitativa'!AE49&lt;=35,'Análise Quantitativa'!AD49&gt;=1,'Análise Quantitativa'!AD49&lt;=35),'Análise Quantitativa'!AD49,IF(AND('Análise Quantitativa'!AD49="-",'Análise Quantitativa'!AE49&gt;=1),'Análise Quantitativa'!AE49)))))</f>
        <v/>
      </c>
      <c r="HP20" s="183" t="str">
        <f>IF(IF('Análise Quantitativa'!$G$7=0,"",IF('Análise Quantitativa'!$G$7="","",IF('Análise Quantitativa'!$G$7=Tabela!$GI$2,IU20,IF('Análise Quantitativa'!$G$7=Tabela!$GJ$2,HO20))))=0,"",IF('Análise Quantitativa'!$G$7=0,"",IF('Análise Quantitativa'!$G$7="","",IF('Análise Quantitativa'!$G$7=Tabela!$GI$2,IU20,IF('Análise Quantitativa'!$G$7=Tabela!$GJ$2,HO20)))))</f>
        <v/>
      </c>
      <c r="HQ20" s="165" t="str">
        <f t="shared" si="17"/>
        <v/>
      </c>
      <c r="HR20" s="129" t="str">
        <f t="shared" si="18"/>
        <v/>
      </c>
      <c r="HS20" s="129" t="str">
        <f t="shared" si="19"/>
        <v/>
      </c>
      <c r="HT20" s="129" t="str">
        <f t="shared" si="20"/>
        <v/>
      </c>
      <c r="HU20" s="129" t="str">
        <f t="shared" si="21"/>
        <v/>
      </c>
      <c r="HV20" s="129" t="str">
        <f t="shared" si="22"/>
        <v/>
      </c>
      <c r="HW20" s="129" t="str">
        <f t="shared" si="23"/>
        <v/>
      </c>
      <c r="HX20" s="171"/>
      <c r="HY20" s="129" t="str">
        <v/>
      </c>
      <c r="HZ20" s="129" t="str">
        <f>IFERROR(IF('Análise Quantitativa'!$D$30="Máximo",RANK(HY20,$HY$8:$HY$72,0),IF('Análise Quantitativa'!$D$30="Mínimo",RANK(HY20,$HY$8:$HY$72,1),IF('Análise Quantitativa'!$D$30="- Mínimo",RANK(HY20,$HY$8:$HY$72,1),""))),"")</f>
        <v/>
      </c>
      <c r="IA20" s="129" t="str">
        <v/>
      </c>
      <c r="IB20" s="129" t="str">
        <f>IFERROR(IF('Análise Quantitativa'!$D$30="Máximo",RANK(IA20,$IA$8:$IA$72,0),IF('Análise Quantitativa'!$D$30="Mínimo",RANK(IA20,$IA$8:$IA$72,1),IF('Análise Quantitativa'!$D$30="- Mínimo",RANK(IA20,$IA$8:$IA$72,1),""))),"")</f>
        <v/>
      </c>
      <c r="IC20" s="129" t="str">
        <v/>
      </c>
      <c r="ID20" s="129" t="str">
        <f>IFERROR(IF('Análise Quantitativa'!$D$30="Máximo",RANK(IC20,$IC$8:$IC$72,0),IF('Análise Quantitativa'!$D$30="Mínimo",RANK(IC20,$IC$8:$IC$72,1),IF('Análise Quantitativa'!$D$30="- Mínimo",RANK(IC20,$IC$8:$IC$72,1),""))),"")</f>
        <v/>
      </c>
      <c r="IE20" s="129" t="str">
        <v/>
      </c>
      <c r="IF20" s="129" t="str">
        <f>IFERROR(IF('Análise Quantitativa'!$D$30="Máximo",RANK(IE20,$IE$8:$IE$72,0),IF('Análise Quantitativa'!$D$30="Mínimo",RANK(IE20,$IE$8:$IE$72,1),IF('Análise Quantitativa'!$D$30="- Mínimo",RANK(IE20,$IE$8:$IE$72,1),""))),"")</f>
        <v/>
      </c>
      <c r="IG20" s="129" t="str">
        <v/>
      </c>
      <c r="IH20" s="129" t="str">
        <f>IFERROR(IF('Análise Quantitativa'!$D$30="Máximo",RANK(IG20,$IG$8:$IG$72,0),IF('Análise Quantitativa'!$D$30="Mínimo",RANK(IG20,$IG$8:$IG$72,1),IF('Análise Quantitativa'!$D$30="- Mínimo",RANK(IG20,$IG$8:$IG$72,1),""))),"")</f>
        <v/>
      </c>
      <c r="II20" s="129" t="str">
        <v/>
      </c>
      <c r="IJ20" s="129" t="str">
        <f>IFERROR(IF('Análise Quantitativa'!$D$30="Máximo",RANK(II20,$II$8:$II$72,0),IF('Análise Quantitativa'!$D$30="Mínimo",RANK(II20,$II$8:$II$72,1),IF('Análise Quantitativa'!$D$30="- Mínimo",RANK(II20,$II$8:$II$72,1),""))),"")</f>
        <v/>
      </c>
      <c r="IK20" s="171"/>
      <c r="IL20" s="130">
        <v>14</v>
      </c>
      <c r="IM20" s="130" t="str">
        <f t="shared" si="24"/>
        <v/>
      </c>
      <c r="IN20" s="130" t="str">
        <f t="shared" si="25"/>
        <v/>
      </c>
      <c r="IO20" s="130" t="str">
        <f t="shared" si="26"/>
        <v/>
      </c>
      <c r="IP20" s="130" t="str">
        <f t="shared" si="27"/>
        <v/>
      </c>
      <c r="IQ20" s="130" t="str">
        <f t="shared" si="28"/>
        <v/>
      </c>
      <c r="IR20" s="130" t="str">
        <f t="shared" si="29"/>
        <v/>
      </c>
      <c r="IT20" s="130" t="str">
        <f t="shared" si="30"/>
        <v/>
      </c>
      <c r="IU20" s="130" t="str">
        <f t="shared" si="31"/>
        <v/>
      </c>
      <c r="IW20" s="130" t="str">
        <f>IF(IF('Análise Quantitativa'!$G$7=0,"",IF('Análise Quantitativa'!$G$7="","",IF('Análise Quantitativa'!$G$7=Tabela!$GI$2,Tabela!GM20,IF('Análise Quantitativa'!$G$7=Tabela!$GJ$2,Tabela!HM20))))=0,"",IF('Análise Quantitativa'!$G$7=0,"",IF('Análise Quantitativa'!$G$7="","",IF('Análise Quantitativa'!$G$7=Tabela!$GI$2,Tabela!GM20,IF('Análise Quantitativa'!$G$7=Tabela!$GJ$2,Tabela!HM20)))))</f>
        <v/>
      </c>
      <c r="IX20" s="130" t="str">
        <f>IF(IF('Análise Quantitativa'!$G$7=0,"",IF('Análise Quantitativa'!$G$7="","",IF('Análise Quantitativa'!$G$7=Tabela!$GI$2,GT20,IF('Análise Quantitativa'!$G$7=Tabela!$GJ$2,HN20))))=0,"",IF('Análise Quantitativa'!$G$7=0,"",IF('Análise Quantitativa'!$G$7="","",IF('Análise Quantitativa'!$G$7=Tabela!$GI$2,GT20,IF('Análise Quantitativa'!$G$7=Tabela!$GJ$2,HN20)))))</f>
        <v/>
      </c>
      <c r="IY20" s="130" t="str">
        <f t="shared" si="32"/>
        <v/>
      </c>
      <c r="JA20" s="130" t="str">
        <f>IF(GK20="","",IF(COUNTIFS($GK$8:GK20,GK20)=1,"",$GL$2))</f>
        <v/>
      </c>
      <c r="JB20" s="130" t="str">
        <f>IF(GR20="","",IF(COUNTIFS($GR$8:GR20,GR20)=1,"",$GL$2))</f>
        <v/>
      </c>
    </row>
    <row r="21" spans="2:262" ht="9.75" customHeight="1" thickBot="1" x14ac:dyDescent="0.3">
      <c r="B21" s="81" t="str">
        <f>Esboço!C23</f>
        <v/>
      </c>
      <c r="C21" s="75" t="str">
        <f>Esboço!Q23</f>
        <v/>
      </c>
      <c r="D21" s="75" t="str">
        <f>IFERROR(IF('Análise Quantitativa'!$D$33="Mínimo",_xlfn.RANK.EQ(Tabela!C21,Tabela!$C$3:$C$247,1)+COUNTIF(Tabela!$C$3:'Tabela'!C21,Tabela!C21)-1,IF('Análise Quantitativa'!$D$33="- Mínimo",_xlfn.RANK.EQ(Tabela!C21,Tabela!$C$3:$C$247,1)+COUNTIF(Tabela!$C$3:'Tabela'!C21,Tabela!C21)-1,IF('Análise Quantitativa'!$D$33="Máximo",_xlfn.RANK.EQ(Tabela!C21,Tabela!$C$3:$C$247,0)+COUNTIF(Tabela!$C$3:'Tabela'!C21,Tabela!C21)-1,""))),"")</f>
        <v/>
      </c>
      <c r="E21" s="79" t="str">
        <f>Esboço!AF23</f>
        <v/>
      </c>
      <c r="F21" s="75" t="str">
        <f>IFERROR(IF('Análise Quantitativa'!$D$33="Mínimo",_xlfn.RANK.EQ(Tabela!E21,Tabela!$E$3:$E$247,1)+COUNTIF(Tabela!$E$3:'Tabela'!E21,Tabela!E21)-1,IF('Análise Quantitativa'!$D$33="- Mínimo",_xlfn.RANK.EQ(Tabela!E21,Tabela!$E$3:$E$247,1)+COUNTIF(Tabela!$E$3:'Tabela'!E21,Tabela!E21)-1,IF('Análise Quantitativa'!$D$33="Máximo",_xlfn.RANK.EQ(Tabela!E21,Tabela!$E$3:$E$247,0)+COUNTIF(Tabela!$E$3:'Tabela'!E21,Tabela!E21)-1,""))),"")</f>
        <v/>
      </c>
      <c r="G21" s="88" t="str">
        <f t="shared" si="1"/>
        <v/>
      </c>
      <c r="H21" s="88" t="str">
        <f>IFERROR(Tabela!E21,"")</f>
        <v/>
      </c>
      <c r="I21" s="82" t="str">
        <f t="shared" si="3"/>
        <v/>
      </c>
      <c r="J21" s="89" t="str">
        <f>IFERROR(IF('Análise Quantitativa'!$D$33="Mínimo",_xlfn.RANK.EQ(Tabela!I21,Tabela!$I$3:$I$247,1)+COUNTIF(Tabela!$I$3:'Tabela'!I21,Tabela!I21)-1,IF('Análise Quantitativa'!$D$33="- Mínimo",_xlfn.RANK.EQ(Tabela!I21,Tabela!$I$3:$I$247,1)+COUNTIF(Tabela!$I$3:'Tabela'!I21,Tabela!I21)-1,IF('Análise Quantitativa'!$D$33="Máximo",_xlfn.RANK.EQ(Tabela!I21,Tabela!$I$3:$I$247,0)+COUNTIF(Tabela!$I$3:'Tabela'!I21,Tabela!I21)-1,""))),"")</f>
        <v/>
      </c>
      <c r="L21" s="99" t="str">
        <f t="shared" si="2"/>
        <v/>
      </c>
      <c r="N21" s="98" t="str">
        <f>IF(ISNA(HLOOKUP(1,V56:AB57,2,0)),"-",HLOOKUP(1,V56:AB57,2,0))</f>
        <v>-</v>
      </c>
      <c r="P21" s="98" t="str">
        <f>IF(Tabela!HM26="","-",Tabela!HM26)</f>
        <v>-</v>
      </c>
      <c r="R21" s="106" t="str">
        <f>IFERROR(IF('Análise Quantitativa'!$D$30="Máximo",RANK('Análise Quantitativa'!AE19,'Análise Quantitativa'!$AE$1:$AE$35,0),IF('Análise Quantitativa'!$D$30="Mínimo",RANK('Análise Quantitativa'!AE19,'Análise Quantitativa'!$AE$1:$AE$35,1),IF('Análise Quantitativa'!$D$30="- Mínimo",RANK('Análise Quantitativa'!AE19,'Análise Quantitativa'!$AE$1:$AE$35,1),""))),"")</f>
        <v/>
      </c>
      <c r="T21" s="106"/>
      <c r="V21" s="101">
        <f>IF(J9="","-",J9)</f>
        <v>2</v>
      </c>
      <c r="W21" s="101" t="str">
        <f>IF(J44="","-",J44)</f>
        <v>-</v>
      </c>
      <c r="X21" s="101" t="str">
        <f>IF(J79="","-",J79)</f>
        <v>-</v>
      </c>
      <c r="Y21" s="101" t="str">
        <f>IF(J114="","-",J114)</f>
        <v>-</v>
      </c>
      <c r="Z21" s="101" t="str">
        <f>IF(J149="","-",J149)</f>
        <v>-</v>
      </c>
      <c r="AA21" s="101" t="str">
        <f>IF(J184="","-",J184)</f>
        <v>-</v>
      </c>
      <c r="AB21" s="101" t="str">
        <f>IF(J219="","-",J219)</f>
        <v>-</v>
      </c>
      <c r="GG21" s="133"/>
      <c r="GH21" s="131"/>
      <c r="GI21" s="141" t="str">
        <f>IF('Extrato 1'!U16=0,"",'Extrato 1'!U16)</f>
        <v/>
      </c>
      <c r="GJ21" s="141" t="str">
        <f>IF('Análise Quantitativa'!O50=0,"",'Análise Quantitativa'!O50)</f>
        <v/>
      </c>
      <c r="GK21" s="132" t="str">
        <f>'Extrato 1'!Y16</f>
        <v/>
      </c>
      <c r="GL21" s="132" t="str">
        <f>IF($GG$1=Certificado!$AB$30,'Extrato 1'!H16,IF($GG$1=Certificado!$AC$30,'Extrato 1'!I16,""))</f>
        <v/>
      </c>
      <c r="GM21" s="142" t="str">
        <f t="shared" si="6"/>
        <v/>
      </c>
      <c r="GN21" s="138"/>
      <c r="GO21" s="131"/>
      <c r="GP21" s="141" t="str">
        <f>IF('Extrato 2'!U16=0,"",'Extrato 2'!U16)</f>
        <v/>
      </c>
      <c r="GQ21" s="141" t="str">
        <f t="shared" si="7"/>
        <v/>
      </c>
      <c r="GR21" s="132" t="str">
        <f>'Extrato 2'!Y16</f>
        <v/>
      </c>
      <c r="GS21" s="132" t="str">
        <f>IF($GG$1=Certificado!$AB$30,'Extrato 2'!H16,IF($GG$1=Certificado!$AC$30,'Extrato 2'!I16,""))</f>
        <v/>
      </c>
      <c r="GT21" s="142" t="str">
        <f t="shared" si="8"/>
        <v/>
      </c>
      <c r="GV21" s="132" t="str">
        <f>'Extrato 1'!S16</f>
        <v/>
      </c>
      <c r="GW21" s="132" t="str">
        <f>'Extrato 1'!V16</f>
        <v/>
      </c>
      <c r="GX21" s="132" t="str">
        <f>'Extrato 2'!S16</f>
        <v/>
      </c>
      <c r="GY21" s="132" t="str">
        <f>'Extrato 2'!V16</f>
        <v/>
      </c>
      <c r="HA21" s="132" t="str">
        <f t="shared" si="9"/>
        <v/>
      </c>
      <c r="HB21" s="69" t="str">
        <f t="shared" si="10"/>
        <v/>
      </c>
      <c r="HC21" s="69" t="str">
        <f t="shared" si="11"/>
        <v/>
      </c>
      <c r="HD21" s="69" t="str">
        <f t="shared" si="12"/>
        <v/>
      </c>
      <c r="HE21" s="69" t="str">
        <f t="shared" si="13"/>
        <v/>
      </c>
      <c r="HF21" s="69" t="str">
        <f t="shared" si="14"/>
        <v/>
      </c>
      <c r="HH21" s="69" t="str">
        <f t="shared" si="15"/>
        <v/>
      </c>
      <c r="HI21" s="69" t="str">
        <f>IF($GG$3=Certificado!$Z$30,Tabela!HB21,IF($GG$3=Certificado!$AA$30,Tabela!HC21,""))</f>
        <v/>
      </c>
      <c r="HJ21" s="69" t="str">
        <f t="shared" si="16"/>
        <v/>
      </c>
      <c r="HK21" s="69" t="str">
        <f>IF($GG$3=Certificado!$Z$30,Tabela!HE21,IF($GG$3=Certificado!$AA$30,Tabela!HF21,""))</f>
        <v/>
      </c>
      <c r="HM21" s="130" t="str">
        <f>'Análise Quantitativa'!A50</f>
        <v/>
      </c>
      <c r="HN21" s="130" t="str">
        <f>'Análise Quantitativa'!B50</f>
        <v/>
      </c>
      <c r="HO21" s="130" t="str">
        <f>IF(AND('Análise Quantitativa'!AD50="",'Análise Quantitativa'!AE50=""),"",IF(AND('Análise Quantitativa'!AD50="-",'Análise Quantitativa'!AE50=""),"",IF(AND('Análise Quantitativa'!AE50="",'Análise Quantitativa'!AD50&gt;=1,'Análise Quantitativa'!AD50&lt;=35),'Análise Quantitativa'!AD50,IF(AND('Análise Quantitativa'!AE50&gt;=1,'Análise Quantitativa'!AE50&lt;=35,'Análise Quantitativa'!AD50&gt;=1,'Análise Quantitativa'!AD50&lt;=35),'Análise Quantitativa'!AD50,IF(AND('Análise Quantitativa'!AD50="-",'Análise Quantitativa'!AE50&gt;=1),'Análise Quantitativa'!AE50)))))</f>
        <v/>
      </c>
      <c r="HP21" s="183" t="str">
        <f>IF(IF('Análise Quantitativa'!$G$7=0,"",IF('Análise Quantitativa'!$G$7="","",IF('Análise Quantitativa'!$G$7=Tabela!$GI$2,IU21,IF('Análise Quantitativa'!$G$7=Tabela!$GJ$2,HO21))))=0,"",IF('Análise Quantitativa'!$G$7=0,"",IF('Análise Quantitativa'!$G$7="","",IF('Análise Quantitativa'!$G$7=Tabela!$GI$2,IU21,IF('Análise Quantitativa'!$G$7=Tabela!$GJ$2,HO21)))))</f>
        <v/>
      </c>
      <c r="HQ21" s="165" t="str">
        <f t="shared" si="17"/>
        <v/>
      </c>
      <c r="HR21" s="129" t="str">
        <f t="shared" si="18"/>
        <v/>
      </c>
      <c r="HS21" s="129" t="str">
        <f t="shared" si="19"/>
        <v/>
      </c>
      <c r="HT21" s="129" t="str">
        <f t="shared" si="20"/>
        <v/>
      </c>
      <c r="HU21" s="129" t="str">
        <f t="shared" si="21"/>
        <v/>
      </c>
      <c r="HV21" s="129" t="str">
        <f t="shared" si="22"/>
        <v/>
      </c>
      <c r="HW21" s="129" t="str">
        <f t="shared" si="23"/>
        <v/>
      </c>
      <c r="HX21" s="171"/>
      <c r="HY21" s="129" t="str">
        <v/>
      </c>
      <c r="HZ21" s="129" t="str">
        <f>IFERROR(IF('Análise Quantitativa'!$D$30="Máximo",RANK(HY21,$HY$8:$HY$72,0),IF('Análise Quantitativa'!$D$30="Mínimo",RANK(HY21,$HY$8:$HY$72,1),IF('Análise Quantitativa'!$D$30="- Mínimo",RANK(HY21,$HY$8:$HY$72,1),""))),"")</f>
        <v/>
      </c>
      <c r="IA21" s="129" t="str">
        <v/>
      </c>
      <c r="IB21" s="129" t="str">
        <f>IFERROR(IF('Análise Quantitativa'!$D$30="Máximo",RANK(IA21,$IA$8:$IA$72,0),IF('Análise Quantitativa'!$D$30="Mínimo",RANK(IA21,$IA$8:$IA$72,1),IF('Análise Quantitativa'!$D$30="- Mínimo",RANK(IA21,$IA$8:$IA$72,1),""))),"")</f>
        <v/>
      </c>
      <c r="IC21" s="129" t="str">
        <v/>
      </c>
      <c r="ID21" s="129" t="str">
        <f>IFERROR(IF('Análise Quantitativa'!$D$30="Máximo",RANK(IC21,$IC$8:$IC$72,0),IF('Análise Quantitativa'!$D$30="Mínimo",RANK(IC21,$IC$8:$IC$72,1),IF('Análise Quantitativa'!$D$30="- Mínimo",RANK(IC21,$IC$8:$IC$72,1),""))),"")</f>
        <v/>
      </c>
      <c r="IE21" s="129" t="str">
        <v/>
      </c>
      <c r="IF21" s="129" t="str">
        <f>IFERROR(IF('Análise Quantitativa'!$D$30="Máximo",RANK(IE21,$IE$8:$IE$72,0),IF('Análise Quantitativa'!$D$30="Mínimo",RANK(IE21,$IE$8:$IE$72,1),IF('Análise Quantitativa'!$D$30="- Mínimo",RANK(IE21,$IE$8:$IE$72,1),""))),"")</f>
        <v/>
      </c>
      <c r="IG21" s="129" t="str">
        <v/>
      </c>
      <c r="IH21" s="129" t="str">
        <f>IFERROR(IF('Análise Quantitativa'!$D$30="Máximo",RANK(IG21,$IG$8:$IG$72,0),IF('Análise Quantitativa'!$D$30="Mínimo",RANK(IG21,$IG$8:$IG$72,1),IF('Análise Quantitativa'!$D$30="- Mínimo",RANK(IG21,$IG$8:$IG$72,1),""))),"")</f>
        <v/>
      </c>
      <c r="II21" s="129" t="str">
        <v/>
      </c>
      <c r="IJ21" s="129" t="str">
        <f>IFERROR(IF('Análise Quantitativa'!$D$30="Máximo",RANK(II21,$II$8:$II$72,0),IF('Análise Quantitativa'!$D$30="Mínimo",RANK(II21,$II$8:$II$72,1),IF('Análise Quantitativa'!$D$30="- Mínimo",RANK(II21,$II$8:$II$72,1),""))),"")</f>
        <v/>
      </c>
      <c r="IK21" s="171"/>
      <c r="IL21" s="130">
        <v>15</v>
      </c>
      <c r="IM21" s="130" t="str">
        <f t="shared" si="24"/>
        <v/>
      </c>
      <c r="IN21" s="130" t="str">
        <f t="shared" si="25"/>
        <v/>
      </c>
      <c r="IO21" s="130" t="str">
        <f t="shared" si="26"/>
        <v/>
      </c>
      <c r="IP21" s="130" t="str">
        <f t="shared" si="27"/>
        <v/>
      </c>
      <c r="IQ21" s="130" t="str">
        <f t="shared" si="28"/>
        <v/>
      </c>
      <c r="IR21" s="130" t="str">
        <f t="shared" si="29"/>
        <v/>
      </c>
      <c r="IT21" s="130" t="str">
        <f t="shared" si="30"/>
        <v/>
      </c>
      <c r="IU21" s="130" t="str">
        <f t="shared" si="31"/>
        <v/>
      </c>
      <c r="IW21" s="130" t="str">
        <f>IF(IF('Análise Quantitativa'!$G$7=0,"",IF('Análise Quantitativa'!$G$7="","",IF('Análise Quantitativa'!$G$7=Tabela!$GI$2,Tabela!GM21,IF('Análise Quantitativa'!$G$7=Tabela!$GJ$2,Tabela!HM21))))=0,"",IF('Análise Quantitativa'!$G$7=0,"",IF('Análise Quantitativa'!$G$7="","",IF('Análise Quantitativa'!$G$7=Tabela!$GI$2,Tabela!GM21,IF('Análise Quantitativa'!$G$7=Tabela!$GJ$2,Tabela!HM21)))))</f>
        <v/>
      </c>
      <c r="IX21" s="130" t="str">
        <f>IF(IF('Análise Quantitativa'!$G$7=0,"",IF('Análise Quantitativa'!$G$7="","",IF('Análise Quantitativa'!$G$7=Tabela!$GI$2,GT21,IF('Análise Quantitativa'!$G$7=Tabela!$GJ$2,HN21))))=0,"",IF('Análise Quantitativa'!$G$7=0,"",IF('Análise Quantitativa'!$G$7="","",IF('Análise Quantitativa'!$G$7=Tabela!$GI$2,GT21,IF('Análise Quantitativa'!$G$7=Tabela!$GJ$2,HN21)))))</f>
        <v/>
      </c>
      <c r="IY21" s="130" t="str">
        <f t="shared" si="32"/>
        <v/>
      </c>
      <c r="JA21" s="130" t="str">
        <f>IF(GK21="","",IF(COUNTIFS($GK$8:GK21,GK21)=1,"",$GL$2))</f>
        <v/>
      </c>
      <c r="JB21" s="130" t="str">
        <f>IF(GR21="","",IF(COUNTIFS($GR$8:GR21,GR21)=1,"",$GL$2))</f>
        <v/>
      </c>
    </row>
    <row r="22" spans="2:262" ht="9.75" customHeight="1" thickBot="1" x14ac:dyDescent="0.3">
      <c r="B22" s="81" t="str">
        <f>Esboço!C24</f>
        <v/>
      </c>
      <c r="C22" s="75" t="str">
        <f>Esboço!Q24</f>
        <v/>
      </c>
      <c r="D22" s="75" t="str">
        <f>IFERROR(IF('Análise Quantitativa'!$D$33="Mínimo",_xlfn.RANK.EQ(Tabela!C22,Tabela!$C$3:$C$247,1)+COUNTIF(Tabela!$C$3:'Tabela'!C22,Tabela!C22)-1,IF('Análise Quantitativa'!$D$33="- Mínimo",_xlfn.RANK.EQ(Tabela!C22,Tabela!$C$3:$C$247,1)+COUNTIF(Tabela!$C$3:'Tabela'!C22,Tabela!C22)-1,IF('Análise Quantitativa'!$D$33="Máximo",_xlfn.RANK.EQ(Tabela!C22,Tabela!$C$3:$C$247,0)+COUNTIF(Tabela!$C$3:'Tabela'!C22,Tabela!C22)-1,""))),"")</f>
        <v/>
      </c>
      <c r="E22" s="79" t="str">
        <f>Esboço!AF24</f>
        <v/>
      </c>
      <c r="F22" s="75" t="str">
        <f>IFERROR(IF('Análise Quantitativa'!$D$33="Mínimo",_xlfn.RANK.EQ(Tabela!E22,Tabela!$E$3:$E$247,1)+COUNTIF(Tabela!$E$3:'Tabela'!E22,Tabela!E22)-1,IF('Análise Quantitativa'!$D$33="- Mínimo",_xlfn.RANK.EQ(Tabela!E22,Tabela!$E$3:$E$247,1)+COUNTIF(Tabela!$E$3:'Tabela'!E22,Tabela!E22)-1,IF('Análise Quantitativa'!$D$33="Máximo",_xlfn.RANK.EQ(Tabela!E22,Tabela!$E$3:$E$247,0)+COUNTIF(Tabela!$E$3:'Tabela'!E22,Tabela!E22)-1,""))),"")</f>
        <v/>
      </c>
      <c r="G22" s="88" t="str">
        <f t="shared" si="1"/>
        <v/>
      </c>
      <c r="H22" s="88" t="str">
        <f>IFERROR(Tabela!E22,"")</f>
        <v/>
      </c>
      <c r="I22" s="82" t="str">
        <f t="shared" si="3"/>
        <v/>
      </c>
      <c r="J22" s="89" t="str">
        <f>IFERROR(IF('Análise Quantitativa'!$D$33="Mínimo",_xlfn.RANK.EQ(Tabela!I22,Tabela!$I$3:$I$247,1)+COUNTIF(Tabela!$I$3:'Tabela'!I22,Tabela!I22)-1,IF('Análise Quantitativa'!$D$33="- Mínimo",_xlfn.RANK.EQ(Tabela!I22,Tabela!$I$3:$I$247,1)+COUNTIF(Tabela!$I$3:'Tabela'!I22,Tabela!I22)-1,IF('Análise Quantitativa'!$D$33="Máximo",_xlfn.RANK.EQ(Tabela!I22,Tabela!$I$3:$I$247,0)+COUNTIF(Tabela!$I$3:'Tabela'!I22,Tabela!I22)-1,""))),"")</f>
        <v/>
      </c>
      <c r="L22" s="99" t="str">
        <f t="shared" si="2"/>
        <v/>
      </c>
      <c r="N22" s="98" t="str">
        <f>IF(ISNA(HLOOKUP(1,V59:AB60,2,0)),"-",HLOOKUP(1,V59:AB60,2,0))</f>
        <v>-</v>
      </c>
      <c r="P22" s="98" t="str">
        <f>IF(Tabela!HM27="","-",Tabela!HM27)</f>
        <v>-</v>
      </c>
      <c r="R22" s="106" t="str">
        <f>IFERROR(IF('Análise Quantitativa'!$D$30="Máximo",RANK('Análise Quantitativa'!AE20,'Análise Quantitativa'!$AE$1:$AE$35,0),IF('Análise Quantitativa'!$D$30="Mínimo",RANK('Análise Quantitativa'!AE20,'Análise Quantitativa'!$AE$1:$AE$35,1),IF('Análise Quantitativa'!$D$30="- Mínimo",RANK('Análise Quantitativa'!AE20,'Análise Quantitativa'!$AE$1:$AE$35,1),""))),"")</f>
        <v/>
      </c>
      <c r="T22" s="106"/>
      <c r="GG22" s="133"/>
      <c r="GH22" s="131"/>
      <c r="GI22" s="141" t="str">
        <f>IF('Extrato 1'!U17=0,"",'Extrato 1'!U17)</f>
        <v/>
      </c>
      <c r="GJ22" s="141" t="str">
        <f>IF('Análise Quantitativa'!O51=0,"",'Análise Quantitativa'!O51)</f>
        <v/>
      </c>
      <c r="GK22" s="132" t="str">
        <f>'Extrato 1'!Y17</f>
        <v/>
      </c>
      <c r="GL22" s="132" t="str">
        <f>IF($GG$1=Certificado!$AB$30,'Extrato 1'!H17,IF($GG$1=Certificado!$AC$30,'Extrato 1'!I17,""))</f>
        <v/>
      </c>
      <c r="GM22" s="142" t="str">
        <f t="shared" si="6"/>
        <v/>
      </c>
      <c r="GN22" s="138"/>
      <c r="GO22" s="131"/>
      <c r="GP22" s="141" t="str">
        <f>IF('Extrato 2'!U17=0,"",'Extrato 2'!U17)</f>
        <v/>
      </c>
      <c r="GQ22" s="141" t="str">
        <f t="shared" si="7"/>
        <v/>
      </c>
      <c r="GR22" s="132" t="str">
        <f>'Extrato 2'!Y17</f>
        <v/>
      </c>
      <c r="GS22" s="132" t="str">
        <f>IF($GG$1=Certificado!$AB$30,'Extrato 2'!H17,IF($GG$1=Certificado!$AC$30,'Extrato 2'!I17,""))</f>
        <v/>
      </c>
      <c r="GT22" s="142" t="str">
        <f t="shared" si="8"/>
        <v/>
      </c>
      <c r="GV22" s="132" t="str">
        <f>'Extrato 1'!S17</f>
        <v/>
      </c>
      <c r="GW22" s="132" t="str">
        <f>'Extrato 1'!V17</f>
        <v/>
      </c>
      <c r="GX22" s="132" t="str">
        <f>'Extrato 2'!S17</f>
        <v/>
      </c>
      <c r="GY22" s="132" t="str">
        <f>'Extrato 2'!V17</f>
        <v/>
      </c>
      <c r="HA22" s="132" t="str">
        <f t="shared" si="9"/>
        <v/>
      </c>
      <c r="HB22" s="69" t="str">
        <f t="shared" si="10"/>
        <v/>
      </c>
      <c r="HC22" s="69" t="str">
        <f t="shared" si="11"/>
        <v/>
      </c>
      <c r="HD22" s="69" t="str">
        <f t="shared" si="12"/>
        <v/>
      </c>
      <c r="HE22" s="69" t="str">
        <f t="shared" si="13"/>
        <v/>
      </c>
      <c r="HF22" s="69" t="str">
        <f t="shared" si="14"/>
        <v/>
      </c>
      <c r="HH22" s="69" t="str">
        <f t="shared" si="15"/>
        <v/>
      </c>
      <c r="HI22" s="69" t="str">
        <f>IF($GG$3=Certificado!$Z$30,Tabela!HB22,IF($GG$3=Certificado!$AA$30,Tabela!HC22,""))</f>
        <v/>
      </c>
      <c r="HJ22" s="69" t="str">
        <f t="shared" si="16"/>
        <v/>
      </c>
      <c r="HK22" s="69" t="str">
        <f>IF($GG$3=Certificado!$Z$30,Tabela!HE22,IF($GG$3=Certificado!$AA$30,Tabela!HF22,""))</f>
        <v/>
      </c>
      <c r="HM22" s="130" t="str">
        <f>'Análise Quantitativa'!A51</f>
        <v/>
      </c>
      <c r="HN22" s="130" t="str">
        <f>'Análise Quantitativa'!B51</f>
        <v/>
      </c>
      <c r="HO22" s="130" t="str">
        <f>IF(AND('Análise Quantitativa'!AD51="",'Análise Quantitativa'!AE51=""),"",IF(AND('Análise Quantitativa'!AD51="-",'Análise Quantitativa'!AE51=""),"",IF(AND('Análise Quantitativa'!AE51="",'Análise Quantitativa'!AD51&gt;=1,'Análise Quantitativa'!AD51&lt;=35),'Análise Quantitativa'!AD51,IF(AND('Análise Quantitativa'!AE51&gt;=1,'Análise Quantitativa'!AE51&lt;=35,'Análise Quantitativa'!AD51&gt;=1,'Análise Quantitativa'!AD51&lt;=35),'Análise Quantitativa'!AD51,IF(AND('Análise Quantitativa'!AD51="-",'Análise Quantitativa'!AE51&gt;=1),'Análise Quantitativa'!AE51)))))</f>
        <v/>
      </c>
      <c r="HP22" s="183" t="str">
        <f>IF(IF('Análise Quantitativa'!$G$7=0,"",IF('Análise Quantitativa'!$G$7="","",IF('Análise Quantitativa'!$G$7=Tabela!$GI$2,IU22,IF('Análise Quantitativa'!$G$7=Tabela!$GJ$2,HO22))))=0,"",IF('Análise Quantitativa'!$G$7=0,"",IF('Análise Quantitativa'!$G$7="","",IF('Análise Quantitativa'!$G$7=Tabela!$GI$2,IU22,IF('Análise Quantitativa'!$G$7=Tabela!$GJ$2,HO22)))))</f>
        <v/>
      </c>
      <c r="HQ22" s="165" t="str">
        <f t="shared" si="17"/>
        <v/>
      </c>
      <c r="HR22" s="129" t="str">
        <f t="shared" si="18"/>
        <v/>
      </c>
      <c r="HS22" s="129" t="str">
        <f t="shared" si="19"/>
        <v/>
      </c>
      <c r="HT22" s="129" t="str">
        <f t="shared" si="20"/>
        <v/>
      </c>
      <c r="HU22" s="129" t="str">
        <f t="shared" si="21"/>
        <v/>
      </c>
      <c r="HV22" s="129" t="str">
        <f t="shared" si="22"/>
        <v/>
      </c>
      <c r="HW22" s="129" t="str">
        <f t="shared" si="23"/>
        <v/>
      </c>
      <c r="HX22" s="171"/>
      <c r="HY22" s="129" t="str">
        <v/>
      </c>
      <c r="HZ22" s="129" t="str">
        <f>IFERROR(IF('Análise Quantitativa'!$D$30="Máximo",RANK(HY22,$HY$8:$HY$72,0),IF('Análise Quantitativa'!$D$30="Mínimo",RANK(HY22,$HY$8:$HY$72,1),IF('Análise Quantitativa'!$D$30="- Mínimo",RANK(HY22,$HY$8:$HY$72,1),""))),"")</f>
        <v/>
      </c>
      <c r="IA22" s="129" t="str">
        <v/>
      </c>
      <c r="IB22" s="129" t="str">
        <f>IFERROR(IF('Análise Quantitativa'!$D$30="Máximo",RANK(IA22,$IA$8:$IA$72,0),IF('Análise Quantitativa'!$D$30="Mínimo",RANK(IA22,$IA$8:$IA$72,1),IF('Análise Quantitativa'!$D$30="- Mínimo",RANK(IA22,$IA$8:$IA$72,1),""))),"")</f>
        <v/>
      </c>
      <c r="IC22" s="129" t="str">
        <v/>
      </c>
      <c r="ID22" s="129" t="str">
        <f>IFERROR(IF('Análise Quantitativa'!$D$30="Máximo",RANK(IC22,$IC$8:$IC$72,0),IF('Análise Quantitativa'!$D$30="Mínimo",RANK(IC22,$IC$8:$IC$72,1),IF('Análise Quantitativa'!$D$30="- Mínimo",RANK(IC22,$IC$8:$IC$72,1),""))),"")</f>
        <v/>
      </c>
      <c r="IE22" s="129" t="str">
        <v/>
      </c>
      <c r="IF22" s="129" t="str">
        <f>IFERROR(IF('Análise Quantitativa'!$D$30="Máximo",RANK(IE22,$IE$8:$IE$72,0),IF('Análise Quantitativa'!$D$30="Mínimo",RANK(IE22,$IE$8:$IE$72,1),IF('Análise Quantitativa'!$D$30="- Mínimo",RANK(IE22,$IE$8:$IE$72,1),""))),"")</f>
        <v/>
      </c>
      <c r="IG22" s="129" t="str">
        <v/>
      </c>
      <c r="IH22" s="129" t="str">
        <f>IFERROR(IF('Análise Quantitativa'!$D$30="Máximo",RANK(IG22,$IG$8:$IG$72,0),IF('Análise Quantitativa'!$D$30="Mínimo",RANK(IG22,$IG$8:$IG$72,1),IF('Análise Quantitativa'!$D$30="- Mínimo",RANK(IG22,$IG$8:$IG$72,1),""))),"")</f>
        <v/>
      </c>
      <c r="II22" s="129" t="str">
        <v/>
      </c>
      <c r="IJ22" s="129" t="str">
        <f>IFERROR(IF('Análise Quantitativa'!$D$30="Máximo",RANK(II22,$II$8:$II$72,0),IF('Análise Quantitativa'!$D$30="Mínimo",RANK(II22,$II$8:$II$72,1),IF('Análise Quantitativa'!$D$30="- Mínimo",RANK(II22,$II$8:$II$72,1),""))),"")</f>
        <v/>
      </c>
      <c r="IK22" s="171"/>
      <c r="IL22" s="130">
        <v>16</v>
      </c>
      <c r="IM22" s="130" t="str">
        <f t="shared" si="24"/>
        <v/>
      </c>
      <c r="IN22" s="130" t="str">
        <f t="shared" si="25"/>
        <v/>
      </c>
      <c r="IO22" s="130" t="str">
        <f t="shared" si="26"/>
        <v/>
      </c>
      <c r="IP22" s="130" t="str">
        <f t="shared" si="27"/>
        <v/>
      </c>
      <c r="IQ22" s="130" t="str">
        <f t="shared" si="28"/>
        <v/>
      </c>
      <c r="IR22" s="130" t="str">
        <f t="shared" si="29"/>
        <v/>
      </c>
      <c r="IT22" s="130" t="str">
        <f t="shared" si="30"/>
        <v/>
      </c>
      <c r="IU22" s="130" t="str">
        <f t="shared" si="31"/>
        <v/>
      </c>
      <c r="IW22" s="130" t="str">
        <f>IF(IF('Análise Quantitativa'!$G$7=0,"",IF('Análise Quantitativa'!$G$7="","",IF('Análise Quantitativa'!$G$7=Tabela!$GI$2,Tabela!GM22,IF('Análise Quantitativa'!$G$7=Tabela!$GJ$2,Tabela!HM22))))=0,"",IF('Análise Quantitativa'!$G$7=0,"",IF('Análise Quantitativa'!$G$7="","",IF('Análise Quantitativa'!$G$7=Tabela!$GI$2,Tabela!GM22,IF('Análise Quantitativa'!$G$7=Tabela!$GJ$2,Tabela!HM22)))))</f>
        <v/>
      </c>
      <c r="IX22" s="130" t="str">
        <f>IF(IF('Análise Quantitativa'!$G$7=0,"",IF('Análise Quantitativa'!$G$7="","",IF('Análise Quantitativa'!$G$7=Tabela!$GI$2,GT22,IF('Análise Quantitativa'!$G$7=Tabela!$GJ$2,HN22))))=0,"",IF('Análise Quantitativa'!$G$7=0,"",IF('Análise Quantitativa'!$G$7="","",IF('Análise Quantitativa'!$G$7=Tabela!$GI$2,GT22,IF('Análise Quantitativa'!$G$7=Tabela!$GJ$2,HN22)))))</f>
        <v/>
      </c>
      <c r="IY22" s="130" t="str">
        <f t="shared" si="32"/>
        <v/>
      </c>
      <c r="JA22" s="130" t="str">
        <f>IF(GK22="","",IF(COUNTIFS($GK$8:GK22,GK22)=1,"",$GL$2))</f>
        <v/>
      </c>
      <c r="JB22" s="130" t="str">
        <f>IF(GR22="","",IF(COUNTIFS($GR$8:GR22,GR22)=1,"",$GL$2))</f>
        <v/>
      </c>
    </row>
    <row r="23" spans="2:262" ht="9.75" customHeight="1" thickBot="1" x14ac:dyDescent="0.3">
      <c r="B23" s="81" t="str">
        <f>Esboço!C25</f>
        <v/>
      </c>
      <c r="C23" s="75" t="str">
        <f>Esboço!Q25</f>
        <v/>
      </c>
      <c r="D23" s="75" t="str">
        <f>IFERROR(IF('Análise Quantitativa'!$D$33="Mínimo",_xlfn.RANK.EQ(Tabela!C23,Tabela!$C$3:$C$247,1)+COUNTIF(Tabela!$C$3:'Tabela'!C23,Tabela!C23)-1,IF('Análise Quantitativa'!$D$33="- Mínimo",_xlfn.RANK.EQ(Tabela!C23,Tabela!$C$3:$C$247,1)+COUNTIF(Tabela!$C$3:'Tabela'!C23,Tabela!C23)-1,IF('Análise Quantitativa'!$D$33="Máximo",_xlfn.RANK.EQ(Tabela!C23,Tabela!$C$3:$C$247,0)+COUNTIF(Tabela!$C$3:'Tabela'!C23,Tabela!C23)-1,""))),"")</f>
        <v/>
      </c>
      <c r="E23" s="79" t="str">
        <f>Esboço!AF25</f>
        <v/>
      </c>
      <c r="F23" s="75" t="str">
        <f>IFERROR(IF('Análise Quantitativa'!$D$33="Mínimo",_xlfn.RANK.EQ(Tabela!E23,Tabela!$E$3:$E$247,1)+COUNTIF(Tabela!$E$3:'Tabela'!E23,Tabela!E23)-1,IF('Análise Quantitativa'!$D$33="- Mínimo",_xlfn.RANK.EQ(Tabela!E23,Tabela!$E$3:$E$247,1)+COUNTIF(Tabela!$E$3:'Tabela'!E23,Tabela!E23)-1,IF('Análise Quantitativa'!$D$33="Máximo",_xlfn.RANK.EQ(Tabela!E23,Tabela!$E$3:$E$247,0)+COUNTIF(Tabela!$E$3:'Tabela'!E23,Tabela!E23)-1,""))),"")</f>
        <v/>
      </c>
      <c r="G23" s="88" t="str">
        <f t="shared" si="1"/>
        <v/>
      </c>
      <c r="H23" s="88" t="str">
        <f>IFERROR(Tabela!E23,"")</f>
        <v/>
      </c>
      <c r="I23" s="82" t="str">
        <f t="shared" si="3"/>
        <v/>
      </c>
      <c r="J23" s="89" t="str">
        <f>IFERROR(IF('Análise Quantitativa'!$D$33="Mínimo",_xlfn.RANK.EQ(Tabela!I23,Tabela!$I$3:$I$247,1)+COUNTIF(Tabela!$I$3:'Tabela'!I23,Tabela!I23)-1,IF('Análise Quantitativa'!$D$33="- Mínimo",_xlfn.RANK.EQ(Tabela!I23,Tabela!$I$3:$I$247,1)+COUNTIF(Tabela!$I$3:'Tabela'!I23,Tabela!I23)-1,IF('Análise Quantitativa'!$D$33="Máximo",_xlfn.RANK.EQ(Tabela!I23,Tabela!$I$3:$I$247,0)+COUNTIF(Tabela!$I$3:'Tabela'!I23,Tabela!I23)-1,""))),"")</f>
        <v/>
      </c>
      <c r="L23" s="99" t="str">
        <f t="shared" si="2"/>
        <v/>
      </c>
      <c r="N23" s="98" t="str">
        <f>IF(ISNA(HLOOKUP(1,V62:AB63,2,0)),"-",HLOOKUP(1,V62:AB63,2,0))</f>
        <v>-</v>
      </c>
      <c r="P23" s="98" t="str">
        <f>IF(Tabela!HM28="","-",Tabela!HM28)</f>
        <v>-</v>
      </c>
      <c r="R23" s="106" t="str">
        <f>IFERROR(IF('Análise Quantitativa'!$D$30="Máximo",RANK('Análise Quantitativa'!AE21,'Análise Quantitativa'!$AE$1:$AE$35,0),IF('Análise Quantitativa'!$D$30="Mínimo",RANK('Análise Quantitativa'!AE21,'Análise Quantitativa'!$AE$1:$AE$35,1),IF('Análise Quantitativa'!$D$30="- Mínimo",RANK('Análise Quantitativa'!AE21,'Análise Quantitativa'!$AE$1:$AE$35,1),""))),"")</f>
        <v/>
      </c>
      <c r="T23" s="106"/>
      <c r="V23" s="102" t="str">
        <f t="shared" ref="V23:AB23" si="37">IF(V24="-","-",1)</f>
        <v>-</v>
      </c>
      <c r="W23" s="102" t="str">
        <f t="shared" si="37"/>
        <v>-</v>
      </c>
      <c r="X23" s="102" t="str">
        <f t="shared" si="37"/>
        <v>-</v>
      </c>
      <c r="Y23" s="102">
        <f t="shared" si="37"/>
        <v>1</v>
      </c>
      <c r="Z23" s="102" t="str">
        <f t="shared" si="37"/>
        <v>-</v>
      </c>
      <c r="AA23" s="102" t="str">
        <f t="shared" si="37"/>
        <v>-</v>
      </c>
      <c r="AB23" s="102" t="str">
        <f t="shared" si="37"/>
        <v>-</v>
      </c>
      <c r="GG23" s="133"/>
      <c r="GH23" s="131"/>
      <c r="GI23" s="141" t="str">
        <f>IF('Extrato 1'!U18=0,"",'Extrato 1'!U18)</f>
        <v/>
      </c>
      <c r="GJ23" s="141" t="str">
        <f>IF('Análise Quantitativa'!O52=0,"",'Análise Quantitativa'!O52)</f>
        <v/>
      </c>
      <c r="GK23" s="132" t="str">
        <f>'Extrato 1'!Y18</f>
        <v/>
      </c>
      <c r="GL23" s="132" t="str">
        <f>IF($GG$1=Certificado!$AB$30,'Extrato 1'!H18,IF($GG$1=Certificado!$AC$30,'Extrato 1'!I18,""))</f>
        <v/>
      </c>
      <c r="GM23" s="142" t="str">
        <f t="shared" si="6"/>
        <v/>
      </c>
      <c r="GN23" s="138"/>
      <c r="GO23" s="131"/>
      <c r="GP23" s="141" t="str">
        <f>IF('Extrato 2'!U18=0,"",'Extrato 2'!U18)</f>
        <v/>
      </c>
      <c r="GQ23" s="141" t="str">
        <f t="shared" si="7"/>
        <v/>
      </c>
      <c r="GR23" s="132" t="str">
        <f>'Extrato 2'!Y18</f>
        <v/>
      </c>
      <c r="GS23" s="132" t="str">
        <f>IF($GG$1=Certificado!$AB$30,'Extrato 2'!H18,IF($GG$1=Certificado!$AC$30,'Extrato 2'!I18,""))</f>
        <v/>
      </c>
      <c r="GT23" s="142" t="str">
        <f t="shared" si="8"/>
        <v/>
      </c>
      <c r="GV23" s="132" t="str">
        <f>'Extrato 1'!S18</f>
        <v/>
      </c>
      <c r="GW23" s="132" t="str">
        <f>'Extrato 1'!V18</f>
        <v/>
      </c>
      <c r="GX23" s="132" t="str">
        <f>'Extrato 2'!S18</f>
        <v/>
      </c>
      <c r="GY23" s="132" t="str">
        <f>'Extrato 2'!V18</f>
        <v/>
      </c>
      <c r="HA23" s="132" t="str">
        <f t="shared" si="9"/>
        <v/>
      </c>
      <c r="HB23" s="69" t="str">
        <f t="shared" si="10"/>
        <v/>
      </c>
      <c r="HC23" s="69" t="str">
        <f t="shared" si="11"/>
        <v/>
      </c>
      <c r="HD23" s="69" t="str">
        <f t="shared" si="12"/>
        <v/>
      </c>
      <c r="HE23" s="69" t="str">
        <f t="shared" si="13"/>
        <v/>
      </c>
      <c r="HF23" s="69" t="str">
        <f t="shared" si="14"/>
        <v/>
      </c>
      <c r="HH23" s="69" t="str">
        <f t="shared" si="15"/>
        <v/>
      </c>
      <c r="HI23" s="69" t="str">
        <f>IF($GG$3=Certificado!$Z$30,Tabela!HB23,IF($GG$3=Certificado!$AA$30,Tabela!HC23,""))</f>
        <v/>
      </c>
      <c r="HJ23" s="69" t="str">
        <f t="shared" si="16"/>
        <v/>
      </c>
      <c r="HK23" s="69" t="str">
        <f>IF($GG$3=Certificado!$Z$30,Tabela!HE23,IF($GG$3=Certificado!$AA$30,Tabela!HF23,""))</f>
        <v/>
      </c>
      <c r="HM23" s="130" t="str">
        <f>'Análise Quantitativa'!A52</f>
        <v/>
      </c>
      <c r="HN23" s="130" t="str">
        <f>'Análise Quantitativa'!B52</f>
        <v/>
      </c>
      <c r="HO23" s="130" t="str">
        <f>IF(AND('Análise Quantitativa'!AD52="",'Análise Quantitativa'!AE52=""),"",IF(AND('Análise Quantitativa'!AD52="-",'Análise Quantitativa'!AE52=""),"",IF(AND('Análise Quantitativa'!AE52="",'Análise Quantitativa'!AD52&gt;=1,'Análise Quantitativa'!AD52&lt;=35),'Análise Quantitativa'!AD52,IF(AND('Análise Quantitativa'!AE52&gt;=1,'Análise Quantitativa'!AE52&lt;=35,'Análise Quantitativa'!AD52&gt;=1,'Análise Quantitativa'!AD52&lt;=35),'Análise Quantitativa'!AD52,IF(AND('Análise Quantitativa'!AD52="-",'Análise Quantitativa'!AE52&gt;=1),'Análise Quantitativa'!AE52)))))</f>
        <v/>
      </c>
      <c r="HP23" s="183" t="str">
        <f>IF(IF('Análise Quantitativa'!$G$7=0,"",IF('Análise Quantitativa'!$G$7="","",IF('Análise Quantitativa'!$G$7=Tabela!$GI$2,IU23,IF('Análise Quantitativa'!$G$7=Tabela!$GJ$2,HO23))))=0,"",IF('Análise Quantitativa'!$G$7=0,"",IF('Análise Quantitativa'!$G$7="","",IF('Análise Quantitativa'!$G$7=Tabela!$GI$2,IU23,IF('Análise Quantitativa'!$G$7=Tabela!$GJ$2,HO23)))))</f>
        <v/>
      </c>
      <c r="HQ23" s="165" t="str">
        <f t="shared" si="17"/>
        <v/>
      </c>
      <c r="HR23" s="129" t="str">
        <f t="shared" si="18"/>
        <v/>
      </c>
      <c r="HS23" s="129" t="str">
        <f t="shared" si="19"/>
        <v/>
      </c>
      <c r="HT23" s="129" t="str">
        <f t="shared" si="20"/>
        <v/>
      </c>
      <c r="HU23" s="129" t="str">
        <f t="shared" si="21"/>
        <v/>
      </c>
      <c r="HV23" s="129" t="str">
        <f t="shared" si="22"/>
        <v/>
      </c>
      <c r="HW23" s="129" t="str">
        <f t="shared" si="23"/>
        <v/>
      </c>
      <c r="HX23" s="171"/>
      <c r="HY23" s="129" t="str">
        <v/>
      </c>
      <c r="HZ23" s="129" t="str">
        <f>IFERROR(IF('Análise Quantitativa'!$D$30="Máximo",RANK(HY23,$HY$8:$HY$72,0),IF('Análise Quantitativa'!$D$30="Mínimo",RANK(HY23,$HY$8:$HY$72,1),IF('Análise Quantitativa'!$D$30="- Mínimo",RANK(HY23,$HY$8:$HY$72,1),""))),"")</f>
        <v/>
      </c>
      <c r="IA23" s="129" t="str">
        <v/>
      </c>
      <c r="IB23" s="129" t="str">
        <f>IFERROR(IF('Análise Quantitativa'!$D$30="Máximo",RANK(IA23,$IA$8:$IA$72,0),IF('Análise Quantitativa'!$D$30="Mínimo",RANK(IA23,$IA$8:$IA$72,1),IF('Análise Quantitativa'!$D$30="- Mínimo",RANK(IA23,$IA$8:$IA$72,1),""))),"")</f>
        <v/>
      </c>
      <c r="IC23" s="129" t="str">
        <v/>
      </c>
      <c r="ID23" s="129" t="str">
        <f>IFERROR(IF('Análise Quantitativa'!$D$30="Máximo",RANK(IC23,$IC$8:$IC$72,0),IF('Análise Quantitativa'!$D$30="Mínimo",RANK(IC23,$IC$8:$IC$72,1),IF('Análise Quantitativa'!$D$30="- Mínimo",RANK(IC23,$IC$8:$IC$72,1),""))),"")</f>
        <v/>
      </c>
      <c r="IE23" s="129" t="str">
        <v/>
      </c>
      <c r="IF23" s="129" t="str">
        <f>IFERROR(IF('Análise Quantitativa'!$D$30="Máximo",RANK(IE23,$IE$8:$IE$72,0),IF('Análise Quantitativa'!$D$30="Mínimo",RANK(IE23,$IE$8:$IE$72,1),IF('Análise Quantitativa'!$D$30="- Mínimo",RANK(IE23,$IE$8:$IE$72,1),""))),"")</f>
        <v/>
      </c>
      <c r="IG23" s="129" t="str">
        <v/>
      </c>
      <c r="IH23" s="129" t="str">
        <f>IFERROR(IF('Análise Quantitativa'!$D$30="Máximo",RANK(IG23,$IG$8:$IG$72,0),IF('Análise Quantitativa'!$D$30="Mínimo",RANK(IG23,$IG$8:$IG$72,1),IF('Análise Quantitativa'!$D$30="- Mínimo",RANK(IG23,$IG$8:$IG$72,1),""))),"")</f>
        <v/>
      </c>
      <c r="II23" s="129" t="str">
        <v/>
      </c>
      <c r="IJ23" s="129" t="str">
        <f>IFERROR(IF('Análise Quantitativa'!$D$30="Máximo",RANK(II23,$II$8:$II$72,0),IF('Análise Quantitativa'!$D$30="Mínimo",RANK(II23,$II$8:$II$72,1),IF('Análise Quantitativa'!$D$30="- Mínimo",RANK(II23,$II$8:$II$72,1),""))),"")</f>
        <v/>
      </c>
      <c r="IK23" s="171"/>
      <c r="IL23" s="130">
        <v>17</v>
      </c>
      <c r="IM23" s="130" t="str">
        <f t="shared" si="24"/>
        <v/>
      </c>
      <c r="IN23" s="130" t="str">
        <f t="shared" si="25"/>
        <v/>
      </c>
      <c r="IO23" s="130" t="str">
        <f t="shared" si="26"/>
        <v/>
      </c>
      <c r="IP23" s="130" t="str">
        <f t="shared" si="27"/>
        <v/>
      </c>
      <c r="IQ23" s="130" t="str">
        <f t="shared" si="28"/>
        <v/>
      </c>
      <c r="IR23" s="130" t="str">
        <f t="shared" si="29"/>
        <v/>
      </c>
      <c r="IT23" s="130" t="str">
        <f t="shared" si="30"/>
        <v/>
      </c>
      <c r="IU23" s="130" t="str">
        <f t="shared" si="31"/>
        <v/>
      </c>
      <c r="IW23" s="130" t="str">
        <f>IF(IF('Análise Quantitativa'!$G$7=0,"",IF('Análise Quantitativa'!$G$7="","",IF('Análise Quantitativa'!$G$7=Tabela!$GI$2,Tabela!GM23,IF('Análise Quantitativa'!$G$7=Tabela!$GJ$2,Tabela!HM23))))=0,"",IF('Análise Quantitativa'!$G$7=0,"",IF('Análise Quantitativa'!$G$7="","",IF('Análise Quantitativa'!$G$7=Tabela!$GI$2,Tabela!GM23,IF('Análise Quantitativa'!$G$7=Tabela!$GJ$2,Tabela!HM23)))))</f>
        <v/>
      </c>
      <c r="IX23" s="130" t="str">
        <f>IF(IF('Análise Quantitativa'!$G$7=0,"",IF('Análise Quantitativa'!$G$7="","",IF('Análise Quantitativa'!$G$7=Tabela!$GI$2,GT23,IF('Análise Quantitativa'!$G$7=Tabela!$GJ$2,HN23))))=0,"",IF('Análise Quantitativa'!$G$7=0,"",IF('Análise Quantitativa'!$G$7="","",IF('Análise Quantitativa'!$G$7=Tabela!$GI$2,GT23,IF('Análise Quantitativa'!$G$7=Tabela!$GJ$2,HN23)))))</f>
        <v/>
      </c>
      <c r="IY23" s="130" t="str">
        <f t="shared" si="32"/>
        <v/>
      </c>
      <c r="JA23" s="130" t="str">
        <f>IF(GK23="","",IF(COUNTIFS($GK$8:GK23,GK23)=1,"",$GL$2))</f>
        <v/>
      </c>
      <c r="JB23" s="130" t="str">
        <f>IF(GR23="","",IF(COUNTIFS($GR$8:GR23,GR23)=1,"",$GL$2))</f>
        <v/>
      </c>
    </row>
    <row r="24" spans="2:262" ht="9.75" customHeight="1" thickBot="1" x14ac:dyDescent="0.3">
      <c r="B24" s="81" t="str">
        <f>Esboço!C26</f>
        <v/>
      </c>
      <c r="C24" s="75" t="str">
        <f>Esboço!Q26</f>
        <v/>
      </c>
      <c r="D24" s="75" t="str">
        <f>IFERROR(IF('Análise Quantitativa'!$D$33="Mínimo",_xlfn.RANK.EQ(Tabela!C24,Tabela!$C$3:$C$247,1)+COUNTIF(Tabela!$C$3:'Tabela'!C24,Tabela!C24)-1,IF('Análise Quantitativa'!$D$33="- Mínimo",_xlfn.RANK.EQ(Tabela!C24,Tabela!$C$3:$C$247,1)+COUNTIF(Tabela!$C$3:'Tabela'!C24,Tabela!C24)-1,IF('Análise Quantitativa'!$D$33="Máximo",_xlfn.RANK.EQ(Tabela!C24,Tabela!$C$3:$C$247,0)+COUNTIF(Tabela!$C$3:'Tabela'!C24,Tabela!C24)-1,""))),"")</f>
        <v/>
      </c>
      <c r="E24" s="79" t="str">
        <f>Esboço!AF26</f>
        <v/>
      </c>
      <c r="F24" s="75" t="str">
        <f>IFERROR(IF('Análise Quantitativa'!$D$33="Mínimo",_xlfn.RANK.EQ(Tabela!E24,Tabela!$E$3:$E$247,1)+COUNTIF(Tabela!$E$3:'Tabela'!E24,Tabela!E24)-1,IF('Análise Quantitativa'!$D$33="- Mínimo",_xlfn.RANK.EQ(Tabela!E24,Tabela!$E$3:$E$247,1)+COUNTIF(Tabela!$E$3:'Tabela'!E24,Tabela!E24)-1,IF('Análise Quantitativa'!$D$33="Máximo",_xlfn.RANK.EQ(Tabela!E24,Tabela!$E$3:$E$247,0)+COUNTIF(Tabela!$E$3:'Tabela'!E24,Tabela!E24)-1,""))),"")</f>
        <v/>
      </c>
      <c r="G24" s="88" t="str">
        <f t="shared" si="1"/>
        <v/>
      </c>
      <c r="H24" s="88" t="str">
        <f>IFERROR(Tabela!E24,"")</f>
        <v/>
      </c>
      <c r="I24" s="82" t="str">
        <f t="shared" si="3"/>
        <v/>
      </c>
      <c r="J24" s="89" t="str">
        <f>IFERROR(IF('Análise Quantitativa'!$D$33="Mínimo",_xlfn.RANK.EQ(Tabela!I24,Tabela!$I$3:$I$247,1)+COUNTIF(Tabela!$I$3:'Tabela'!I24,Tabela!I24)-1,IF('Análise Quantitativa'!$D$33="- Mínimo",_xlfn.RANK.EQ(Tabela!I24,Tabela!$I$3:$I$247,1)+COUNTIF(Tabela!$I$3:'Tabela'!I24,Tabela!I24)-1,IF('Análise Quantitativa'!$D$33="Máximo",_xlfn.RANK.EQ(Tabela!I24,Tabela!$I$3:$I$247,0)+COUNTIF(Tabela!$I$3:'Tabela'!I24,Tabela!I24)-1,""))),"")</f>
        <v/>
      </c>
      <c r="L24" s="99" t="str">
        <f t="shared" si="2"/>
        <v/>
      </c>
      <c r="N24" s="98" t="str">
        <f>IF(ISNA(HLOOKUP(1,V65:AB66,2,0)),"-",HLOOKUP(1,V65:AB66,2,0))</f>
        <v>-</v>
      </c>
      <c r="P24" s="98" t="str">
        <f>IF(Tabela!HM29="","-",Tabela!HM29)</f>
        <v>-</v>
      </c>
      <c r="R24" s="106" t="str">
        <f>IFERROR(IF('Análise Quantitativa'!$D$30="Máximo",RANK('Análise Quantitativa'!AE22,'Análise Quantitativa'!$AE$1:$AE$35,0),IF('Análise Quantitativa'!$D$30="Mínimo",RANK('Análise Quantitativa'!AE22,'Análise Quantitativa'!$AE$1:$AE$35,1),IF('Análise Quantitativa'!$D$30="- Mínimo",RANK('Análise Quantitativa'!AE22,'Análise Quantitativa'!$AE$1:$AE$35,1),""))),"")</f>
        <v/>
      </c>
      <c r="T24" s="106"/>
      <c r="V24" s="101" t="str">
        <f>IF(J10="","-",J10)</f>
        <v>-</v>
      </c>
      <c r="W24" s="101" t="str">
        <f>IF(J45="","-",J45)</f>
        <v>-</v>
      </c>
      <c r="X24" s="101" t="str">
        <f>IF(J80="","-",J80)</f>
        <v>-</v>
      </c>
      <c r="Y24" s="101">
        <f>IF(J115="","-",J115)</f>
        <v>7</v>
      </c>
      <c r="Z24" s="101" t="str">
        <f>IF(J150="","-",J150)</f>
        <v>-</v>
      </c>
      <c r="AA24" s="101" t="str">
        <f>IF(J185="","-",J185)</f>
        <v>-</v>
      </c>
      <c r="AB24" s="101" t="str">
        <f>IF(J220="","-",J220)</f>
        <v>-</v>
      </c>
      <c r="GG24" s="133"/>
      <c r="GH24" s="131"/>
      <c r="GI24" s="141" t="str">
        <f>IF('Extrato 1'!U19=0,"",'Extrato 1'!U19)</f>
        <v/>
      </c>
      <c r="GJ24" s="141" t="str">
        <f>IF('Análise Quantitativa'!O53=0,"",'Análise Quantitativa'!O53)</f>
        <v/>
      </c>
      <c r="GK24" s="132" t="str">
        <f>'Extrato 1'!Y19</f>
        <v/>
      </c>
      <c r="GL24" s="132" t="str">
        <f>IF($GG$1=Certificado!$AB$30,'Extrato 1'!H19,IF($GG$1=Certificado!$AC$30,'Extrato 1'!I19,""))</f>
        <v/>
      </c>
      <c r="GM24" s="142" t="str">
        <f t="shared" si="6"/>
        <v/>
      </c>
      <c r="GN24" s="138"/>
      <c r="GO24" s="131"/>
      <c r="GP24" s="141" t="str">
        <f>IF('Extrato 2'!U19=0,"",'Extrato 2'!U19)</f>
        <v/>
      </c>
      <c r="GQ24" s="141" t="str">
        <f t="shared" si="7"/>
        <v/>
      </c>
      <c r="GR24" s="132" t="str">
        <f>'Extrato 2'!Y19</f>
        <v/>
      </c>
      <c r="GS24" s="132" t="str">
        <f>IF($GG$1=Certificado!$AB$30,'Extrato 2'!H19,IF($GG$1=Certificado!$AC$30,'Extrato 2'!I19,""))</f>
        <v/>
      </c>
      <c r="GT24" s="142" t="str">
        <f t="shared" si="8"/>
        <v/>
      </c>
      <c r="GV24" s="132" t="str">
        <f>'Extrato 1'!S19</f>
        <v/>
      </c>
      <c r="GW24" s="132" t="str">
        <f>'Extrato 1'!V19</f>
        <v/>
      </c>
      <c r="GX24" s="132" t="str">
        <f>'Extrato 2'!S19</f>
        <v/>
      </c>
      <c r="GY24" s="132" t="str">
        <f>'Extrato 2'!V19</f>
        <v/>
      </c>
      <c r="HA24" s="132" t="str">
        <f t="shared" si="9"/>
        <v/>
      </c>
      <c r="HB24" s="69" t="str">
        <f t="shared" si="10"/>
        <v/>
      </c>
      <c r="HC24" s="69" t="str">
        <f t="shared" si="11"/>
        <v/>
      </c>
      <c r="HD24" s="69" t="str">
        <f t="shared" si="12"/>
        <v/>
      </c>
      <c r="HE24" s="69" t="str">
        <f t="shared" si="13"/>
        <v/>
      </c>
      <c r="HF24" s="69" t="str">
        <f t="shared" si="14"/>
        <v/>
      </c>
      <c r="HH24" s="69" t="str">
        <f t="shared" si="15"/>
        <v/>
      </c>
      <c r="HI24" s="69" t="str">
        <f>IF($GG$3=Certificado!$Z$30,Tabela!HB24,IF($GG$3=Certificado!$AA$30,Tabela!HC24,""))</f>
        <v/>
      </c>
      <c r="HJ24" s="69" t="str">
        <f t="shared" si="16"/>
        <v/>
      </c>
      <c r="HK24" s="69" t="str">
        <f>IF($GG$3=Certificado!$Z$30,Tabela!HE24,IF($GG$3=Certificado!$AA$30,Tabela!HF24,""))</f>
        <v/>
      </c>
      <c r="HM24" s="130" t="str">
        <f>'Análise Quantitativa'!A53</f>
        <v/>
      </c>
      <c r="HN24" s="130" t="str">
        <f>'Análise Quantitativa'!B53</f>
        <v/>
      </c>
      <c r="HO24" s="130" t="str">
        <f>IF(AND('Análise Quantitativa'!AD53="",'Análise Quantitativa'!AE53=""),"",IF(AND('Análise Quantitativa'!AD53="-",'Análise Quantitativa'!AE53=""),"",IF(AND('Análise Quantitativa'!AE53="",'Análise Quantitativa'!AD53&gt;=1,'Análise Quantitativa'!AD53&lt;=35),'Análise Quantitativa'!AD53,IF(AND('Análise Quantitativa'!AE53&gt;=1,'Análise Quantitativa'!AE53&lt;=35,'Análise Quantitativa'!AD53&gt;=1,'Análise Quantitativa'!AD53&lt;=35),'Análise Quantitativa'!AD53,IF(AND('Análise Quantitativa'!AD53="-",'Análise Quantitativa'!AE53&gt;=1),'Análise Quantitativa'!AE53)))))</f>
        <v/>
      </c>
      <c r="HP24" s="183" t="str">
        <f>IF(IF('Análise Quantitativa'!$G$7=0,"",IF('Análise Quantitativa'!$G$7="","",IF('Análise Quantitativa'!$G$7=Tabela!$GI$2,IU24,IF('Análise Quantitativa'!$G$7=Tabela!$GJ$2,HO24))))=0,"",IF('Análise Quantitativa'!$G$7=0,"",IF('Análise Quantitativa'!$G$7="","",IF('Análise Quantitativa'!$G$7=Tabela!$GI$2,IU24,IF('Análise Quantitativa'!$G$7=Tabela!$GJ$2,HO24)))))</f>
        <v/>
      </c>
      <c r="HQ24" s="165" t="str">
        <f t="shared" si="17"/>
        <v/>
      </c>
      <c r="HR24" s="129" t="str">
        <f t="shared" si="18"/>
        <v/>
      </c>
      <c r="HS24" s="129" t="str">
        <f t="shared" si="19"/>
        <v/>
      </c>
      <c r="HT24" s="129" t="str">
        <f t="shared" si="20"/>
        <v/>
      </c>
      <c r="HU24" s="129" t="str">
        <f t="shared" si="21"/>
        <v/>
      </c>
      <c r="HV24" s="129" t="str">
        <f t="shared" si="22"/>
        <v/>
      </c>
      <c r="HW24" s="129" t="str">
        <f t="shared" si="23"/>
        <v/>
      </c>
      <c r="HX24" s="171"/>
      <c r="HY24" s="129" t="str">
        <v/>
      </c>
      <c r="HZ24" s="129" t="str">
        <f>IFERROR(IF('Análise Quantitativa'!$D$30="Máximo",RANK(HY24,$HY$8:$HY$72,0),IF('Análise Quantitativa'!$D$30="Mínimo",RANK(HY24,$HY$8:$HY$72,1),IF('Análise Quantitativa'!$D$30="- Mínimo",RANK(HY24,$HY$8:$HY$72,1),""))),"")</f>
        <v/>
      </c>
      <c r="IA24" s="129" t="str">
        <v/>
      </c>
      <c r="IB24" s="129" t="str">
        <f>IFERROR(IF('Análise Quantitativa'!$D$30="Máximo",RANK(IA24,$IA$8:$IA$72,0),IF('Análise Quantitativa'!$D$30="Mínimo",RANK(IA24,$IA$8:$IA$72,1),IF('Análise Quantitativa'!$D$30="- Mínimo",RANK(IA24,$IA$8:$IA$72,1),""))),"")</f>
        <v/>
      </c>
      <c r="IC24" s="129" t="str">
        <v/>
      </c>
      <c r="ID24" s="129" t="str">
        <f>IFERROR(IF('Análise Quantitativa'!$D$30="Máximo",RANK(IC24,$IC$8:$IC$72,0),IF('Análise Quantitativa'!$D$30="Mínimo",RANK(IC24,$IC$8:$IC$72,1),IF('Análise Quantitativa'!$D$30="- Mínimo",RANK(IC24,$IC$8:$IC$72,1),""))),"")</f>
        <v/>
      </c>
      <c r="IE24" s="129" t="str">
        <v/>
      </c>
      <c r="IF24" s="129" t="str">
        <f>IFERROR(IF('Análise Quantitativa'!$D$30="Máximo",RANK(IE24,$IE$8:$IE$72,0),IF('Análise Quantitativa'!$D$30="Mínimo",RANK(IE24,$IE$8:$IE$72,1),IF('Análise Quantitativa'!$D$30="- Mínimo",RANK(IE24,$IE$8:$IE$72,1),""))),"")</f>
        <v/>
      </c>
      <c r="IG24" s="129" t="str">
        <v/>
      </c>
      <c r="IH24" s="129" t="str">
        <f>IFERROR(IF('Análise Quantitativa'!$D$30="Máximo",RANK(IG24,$IG$8:$IG$72,0),IF('Análise Quantitativa'!$D$30="Mínimo",RANK(IG24,$IG$8:$IG$72,1),IF('Análise Quantitativa'!$D$30="- Mínimo",RANK(IG24,$IG$8:$IG$72,1),""))),"")</f>
        <v/>
      </c>
      <c r="II24" s="129" t="str">
        <v/>
      </c>
      <c r="IJ24" s="129" t="str">
        <f>IFERROR(IF('Análise Quantitativa'!$D$30="Máximo",RANK(II24,$II$8:$II$72,0),IF('Análise Quantitativa'!$D$30="Mínimo",RANK(II24,$II$8:$II$72,1),IF('Análise Quantitativa'!$D$30="- Mínimo",RANK(II24,$II$8:$II$72,1),""))),"")</f>
        <v/>
      </c>
      <c r="IK24" s="171"/>
      <c r="IL24" s="130">
        <v>18</v>
      </c>
      <c r="IM24" s="130" t="str">
        <f t="shared" si="24"/>
        <v/>
      </c>
      <c r="IN24" s="130" t="str">
        <f t="shared" si="25"/>
        <v/>
      </c>
      <c r="IO24" s="130" t="str">
        <f t="shared" si="26"/>
        <v/>
      </c>
      <c r="IP24" s="130" t="str">
        <f t="shared" si="27"/>
        <v/>
      </c>
      <c r="IQ24" s="130" t="str">
        <f t="shared" si="28"/>
        <v/>
      </c>
      <c r="IR24" s="130" t="str">
        <f t="shared" si="29"/>
        <v/>
      </c>
      <c r="IT24" s="130" t="str">
        <f t="shared" si="30"/>
        <v/>
      </c>
      <c r="IU24" s="130" t="str">
        <f t="shared" si="31"/>
        <v/>
      </c>
      <c r="IW24" s="130" t="str">
        <f>IF(IF('Análise Quantitativa'!$G$7=0,"",IF('Análise Quantitativa'!$G$7="","",IF('Análise Quantitativa'!$G$7=Tabela!$GI$2,Tabela!GM24,IF('Análise Quantitativa'!$G$7=Tabela!$GJ$2,Tabela!HM24))))=0,"",IF('Análise Quantitativa'!$G$7=0,"",IF('Análise Quantitativa'!$G$7="","",IF('Análise Quantitativa'!$G$7=Tabela!$GI$2,Tabela!GM24,IF('Análise Quantitativa'!$G$7=Tabela!$GJ$2,Tabela!HM24)))))</f>
        <v/>
      </c>
      <c r="IX24" s="130" t="str">
        <f>IF(IF('Análise Quantitativa'!$G$7=0,"",IF('Análise Quantitativa'!$G$7="","",IF('Análise Quantitativa'!$G$7=Tabela!$GI$2,GT24,IF('Análise Quantitativa'!$G$7=Tabela!$GJ$2,HN24))))=0,"",IF('Análise Quantitativa'!$G$7=0,"",IF('Análise Quantitativa'!$G$7="","",IF('Análise Quantitativa'!$G$7=Tabela!$GI$2,GT24,IF('Análise Quantitativa'!$G$7=Tabela!$GJ$2,HN24)))))</f>
        <v/>
      </c>
      <c r="IY24" s="130" t="str">
        <f t="shared" si="32"/>
        <v/>
      </c>
      <c r="JA24" s="130" t="str">
        <f>IF(GK24="","",IF(COUNTIFS($GK$8:GK24,GK24)=1,"",$GL$2))</f>
        <v/>
      </c>
      <c r="JB24" s="130" t="str">
        <f>IF(GR24="","",IF(COUNTIFS($GR$8:GR24,GR24)=1,"",$GL$2))</f>
        <v/>
      </c>
    </row>
    <row r="25" spans="2:262" ht="9.75" customHeight="1" thickBot="1" x14ac:dyDescent="0.3">
      <c r="B25" s="81" t="str">
        <f>Esboço!C27</f>
        <v/>
      </c>
      <c r="C25" s="75" t="str">
        <f>Esboço!Q27</f>
        <v/>
      </c>
      <c r="D25" s="75" t="str">
        <f>IFERROR(IF('Análise Quantitativa'!$D$33="Mínimo",_xlfn.RANK.EQ(Tabela!C25,Tabela!$C$3:$C$247,1)+COUNTIF(Tabela!$C$3:'Tabela'!C25,Tabela!C25)-1,IF('Análise Quantitativa'!$D$33="- Mínimo",_xlfn.RANK.EQ(Tabela!C25,Tabela!$C$3:$C$247,1)+COUNTIF(Tabela!$C$3:'Tabela'!C25,Tabela!C25)-1,IF('Análise Quantitativa'!$D$33="Máximo",_xlfn.RANK.EQ(Tabela!C25,Tabela!$C$3:$C$247,0)+COUNTIF(Tabela!$C$3:'Tabela'!C25,Tabela!C25)-1,""))),"")</f>
        <v/>
      </c>
      <c r="E25" s="79" t="str">
        <f>Esboço!AF27</f>
        <v/>
      </c>
      <c r="F25" s="75" t="str">
        <f>IFERROR(IF('Análise Quantitativa'!$D$33="Mínimo",_xlfn.RANK.EQ(Tabela!E25,Tabela!$E$3:$E$247,1)+COUNTIF(Tabela!$E$3:'Tabela'!E25,Tabela!E25)-1,IF('Análise Quantitativa'!$D$33="- Mínimo",_xlfn.RANK.EQ(Tabela!E25,Tabela!$E$3:$E$247,1)+COUNTIF(Tabela!$E$3:'Tabela'!E25,Tabela!E25)-1,IF('Análise Quantitativa'!$D$33="Máximo",_xlfn.RANK.EQ(Tabela!E25,Tabela!$E$3:$E$247,0)+COUNTIF(Tabela!$E$3:'Tabela'!E25,Tabela!E25)-1,""))),"")</f>
        <v/>
      </c>
      <c r="G25" s="88" t="str">
        <f t="shared" si="1"/>
        <v/>
      </c>
      <c r="H25" s="88" t="str">
        <f>IFERROR(Tabela!E25,"")</f>
        <v/>
      </c>
      <c r="I25" s="82" t="str">
        <f t="shared" si="3"/>
        <v/>
      </c>
      <c r="J25" s="89" t="str">
        <f>IFERROR(IF('Análise Quantitativa'!$D$33="Mínimo",_xlfn.RANK.EQ(Tabela!I25,Tabela!$I$3:$I$247,1)+COUNTIF(Tabela!$I$3:'Tabela'!I25,Tabela!I25)-1,IF('Análise Quantitativa'!$D$33="- Mínimo",_xlfn.RANK.EQ(Tabela!I25,Tabela!$I$3:$I$247,1)+COUNTIF(Tabela!$I$3:'Tabela'!I25,Tabela!I25)-1,IF('Análise Quantitativa'!$D$33="Máximo",_xlfn.RANK.EQ(Tabela!I25,Tabela!$I$3:$I$247,0)+COUNTIF(Tabela!$I$3:'Tabela'!I25,Tabela!I25)-1,""))),"")</f>
        <v/>
      </c>
      <c r="L25" s="99" t="str">
        <f t="shared" si="2"/>
        <v/>
      </c>
      <c r="N25" s="98" t="str">
        <f>IF(ISNA(HLOOKUP(1,V68:AB69,2,0)),"-",HLOOKUP(1,V68:AB69,2,0))</f>
        <v>-</v>
      </c>
      <c r="P25" s="98" t="str">
        <f>IF(Tabela!HM30="","-",Tabela!HM30)</f>
        <v>-</v>
      </c>
      <c r="R25" s="106" t="str">
        <f>IFERROR(IF('Análise Quantitativa'!$D$30="Máximo",RANK('Análise Quantitativa'!AE23,'Análise Quantitativa'!$AE$1:$AE$35,0),IF('Análise Quantitativa'!$D$30="Mínimo",RANK('Análise Quantitativa'!AE23,'Análise Quantitativa'!$AE$1:$AE$35,1),IF('Análise Quantitativa'!$D$30="- Mínimo",RANK('Análise Quantitativa'!AE23,'Análise Quantitativa'!$AE$1:$AE$35,1),""))),"")</f>
        <v/>
      </c>
      <c r="T25" s="106"/>
      <c r="GG25" s="133"/>
      <c r="GH25" s="131"/>
      <c r="GI25" s="141" t="str">
        <f>IF('Extrato 1'!U20=0,"",'Extrato 1'!U20)</f>
        <v/>
      </c>
      <c r="GJ25" s="141" t="str">
        <f>IF('Análise Quantitativa'!O54=0,"",'Análise Quantitativa'!O54)</f>
        <v/>
      </c>
      <c r="GK25" s="132" t="str">
        <f>'Extrato 1'!Y20</f>
        <v/>
      </c>
      <c r="GL25" s="132" t="str">
        <f>IF($GG$1=Certificado!$AB$30,'Extrato 1'!H20,IF($GG$1=Certificado!$AC$30,'Extrato 1'!I20,""))</f>
        <v/>
      </c>
      <c r="GM25" s="142" t="str">
        <f t="shared" si="6"/>
        <v/>
      </c>
      <c r="GN25" s="138"/>
      <c r="GO25" s="131"/>
      <c r="GP25" s="141" t="str">
        <f>IF('Extrato 2'!U20=0,"",'Extrato 2'!U20)</f>
        <v/>
      </c>
      <c r="GQ25" s="141" t="str">
        <f t="shared" si="7"/>
        <v/>
      </c>
      <c r="GR25" s="132" t="str">
        <f>'Extrato 2'!Y20</f>
        <v/>
      </c>
      <c r="GS25" s="132" t="str">
        <f>IF($GG$1=Certificado!$AB$30,'Extrato 2'!H20,IF($GG$1=Certificado!$AC$30,'Extrato 2'!I20,""))</f>
        <v/>
      </c>
      <c r="GT25" s="142" t="str">
        <f t="shared" si="8"/>
        <v/>
      </c>
      <c r="GV25" s="132" t="str">
        <f>'Extrato 1'!S20</f>
        <v/>
      </c>
      <c r="GW25" s="132" t="str">
        <f>'Extrato 1'!V20</f>
        <v/>
      </c>
      <c r="GX25" s="132" t="str">
        <f>'Extrato 2'!S20</f>
        <v/>
      </c>
      <c r="GY25" s="132" t="str">
        <f>'Extrato 2'!V20</f>
        <v/>
      </c>
      <c r="HA25" s="132" t="str">
        <f t="shared" si="9"/>
        <v/>
      </c>
      <c r="HB25" s="69" t="str">
        <f t="shared" si="10"/>
        <v/>
      </c>
      <c r="HC25" s="69" t="str">
        <f t="shared" si="11"/>
        <v/>
      </c>
      <c r="HD25" s="69" t="str">
        <f t="shared" si="12"/>
        <v/>
      </c>
      <c r="HE25" s="69" t="str">
        <f t="shared" si="13"/>
        <v/>
      </c>
      <c r="HF25" s="69" t="str">
        <f t="shared" si="14"/>
        <v/>
      </c>
      <c r="HH25" s="69" t="str">
        <f t="shared" si="15"/>
        <v/>
      </c>
      <c r="HI25" s="69" t="str">
        <f>IF($GG$3=Certificado!$Z$30,Tabela!HB25,IF($GG$3=Certificado!$AA$30,Tabela!HC25,""))</f>
        <v/>
      </c>
      <c r="HJ25" s="69" t="str">
        <f t="shared" si="16"/>
        <v/>
      </c>
      <c r="HK25" s="69" t="str">
        <f>IF($GG$3=Certificado!$Z$30,Tabela!HE25,IF($GG$3=Certificado!$AA$30,Tabela!HF25,""))</f>
        <v/>
      </c>
      <c r="HM25" s="130" t="str">
        <f>'Análise Quantitativa'!A54</f>
        <v/>
      </c>
      <c r="HN25" s="130" t="str">
        <f>'Análise Quantitativa'!B54</f>
        <v/>
      </c>
      <c r="HO25" s="130" t="str">
        <f>IF(AND('Análise Quantitativa'!AD54="",'Análise Quantitativa'!AE54=""),"",IF(AND('Análise Quantitativa'!AD54="-",'Análise Quantitativa'!AE54=""),"",IF(AND('Análise Quantitativa'!AE54="",'Análise Quantitativa'!AD54&gt;=1,'Análise Quantitativa'!AD54&lt;=35),'Análise Quantitativa'!AD54,IF(AND('Análise Quantitativa'!AE54&gt;=1,'Análise Quantitativa'!AE54&lt;=35,'Análise Quantitativa'!AD54&gt;=1,'Análise Quantitativa'!AD54&lt;=35),'Análise Quantitativa'!AD54,IF(AND('Análise Quantitativa'!AD54="-",'Análise Quantitativa'!AE54&gt;=1),'Análise Quantitativa'!AE54)))))</f>
        <v/>
      </c>
      <c r="HP25" s="183" t="str">
        <f>IF(IF('Análise Quantitativa'!$G$7=0,"",IF('Análise Quantitativa'!$G$7="","",IF('Análise Quantitativa'!$G$7=Tabela!$GI$2,IU25,IF('Análise Quantitativa'!$G$7=Tabela!$GJ$2,HO25))))=0,"",IF('Análise Quantitativa'!$G$7=0,"",IF('Análise Quantitativa'!$G$7="","",IF('Análise Quantitativa'!$G$7=Tabela!$GI$2,IU25,IF('Análise Quantitativa'!$G$7=Tabela!$GJ$2,HO25)))))</f>
        <v/>
      </c>
      <c r="HQ25" s="165" t="str">
        <f t="shared" si="17"/>
        <v/>
      </c>
      <c r="HR25" s="129" t="str">
        <f t="shared" si="18"/>
        <v/>
      </c>
      <c r="HS25" s="129" t="str">
        <f t="shared" si="19"/>
        <v/>
      </c>
      <c r="HT25" s="129" t="str">
        <f t="shared" si="20"/>
        <v/>
      </c>
      <c r="HU25" s="129" t="str">
        <f t="shared" si="21"/>
        <v/>
      </c>
      <c r="HV25" s="129" t="str">
        <f t="shared" si="22"/>
        <v/>
      </c>
      <c r="HW25" s="129" t="str">
        <f t="shared" si="23"/>
        <v/>
      </c>
      <c r="HX25" s="171"/>
      <c r="HY25" s="129" t="str">
        <v/>
      </c>
      <c r="HZ25" s="129" t="str">
        <f>IFERROR(IF('Análise Quantitativa'!$D$30="Máximo",RANK(HY25,$HY$8:$HY$72,0),IF('Análise Quantitativa'!$D$30="Mínimo",RANK(HY25,$HY$8:$HY$72,1),IF('Análise Quantitativa'!$D$30="- Mínimo",RANK(HY25,$HY$8:$HY$72,1),""))),"")</f>
        <v/>
      </c>
      <c r="IA25" s="129" t="str">
        <v/>
      </c>
      <c r="IB25" s="129" t="str">
        <f>IFERROR(IF('Análise Quantitativa'!$D$30="Máximo",RANK(IA25,$IA$8:$IA$72,0),IF('Análise Quantitativa'!$D$30="Mínimo",RANK(IA25,$IA$8:$IA$72,1),IF('Análise Quantitativa'!$D$30="- Mínimo",RANK(IA25,$IA$8:$IA$72,1),""))),"")</f>
        <v/>
      </c>
      <c r="IC25" s="129" t="str">
        <v/>
      </c>
      <c r="ID25" s="129" t="str">
        <f>IFERROR(IF('Análise Quantitativa'!$D$30="Máximo",RANK(IC25,$IC$8:$IC$72,0),IF('Análise Quantitativa'!$D$30="Mínimo",RANK(IC25,$IC$8:$IC$72,1),IF('Análise Quantitativa'!$D$30="- Mínimo",RANK(IC25,$IC$8:$IC$72,1),""))),"")</f>
        <v/>
      </c>
      <c r="IE25" s="129" t="str">
        <v/>
      </c>
      <c r="IF25" s="129" t="str">
        <f>IFERROR(IF('Análise Quantitativa'!$D$30="Máximo",RANK(IE25,$IE$8:$IE$72,0),IF('Análise Quantitativa'!$D$30="Mínimo",RANK(IE25,$IE$8:$IE$72,1),IF('Análise Quantitativa'!$D$30="- Mínimo",RANK(IE25,$IE$8:$IE$72,1),""))),"")</f>
        <v/>
      </c>
      <c r="IG25" s="129" t="str">
        <v/>
      </c>
      <c r="IH25" s="129" t="str">
        <f>IFERROR(IF('Análise Quantitativa'!$D$30="Máximo",RANK(IG25,$IG$8:$IG$72,0),IF('Análise Quantitativa'!$D$30="Mínimo",RANK(IG25,$IG$8:$IG$72,1),IF('Análise Quantitativa'!$D$30="- Mínimo",RANK(IG25,$IG$8:$IG$72,1),""))),"")</f>
        <v/>
      </c>
      <c r="II25" s="129" t="str">
        <v/>
      </c>
      <c r="IJ25" s="129" t="str">
        <f>IFERROR(IF('Análise Quantitativa'!$D$30="Máximo",RANK(II25,$II$8:$II$72,0),IF('Análise Quantitativa'!$D$30="Mínimo",RANK(II25,$II$8:$II$72,1),IF('Análise Quantitativa'!$D$30="- Mínimo",RANK(II25,$II$8:$II$72,1),""))),"")</f>
        <v/>
      </c>
      <c r="IK25" s="171"/>
      <c r="IL25" s="130">
        <v>19</v>
      </c>
      <c r="IM25" s="130" t="str">
        <f t="shared" si="24"/>
        <v/>
      </c>
      <c r="IN25" s="130" t="str">
        <f t="shared" si="25"/>
        <v/>
      </c>
      <c r="IO25" s="130" t="str">
        <f t="shared" si="26"/>
        <v/>
      </c>
      <c r="IP25" s="130" t="str">
        <f t="shared" si="27"/>
        <v/>
      </c>
      <c r="IQ25" s="130" t="str">
        <f t="shared" si="28"/>
        <v/>
      </c>
      <c r="IR25" s="130" t="str">
        <f t="shared" si="29"/>
        <v/>
      </c>
      <c r="IT25" s="130" t="str">
        <f t="shared" si="30"/>
        <v/>
      </c>
      <c r="IU25" s="130" t="str">
        <f t="shared" si="31"/>
        <v/>
      </c>
      <c r="IW25" s="130" t="str">
        <f>IF(IF('Análise Quantitativa'!$G$7=0,"",IF('Análise Quantitativa'!$G$7="","",IF('Análise Quantitativa'!$G$7=Tabela!$GI$2,Tabela!GM25,IF('Análise Quantitativa'!$G$7=Tabela!$GJ$2,Tabela!HM25))))=0,"",IF('Análise Quantitativa'!$G$7=0,"",IF('Análise Quantitativa'!$G$7="","",IF('Análise Quantitativa'!$G$7=Tabela!$GI$2,Tabela!GM25,IF('Análise Quantitativa'!$G$7=Tabela!$GJ$2,Tabela!HM25)))))</f>
        <v/>
      </c>
      <c r="IX25" s="130" t="str">
        <f>IF(IF('Análise Quantitativa'!$G$7=0,"",IF('Análise Quantitativa'!$G$7="","",IF('Análise Quantitativa'!$G$7=Tabela!$GI$2,GT25,IF('Análise Quantitativa'!$G$7=Tabela!$GJ$2,HN25))))=0,"",IF('Análise Quantitativa'!$G$7=0,"",IF('Análise Quantitativa'!$G$7="","",IF('Análise Quantitativa'!$G$7=Tabela!$GI$2,GT25,IF('Análise Quantitativa'!$G$7=Tabela!$GJ$2,HN25)))))</f>
        <v/>
      </c>
      <c r="IY25" s="130" t="str">
        <f t="shared" si="32"/>
        <v/>
      </c>
      <c r="JA25" s="130" t="str">
        <f>IF(GK25="","",IF(COUNTIFS($GK$8:GK25,GK25)=1,"",$GL$2))</f>
        <v/>
      </c>
      <c r="JB25" s="130" t="str">
        <f>IF(GR25="","",IF(COUNTIFS($GR$8:GR25,GR25)=1,"",$GL$2))</f>
        <v/>
      </c>
    </row>
    <row r="26" spans="2:262" ht="9.75" customHeight="1" thickBot="1" x14ac:dyDescent="0.3">
      <c r="B26" s="81" t="str">
        <f>Esboço!C28</f>
        <v/>
      </c>
      <c r="C26" s="75" t="str">
        <f>Esboço!Q28</f>
        <v/>
      </c>
      <c r="D26" s="75" t="str">
        <f>IFERROR(IF('Análise Quantitativa'!$D$33="Mínimo",_xlfn.RANK.EQ(Tabela!C26,Tabela!$C$3:$C$247,1)+COUNTIF(Tabela!$C$3:'Tabela'!C26,Tabela!C26)-1,IF('Análise Quantitativa'!$D$33="- Mínimo",_xlfn.RANK.EQ(Tabela!C26,Tabela!$C$3:$C$247,1)+COUNTIF(Tabela!$C$3:'Tabela'!C26,Tabela!C26)-1,IF('Análise Quantitativa'!$D$33="Máximo",_xlfn.RANK.EQ(Tabela!C26,Tabela!$C$3:$C$247,0)+COUNTIF(Tabela!$C$3:'Tabela'!C26,Tabela!C26)-1,""))),"")</f>
        <v/>
      </c>
      <c r="E26" s="79" t="str">
        <f>Esboço!AF28</f>
        <v/>
      </c>
      <c r="F26" s="75" t="str">
        <f>IFERROR(IF('Análise Quantitativa'!$D$33="Mínimo",_xlfn.RANK.EQ(Tabela!E26,Tabela!$E$3:$E$247,1)+COUNTIF(Tabela!$E$3:'Tabela'!E26,Tabela!E26)-1,IF('Análise Quantitativa'!$D$33="- Mínimo",_xlfn.RANK.EQ(Tabela!E26,Tabela!$E$3:$E$247,1)+COUNTIF(Tabela!$E$3:'Tabela'!E26,Tabela!E26)-1,IF('Análise Quantitativa'!$D$33="Máximo",_xlfn.RANK.EQ(Tabela!E26,Tabela!$E$3:$E$247,0)+COUNTIF(Tabela!$E$3:'Tabela'!E26,Tabela!E26)-1,""))),"")</f>
        <v/>
      </c>
      <c r="G26" s="88" t="str">
        <f t="shared" si="1"/>
        <v/>
      </c>
      <c r="H26" s="88" t="str">
        <f>IFERROR(Tabela!E26,"")</f>
        <v/>
      </c>
      <c r="I26" s="82" t="str">
        <f t="shared" si="3"/>
        <v/>
      </c>
      <c r="J26" s="89" t="str">
        <f>IFERROR(IF('Análise Quantitativa'!$D$33="Mínimo",_xlfn.RANK.EQ(Tabela!I26,Tabela!$I$3:$I$247,1)+COUNTIF(Tabela!$I$3:'Tabela'!I26,Tabela!I26)-1,IF('Análise Quantitativa'!$D$33="- Mínimo",_xlfn.RANK.EQ(Tabela!I26,Tabela!$I$3:$I$247,1)+COUNTIF(Tabela!$I$3:'Tabela'!I26,Tabela!I26)-1,IF('Análise Quantitativa'!$D$33="Máximo",_xlfn.RANK.EQ(Tabela!I26,Tabela!$I$3:$I$247,0)+COUNTIF(Tabela!$I$3:'Tabela'!I26,Tabela!I26)-1,""))),"")</f>
        <v/>
      </c>
      <c r="L26" s="99" t="str">
        <f t="shared" si="2"/>
        <v/>
      </c>
      <c r="N26" s="98" t="str">
        <f>IF(ISNA(HLOOKUP(1,V71:AB72,2,0)),"-",HLOOKUP(1,V71:AB72,2,0))</f>
        <v>-</v>
      </c>
      <c r="P26" s="98" t="str">
        <f>IF(Tabela!HM31="","-",Tabela!HM31)</f>
        <v>-</v>
      </c>
      <c r="R26" s="106" t="str">
        <f>IFERROR(IF('Análise Quantitativa'!$D$30="Máximo",RANK('Análise Quantitativa'!AE24,'Análise Quantitativa'!$AE$1:$AE$35,0),IF('Análise Quantitativa'!$D$30="Mínimo",RANK('Análise Quantitativa'!AE24,'Análise Quantitativa'!$AE$1:$AE$35,1),IF('Análise Quantitativa'!$D$30="- Mínimo",RANK('Análise Quantitativa'!AE24,'Análise Quantitativa'!$AE$1:$AE$35,1),""))),"")</f>
        <v/>
      </c>
      <c r="T26" s="106"/>
      <c r="V26" s="102" t="str">
        <f t="shared" ref="V26:AB26" si="38">IF(V27="-","-",1)</f>
        <v>-</v>
      </c>
      <c r="W26" s="102" t="str">
        <f t="shared" si="38"/>
        <v>-</v>
      </c>
      <c r="X26" s="102" t="str">
        <f t="shared" si="38"/>
        <v>-</v>
      </c>
      <c r="Y26" s="102" t="str">
        <f t="shared" si="38"/>
        <v>-</v>
      </c>
      <c r="Z26" s="102" t="str">
        <f t="shared" si="38"/>
        <v>-</v>
      </c>
      <c r="AA26" s="102" t="str">
        <f t="shared" si="38"/>
        <v>-</v>
      </c>
      <c r="AB26" s="102" t="str">
        <f t="shared" si="38"/>
        <v>-</v>
      </c>
      <c r="GG26" s="133"/>
      <c r="GH26" s="131"/>
      <c r="GI26" s="141" t="str">
        <f>IF('Extrato 1'!U21=0,"",'Extrato 1'!U21)</f>
        <v/>
      </c>
      <c r="GJ26" s="141" t="str">
        <f>IF('Análise Quantitativa'!O55=0,"",'Análise Quantitativa'!O55)</f>
        <v/>
      </c>
      <c r="GK26" s="132" t="str">
        <f>'Extrato 1'!Y21</f>
        <v/>
      </c>
      <c r="GL26" s="132" t="str">
        <f>IF($GG$1=Certificado!$AB$30,'Extrato 1'!H21,IF($GG$1=Certificado!$AC$30,'Extrato 1'!I21,""))</f>
        <v/>
      </c>
      <c r="GM26" s="142" t="str">
        <f t="shared" si="6"/>
        <v/>
      </c>
      <c r="GN26" s="138"/>
      <c r="GO26" s="131"/>
      <c r="GP26" s="141" t="str">
        <f>IF('Extrato 2'!U21=0,"",'Extrato 2'!U21)</f>
        <v/>
      </c>
      <c r="GQ26" s="141" t="str">
        <f t="shared" si="7"/>
        <v/>
      </c>
      <c r="GR26" s="132" t="str">
        <f>'Extrato 2'!Y21</f>
        <v/>
      </c>
      <c r="GS26" s="132" t="str">
        <f>IF($GG$1=Certificado!$AB$30,'Extrato 2'!H21,IF($GG$1=Certificado!$AC$30,'Extrato 2'!I21,""))</f>
        <v/>
      </c>
      <c r="GT26" s="142" t="str">
        <f t="shared" si="8"/>
        <v/>
      </c>
      <c r="GV26" s="132" t="str">
        <f>'Extrato 1'!S21</f>
        <v/>
      </c>
      <c r="GW26" s="132" t="str">
        <f>'Extrato 1'!V21</f>
        <v/>
      </c>
      <c r="GX26" s="132" t="str">
        <f>'Extrato 2'!S21</f>
        <v/>
      </c>
      <c r="GY26" s="132" t="str">
        <f>'Extrato 2'!V21</f>
        <v/>
      </c>
      <c r="HA26" s="132" t="str">
        <f t="shared" si="9"/>
        <v/>
      </c>
      <c r="HB26" s="69" t="str">
        <f t="shared" si="10"/>
        <v/>
      </c>
      <c r="HC26" s="69" t="str">
        <f t="shared" si="11"/>
        <v/>
      </c>
      <c r="HD26" s="69" t="str">
        <f t="shared" si="12"/>
        <v/>
      </c>
      <c r="HE26" s="69" t="str">
        <f t="shared" si="13"/>
        <v/>
      </c>
      <c r="HF26" s="69" t="str">
        <f t="shared" si="14"/>
        <v/>
      </c>
      <c r="HH26" s="69" t="str">
        <f t="shared" si="15"/>
        <v/>
      </c>
      <c r="HI26" s="69" t="str">
        <f>IF($GG$3=Certificado!$Z$30,Tabela!HB26,IF($GG$3=Certificado!$AA$30,Tabela!HC26,""))</f>
        <v/>
      </c>
      <c r="HJ26" s="69" t="str">
        <f t="shared" si="16"/>
        <v/>
      </c>
      <c r="HK26" s="69" t="str">
        <f>IF($GG$3=Certificado!$Z$30,Tabela!HE26,IF($GG$3=Certificado!$AA$30,Tabela!HF26,""))</f>
        <v/>
      </c>
      <c r="HM26" s="130" t="str">
        <f>'Análise Quantitativa'!A55</f>
        <v/>
      </c>
      <c r="HN26" s="130" t="str">
        <f>'Análise Quantitativa'!B55</f>
        <v/>
      </c>
      <c r="HO26" s="130" t="str">
        <f>IF(AND('Análise Quantitativa'!AD55="",'Análise Quantitativa'!AE55=""),"",IF(AND('Análise Quantitativa'!AD55="-",'Análise Quantitativa'!AE55=""),"",IF(AND('Análise Quantitativa'!AE55="",'Análise Quantitativa'!AD55&gt;=1,'Análise Quantitativa'!AD55&lt;=35),'Análise Quantitativa'!AD55,IF(AND('Análise Quantitativa'!AE55&gt;=1,'Análise Quantitativa'!AE55&lt;=35,'Análise Quantitativa'!AD55&gt;=1,'Análise Quantitativa'!AD55&lt;=35),'Análise Quantitativa'!AD55,IF(AND('Análise Quantitativa'!AD55="-",'Análise Quantitativa'!AE55&gt;=1),'Análise Quantitativa'!AE55)))))</f>
        <v/>
      </c>
      <c r="HP26" s="183" t="str">
        <f>IF(IF('Análise Quantitativa'!$G$7=0,"",IF('Análise Quantitativa'!$G$7="","",IF('Análise Quantitativa'!$G$7=Tabela!$GI$2,IU26,IF('Análise Quantitativa'!$G$7=Tabela!$GJ$2,HO26))))=0,"",IF('Análise Quantitativa'!$G$7=0,"",IF('Análise Quantitativa'!$G$7="","",IF('Análise Quantitativa'!$G$7=Tabela!$GI$2,IU26,IF('Análise Quantitativa'!$G$7=Tabela!$GJ$2,HO26)))))</f>
        <v/>
      </c>
      <c r="HQ26" s="165" t="str">
        <f t="shared" si="17"/>
        <v/>
      </c>
      <c r="HR26" s="129" t="str">
        <f t="shared" si="18"/>
        <v/>
      </c>
      <c r="HS26" s="129" t="str">
        <f t="shared" si="19"/>
        <v/>
      </c>
      <c r="HT26" s="129" t="str">
        <f t="shared" si="20"/>
        <v/>
      </c>
      <c r="HU26" s="129" t="str">
        <f t="shared" si="21"/>
        <v/>
      </c>
      <c r="HV26" s="129" t="str">
        <f t="shared" si="22"/>
        <v/>
      </c>
      <c r="HW26" s="129" t="str">
        <f t="shared" si="23"/>
        <v/>
      </c>
      <c r="HX26" s="171"/>
      <c r="HY26" s="129" t="str">
        <v/>
      </c>
      <c r="HZ26" s="129" t="str">
        <f>IFERROR(IF('Análise Quantitativa'!$D$30="Máximo",RANK(HY26,$HY$8:$HY$72,0),IF('Análise Quantitativa'!$D$30="Mínimo",RANK(HY26,$HY$8:$HY$72,1),IF('Análise Quantitativa'!$D$30="- Mínimo",RANK(HY26,$HY$8:$HY$72,1),""))),"")</f>
        <v/>
      </c>
      <c r="IA26" s="129" t="str">
        <v/>
      </c>
      <c r="IB26" s="129" t="str">
        <f>IFERROR(IF('Análise Quantitativa'!$D$30="Máximo",RANK(IA26,$IA$8:$IA$72,0),IF('Análise Quantitativa'!$D$30="Mínimo",RANK(IA26,$IA$8:$IA$72,1),IF('Análise Quantitativa'!$D$30="- Mínimo",RANK(IA26,$IA$8:$IA$72,1),""))),"")</f>
        <v/>
      </c>
      <c r="IC26" s="129" t="str">
        <v/>
      </c>
      <c r="ID26" s="129" t="str">
        <f>IFERROR(IF('Análise Quantitativa'!$D$30="Máximo",RANK(IC26,$IC$8:$IC$72,0),IF('Análise Quantitativa'!$D$30="Mínimo",RANK(IC26,$IC$8:$IC$72,1),IF('Análise Quantitativa'!$D$30="- Mínimo",RANK(IC26,$IC$8:$IC$72,1),""))),"")</f>
        <v/>
      </c>
      <c r="IE26" s="129" t="str">
        <v/>
      </c>
      <c r="IF26" s="129" t="str">
        <f>IFERROR(IF('Análise Quantitativa'!$D$30="Máximo",RANK(IE26,$IE$8:$IE$72,0),IF('Análise Quantitativa'!$D$30="Mínimo",RANK(IE26,$IE$8:$IE$72,1),IF('Análise Quantitativa'!$D$30="- Mínimo",RANK(IE26,$IE$8:$IE$72,1),""))),"")</f>
        <v/>
      </c>
      <c r="IG26" s="129" t="str">
        <v/>
      </c>
      <c r="IH26" s="129" t="str">
        <f>IFERROR(IF('Análise Quantitativa'!$D$30="Máximo",RANK(IG26,$IG$8:$IG$72,0),IF('Análise Quantitativa'!$D$30="Mínimo",RANK(IG26,$IG$8:$IG$72,1),IF('Análise Quantitativa'!$D$30="- Mínimo",RANK(IG26,$IG$8:$IG$72,1),""))),"")</f>
        <v/>
      </c>
      <c r="II26" s="129" t="str">
        <v/>
      </c>
      <c r="IJ26" s="129" t="str">
        <f>IFERROR(IF('Análise Quantitativa'!$D$30="Máximo",RANK(II26,$II$8:$II$72,0),IF('Análise Quantitativa'!$D$30="Mínimo",RANK(II26,$II$8:$II$72,1),IF('Análise Quantitativa'!$D$30="- Mínimo",RANK(II26,$II$8:$II$72,1),""))),"")</f>
        <v/>
      </c>
      <c r="IK26" s="171"/>
      <c r="IL26" s="130">
        <v>20</v>
      </c>
      <c r="IM26" s="130" t="str">
        <f t="shared" si="24"/>
        <v/>
      </c>
      <c r="IN26" s="130" t="str">
        <f t="shared" si="25"/>
        <v/>
      </c>
      <c r="IO26" s="130" t="str">
        <f t="shared" si="26"/>
        <v/>
      </c>
      <c r="IP26" s="130" t="str">
        <f t="shared" si="27"/>
        <v/>
      </c>
      <c r="IQ26" s="130" t="str">
        <f t="shared" si="28"/>
        <v/>
      </c>
      <c r="IR26" s="130" t="str">
        <f t="shared" si="29"/>
        <v/>
      </c>
      <c r="IT26" s="130" t="str">
        <f t="shared" si="30"/>
        <v/>
      </c>
      <c r="IU26" s="130" t="str">
        <f t="shared" si="31"/>
        <v/>
      </c>
      <c r="IW26" s="130" t="str">
        <f>IF(IF('Análise Quantitativa'!$G$7=0,"",IF('Análise Quantitativa'!$G$7="","",IF('Análise Quantitativa'!$G$7=Tabela!$GI$2,Tabela!GM26,IF('Análise Quantitativa'!$G$7=Tabela!$GJ$2,Tabela!HM26))))=0,"",IF('Análise Quantitativa'!$G$7=0,"",IF('Análise Quantitativa'!$G$7="","",IF('Análise Quantitativa'!$G$7=Tabela!$GI$2,Tabela!GM26,IF('Análise Quantitativa'!$G$7=Tabela!$GJ$2,Tabela!HM26)))))</f>
        <v/>
      </c>
      <c r="IX26" s="130" t="str">
        <f>IF(IF('Análise Quantitativa'!$G$7=0,"",IF('Análise Quantitativa'!$G$7="","",IF('Análise Quantitativa'!$G$7=Tabela!$GI$2,GT26,IF('Análise Quantitativa'!$G$7=Tabela!$GJ$2,HN26))))=0,"",IF('Análise Quantitativa'!$G$7=0,"",IF('Análise Quantitativa'!$G$7="","",IF('Análise Quantitativa'!$G$7=Tabela!$GI$2,GT26,IF('Análise Quantitativa'!$G$7=Tabela!$GJ$2,HN26)))))</f>
        <v/>
      </c>
      <c r="IY26" s="130" t="str">
        <f t="shared" si="32"/>
        <v/>
      </c>
      <c r="JA26" s="130" t="str">
        <f>IF(GK26="","",IF(COUNTIFS($GK$8:GK26,GK26)=1,"",$GL$2))</f>
        <v/>
      </c>
      <c r="JB26" s="130" t="str">
        <f>IF(GR26="","",IF(COUNTIFS($GR$8:GR26,GR26)=1,"",$GL$2))</f>
        <v/>
      </c>
    </row>
    <row r="27" spans="2:262" ht="9.75" customHeight="1" thickBot="1" x14ac:dyDescent="0.3">
      <c r="B27" s="81" t="str">
        <f>Esboço!C29</f>
        <v/>
      </c>
      <c r="C27" s="75" t="str">
        <f>Esboço!Q29</f>
        <v/>
      </c>
      <c r="D27" s="75" t="str">
        <f>IFERROR(IF('Análise Quantitativa'!$D$33="Mínimo",_xlfn.RANK.EQ(Tabela!C27,Tabela!$C$3:$C$247,1)+COUNTIF(Tabela!$C$3:'Tabela'!C27,Tabela!C27)-1,IF('Análise Quantitativa'!$D$33="- Mínimo",_xlfn.RANK.EQ(Tabela!C27,Tabela!$C$3:$C$247,1)+COUNTIF(Tabela!$C$3:'Tabela'!C27,Tabela!C27)-1,IF('Análise Quantitativa'!$D$33="Máximo",_xlfn.RANK.EQ(Tabela!C27,Tabela!$C$3:$C$247,0)+COUNTIF(Tabela!$C$3:'Tabela'!C27,Tabela!C27)-1,""))),"")</f>
        <v/>
      </c>
      <c r="E27" s="79" t="str">
        <f>Esboço!AF29</f>
        <v/>
      </c>
      <c r="F27" s="75" t="str">
        <f>IFERROR(IF('Análise Quantitativa'!$D$33="Mínimo",_xlfn.RANK.EQ(Tabela!E27,Tabela!$E$3:$E$247,1)+COUNTIF(Tabela!$E$3:'Tabela'!E27,Tabela!E27)-1,IF('Análise Quantitativa'!$D$33="- Mínimo",_xlfn.RANK.EQ(Tabela!E27,Tabela!$E$3:$E$247,1)+COUNTIF(Tabela!$E$3:'Tabela'!E27,Tabela!E27)-1,IF('Análise Quantitativa'!$D$33="Máximo",_xlfn.RANK.EQ(Tabela!E27,Tabela!$E$3:$E$247,0)+COUNTIF(Tabela!$E$3:'Tabela'!E27,Tabela!E27)-1,""))),"")</f>
        <v/>
      </c>
      <c r="G27" s="88" t="str">
        <f t="shared" si="1"/>
        <v/>
      </c>
      <c r="H27" s="88" t="str">
        <f>IFERROR(Tabela!E27,"")</f>
        <v/>
      </c>
      <c r="I27" s="82" t="str">
        <f t="shared" si="3"/>
        <v/>
      </c>
      <c r="J27" s="89" t="str">
        <f>IFERROR(IF('Análise Quantitativa'!$D$33="Mínimo",_xlfn.RANK.EQ(Tabela!I27,Tabela!$I$3:$I$247,1)+COUNTIF(Tabela!$I$3:'Tabela'!I27,Tabela!I27)-1,IF('Análise Quantitativa'!$D$33="- Mínimo",_xlfn.RANK.EQ(Tabela!I27,Tabela!$I$3:$I$247,1)+COUNTIF(Tabela!$I$3:'Tabela'!I27,Tabela!I27)-1,IF('Análise Quantitativa'!$D$33="Máximo",_xlfn.RANK.EQ(Tabela!I27,Tabela!$I$3:$I$247,0)+COUNTIF(Tabela!$I$3:'Tabela'!I27,Tabela!I27)-1,""))),"")</f>
        <v/>
      </c>
      <c r="L27" s="99" t="str">
        <f t="shared" si="2"/>
        <v/>
      </c>
      <c r="N27" s="98" t="str">
        <f>IF(ISNA(HLOOKUP(1,V74:AB75,2,0)),"-",HLOOKUP(1,V74:AB75,2,0))</f>
        <v>-</v>
      </c>
      <c r="P27" s="98" t="str">
        <f>IF(Tabela!HM32="","-",Tabela!HM32)</f>
        <v>-</v>
      </c>
      <c r="R27" s="106" t="str">
        <f>IFERROR(IF('Análise Quantitativa'!$D$30="Máximo",RANK('Análise Quantitativa'!AE25,'Análise Quantitativa'!$AE$1:$AE$35,0),IF('Análise Quantitativa'!$D$30="Mínimo",RANK('Análise Quantitativa'!AE25,'Análise Quantitativa'!$AE$1:$AE$35,1),IF('Análise Quantitativa'!$D$30="- Mínimo",RANK('Análise Quantitativa'!AE25,'Análise Quantitativa'!$AE$1:$AE$35,1),""))),"")</f>
        <v/>
      </c>
      <c r="T27" s="106"/>
      <c r="V27" s="101" t="str">
        <f>IF(J11="","-",J11)</f>
        <v>-</v>
      </c>
      <c r="W27" s="101" t="str">
        <f>IF(J46="","-",J46)</f>
        <v>-</v>
      </c>
      <c r="X27" s="101" t="str">
        <f>IF(J81="","-",J81)</f>
        <v>-</v>
      </c>
      <c r="Y27" s="101" t="str">
        <f>IF(J116="","-",J116)</f>
        <v>-</v>
      </c>
      <c r="Z27" s="101" t="str">
        <f>IF(J151="","-",J151)</f>
        <v>-</v>
      </c>
      <c r="AA27" s="101" t="str">
        <f>IF(J186="","-",J186)</f>
        <v>-</v>
      </c>
      <c r="AB27" s="101" t="str">
        <f>IF(J221="","-",J221)</f>
        <v>-</v>
      </c>
      <c r="GG27" s="133"/>
      <c r="GH27" s="131"/>
      <c r="GI27" s="141" t="str">
        <f>IF('Extrato 1'!U22=0,"",'Extrato 1'!U22)</f>
        <v/>
      </c>
      <c r="GJ27" s="141" t="str">
        <f>IF('Análise Quantitativa'!O56=0,"",'Análise Quantitativa'!O56)</f>
        <v/>
      </c>
      <c r="GK27" s="132" t="str">
        <f>'Extrato 1'!Y22</f>
        <v/>
      </c>
      <c r="GL27" s="132" t="str">
        <f>IF($GG$1=Certificado!$AB$30,'Extrato 1'!H22,IF($GG$1=Certificado!$AC$30,'Extrato 1'!I22,""))</f>
        <v/>
      </c>
      <c r="GM27" s="142" t="str">
        <f t="shared" si="6"/>
        <v/>
      </c>
      <c r="GN27" s="138"/>
      <c r="GO27" s="131"/>
      <c r="GP27" s="141" t="str">
        <f>IF('Extrato 2'!U22=0,"",'Extrato 2'!U22)</f>
        <v/>
      </c>
      <c r="GQ27" s="141" t="str">
        <f t="shared" si="7"/>
        <v/>
      </c>
      <c r="GR27" s="132" t="str">
        <f>'Extrato 2'!Y22</f>
        <v/>
      </c>
      <c r="GS27" s="132" t="str">
        <f>IF($GG$1=Certificado!$AB$30,'Extrato 2'!H22,IF($GG$1=Certificado!$AC$30,'Extrato 2'!I22,""))</f>
        <v/>
      </c>
      <c r="GT27" s="142" t="str">
        <f t="shared" si="8"/>
        <v/>
      </c>
      <c r="GV27" s="132" t="str">
        <f>'Extrato 1'!S22</f>
        <v/>
      </c>
      <c r="GW27" s="132" t="str">
        <f>'Extrato 1'!V22</f>
        <v/>
      </c>
      <c r="GX27" s="132" t="str">
        <f>'Extrato 2'!S22</f>
        <v/>
      </c>
      <c r="GY27" s="132" t="str">
        <f>'Extrato 2'!V22</f>
        <v/>
      </c>
      <c r="HA27" s="132" t="str">
        <f t="shared" si="9"/>
        <v/>
      </c>
      <c r="HB27" s="69" t="str">
        <f t="shared" si="10"/>
        <v/>
      </c>
      <c r="HC27" s="69" t="str">
        <f t="shared" si="11"/>
        <v/>
      </c>
      <c r="HD27" s="69" t="str">
        <f t="shared" si="12"/>
        <v/>
      </c>
      <c r="HE27" s="69" t="str">
        <f t="shared" si="13"/>
        <v/>
      </c>
      <c r="HF27" s="69" t="str">
        <f t="shared" si="14"/>
        <v/>
      </c>
      <c r="HH27" s="69" t="str">
        <f t="shared" si="15"/>
        <v/>
      </c>
      <c r="HI27" s="69" t="str">
        <f>IF($GG$3=Certificado!$Z$30,Tabela!HB27,IF($GG$3=Certificado!$AA$30,Tabela!HC27,""))</f>
        <v/>
      </c>
      <c r="HJ27" s="69" t="str">
        <f t="shared" si="16"/>
        <v/>
      </c>
      <c r="HK27" s="69" t="str">
        <f>IF($GG$3=Certificado!$Z$30,Tabela!HE27,IF($GG$3=Certificado!$AA$30,Tabela!HF27,""))</f>
        <v/>
      </c>
      <c r="HM27" s="130" t="str">
        <f>'Análise Quantitativa'!A56</f>
        <v/>
      </c>
      <c r="HN27" s="130" t="str">
        <f>'Análise Quantitativa'!B56</f>
        <v/>
      </c>
      <c r="HO27" s="130" t="str">
        <f>IF(AND('Análise Quantitativa'!AD56="",'Análise Quantitativa'!AE56=""),"",IF(AND('Análise Quantitativa'!AD56="-",'Análise Quantitativa'!AE56=""),"",IF(AND('Análise Quantitativa'!AE56="",'Análise Quantitativa'!AD56&gt;=1,'Análise Quantitativa'!AD56&lt;=35),'Análise Quantitativa'!AD56,IF(AND('Análise Quantitativa'!AE56&gt;=1,'Análise Quantitativa'!AE56&lt;=35,'Análise Quantitativa'!AD56&gt;=1,'Análise Quantitativa'!AD56&lt;=35),'Análise Quantitativa'!AD56,IF(AND('Análise Quantitativa'!AD56="-",'Análise Quantitativa'!AE56&gt;=1),'Análise Quantitativa'!AE56)))))</f>
        <v/>
      </c>
      <c r="HP27" s="183" t="str">
        <f>IF(IF('Análise Quantitativa'!$G$7=0,"",IF('Análise Quantitativa'!$G$7="","",IF('Análise Quantitativa'!$G$7=Tabela!$GI$2,IU27,IF('Análise Quantitativa'!$G$7=Tabela!$GJ$2,HO27))))=0,"",IF('Análise Quantitativa'!$G$7=0,"",IF('Análise Quantitativa'!$G$7="","",IF('Análise Quantitativa'!$G$7=Tabela!$GI$2,IU27,IF('Análise Quantitativa'!$G$7=Tabela!$GJ$2,HO27)))))</f>
        <v/>
      </c>
      <c r="HQ27" s="165" t="str">
        <f t="shared" si="17"/>
        <v/>
      </c>
      <c r="HR27" s="129" t="str">
        <f t="shared" si="18"/>
        <v/>
      </c>
      <c r="HS27" s="129" t="str">
        <f t="shared" si="19"/>
        <v/>
      </c>
      <c r="HT27" s="129" t="str">
        <f t="shared" si="20"/>
        <v/>
      </c>
      <c r="HU27" s="129" t="str">
        <f t="shared" si="21"/>
        <v/>
      </c>
      <c r="HV27" s="129" t="str">
        <f t="shared" si="22"/>
        <v/>
      </c>
      <c r="HW27" s="129" t="str">
        <f t="shared" si="23"/>
        <v/>
      </c>
      <c r="HX27" s="171"/>
      <c r="HY27" s="129" t="str">
        <v/>
      </c>
      <c r="HZ27" s="129" t="str">
        <f>IFERROR(IF('Análise Quantitativa'!$D$30="Máximo",RANK(HY27,$HY$8:$HY$72,0),IF('Análise Quantitativa'!$D$30="Mínimo",RANK(HY27,$HY$8:$HY$72,1),IF('Análise Quantitativa'!$D$30="- Mínimo",RANK(HY27,$HY$8:$HY$72,1),""))),"")</f>
        <v/>
      </c>
      <c r="IA27" s="129" t="str">
        <v/>
      </c>
      <c r="IB27" s="129" t="str">
        <f>IFERROR(IF('Análise Quantitativa'!$D$30="Máximo",RANK(IA27,$IA$8:$IA$72,0),IF('Análise Quantitativa'!$D$30="Mínimo",RANK(IA27,$IA$8:$IA$72,1),IF('Análise Quantitativa'!$D$30="- Mínimo",RANK(IA27,$IA$8:$IA$72,1),""))),"")</f>
        <v/>
      </c>
      <c r="IC27" s="129" t="str">
        <v/>
      </c>
      <c r="ID27" s="129" t="str">
        <f>IFERROR(IF('Análise Quantitativa'!$D$30="Máximo",RANK(IC27,$IC$8:$IC$72,0),IF('Análise Quantitativa'!$D$30="Mínimo",RANK(IC27,$IC$8:$IC$72,1),IF('Análise Quantitativa'!$D$30="- Mínimo",RANK(IC27,$IC$8:$IC$72,1),""))),"")</f>
        <v/>
      </c>
      <c r="IE27" s="129" t="str">
        <v/>
      </c>
      <c r="IF27" s="129" t="str">
        <f>IFERROR(IF('Análise Quantitativa'!$D$30="Máximo",RANK(IE27,$IE$8:$IE$72,0),IF('Análise Quantitativa'!$D$30="Mínimo",RANK(IE27,$IE$8:$IE$72,1),IF('Análise Quantitativa'!$D$30="- Mínimo",RANK(IE27,$IE$8:$IE$72,1),""))),"")</f>
        <v/>
      </c>
      <c r="IG27" s="129" t="str">
        <v/>
      </c>
      <c r="IH27" s="129" t="str">
        <f>IFERROR(IF('Análise Quantitativa'!$D$30="Máximo",RANK(IG27,$IG$8:$IG$72,0),IF('Análise Quantitativa'!$D$30="Mínimo",RANK(IG27,$IG$8:$IG$72,1),IF('Análise Quantitativa'!$D$30="- Mínimo",RANK(IG27,$IG$8:$IG$72,1),""))),"")</f>
        <v/>
      </c>
      <c r="II27" s="129" t="str">
        <v/>
      </c>
      <c r="IJ27" s="129" t="str">
        <f>IFERROR(IF('Análise Quantitativa'!$D$30="Máximo",RANK(II27,$II$8:$II$72,0),IF('Análise Quantitativa'!$D$30="Mínimo",RANK(II27,$II$8:$II$72,1),IF('Análise Quantitativa'!$D$30="- Mínimo",RANK(II27,$II$8:$II$72,1),""))),"")</f>
        <v/>
      </c>
      <c r="IK27" s="171"/>
      <c r="IL27" s="130">
        <v>21</v>
      </c>
      <c r="IM27" s="130" t="str">
        <f t="shared" si="24"/>
        <v/>
      </c>
      <c r="IN27" s="130" t="str">
        <f t="shared" si="25"/>
        <v/>
      </c>
      <c r="IO27" s="130" t="str">
        <f t="shared" si="26"/>
        <v/>
      </c>
      <c r="IP27" s="130" t="str">
        <f t="shared" si="27"/>
        <v/>
      </c>
      <c r="IQ27" s="130" t="str">
        <f t="shared" si="28"/>
        <v/>
      </c>
      <c r="IR27" s="130" t="str">
        <f t="shared" si="29"/>
        <v/>
      </c>
      <c r="IT27" s="130" t="str">
        <f t="shared" si="30"/>
        <v/>
      </c>
      <c r="IU27" s="130" t="str">
        <f t="shared" si="31"/>
        <v/>
      </c>
      <c r="IW27" s="130" t="str">
        <f>IF(IF('Análise Quantitativa'!$G$7=0,"",IF('Análise Quantitativa'!$G$7="","",IF('Análise Quantitativa'!$G$7=Tabela!$GI$2,Tabela!GM27,IF('Análise Quantitativa'!$G$7=Tabela!$GJ$2,Tabela!HM27))))=0,"",IF('Análise Quantitativa'!$G$7=0,"",IF('Análise Quantitativa'!$G$7="","",IF('Análise Quantitativa'!$G$7=Tabela!$GI$2,Tabela!GM27,IF('Análise Quantitativa'!$G$7=Tabela!$GJ$2,Tabela!HM27)))))</f>
        <v/>
      </c>
      <c r="IX27" s="130" t="str">
        <f>IF(IF('Análise Quantitativa'!$G$7=0,"",IF('Análise Quantitativa'!$G$7="","",IF('Análise Quantitativa'!$G$7=Tabela!$GI$2,GT27,IF('Análise Quantitativa'!$G$7=Tabela!$GJ$2,HN27))))=0,"",IF('Análise Quantitativa'!$G$7=0,"",IF('Análise Quantitativa'!$G$7="","",IF('Análise Quantitativa'!$G$7=Tabela!$GI$2,GT27,IF('Análise Quantitativa'!$G$7=Tabela!$GJ$2,HN27)))))</f>
        <v/>
      </c>
      <c r="IY27" s="130" t="str">
        <f t="shared" si="32"/>
        <v/>
      </c>
      <c r="JA27" s="130" t="str">
        <f>IF(GK27="","",IF(COUNTIFS($GK$8:GK27,GK27)=1,"",$GL$2))</f>
        <v/>
      </c>
      <c r="JB27" s="130" t="str">
        <f>IF(GR27="","",IF(COUNTIFS($GR$8:GR27,GR27)=1,"",$GL$2))</f>
        <v/>
      </c>
    </row>
    <row r="28" spans="2:262" ht="9.75" customHeight="1" thickBot="1" x14ac:dyDescent="0.3">
      <c r="B28" s="81" t="str">
        <f>Esboço!C30</f>
        <v/>
      </c>
      <c r="C28" s="75" t="str">
        <f>Esboço!Q30</f>
        <v/>
      </c>
      <c r="D28" s="75" t="str">
        <f>IFERROR(IF('Análise Quantitativa'!$D$33="Mínimo",_xlfn.RANK.EQ(Tabela!C28,Tabela!$C$3:$C$247,1)+COUNTIF(Tabela!$C$3:'Tabela'!C28,Tabela!C28)-1,IF('Análise Quantitativa'!$D$33="- Mínimo",_xlfn.RANK.EQ(Tabela!C28,Tabela!$C$3:$C$247,1)+COUNTIF(Tabela!$C$3:'Tabela'!C28,Tabela!C28)-1,IF('Análise Quantitativa'!$D$33="Máximo",_xlfn.RANK.EQ(Tabela!C28,Tabela!$C$3:$C$247,0)+COUNTIF(Tabela!$C$3:'Tabela'!C28,Tabela!C28)-1,""))),"")</f>
        <v/>
      </c>
      <c r="E28" s="79" t="str">
        <f>Esboço!AF30</f>
        <v/>
      </c>
      <c r="F28" s="75" t="str">
        <f>IFERROR(IF('Análise Quantitativa'!$D$33="Mínimo",_xlfn.RANK.EQ(Tabela!E28,Tabela!$E$3:$E$247,1)+COUNTIF(Tabela!$E$3:'Tabela'!E28,Tabela!E28)-1,IF('Análise Quantitativa'!$D$33="- Mínimo",_xlfn.RANK.EQ(Tabela!E28,Tabela!$E$3:$E$247,1)+COUNTIF(Tabela!$E$3:'Tabela'!E28,Tabela!E28)-1,IF('Análise Quantitativa'!$D$33="Máximo",_xlfn.RANK.EQ(Tabela!E28,Tabela!$E$3:$E$247,0)+COUNTIF(Tabela!$E$3:'Tabela'!E28,Tabela!E28)-1,""))),"")</f>
        <v/>
      </c>
      <c r="G28" s="88" t="str">
        <f t="shared" si="1"/>
        <v/>
      </c>
      <c r="H28" s="88" t="str">
        <f>IFERROR(Tabela!E28,"")</f>
        <v/>
      </c>
      <c r="I28" s="82" t="str">
        <f t="shared" si="3"/>
        <v/>
      </c>
      <c r="J28" s="89" t="str">
        <f>IFERROR(IF('Análise Quantitativa'!$D$33="Mínimo",_xlfn.RANK.EQ(Tabela!I28,Tabela!$I$3:$I$247,1)+COUNTIF(Tabela!$I$3:'Tabela'!I28,Tabela!I28)-1,IF('Análise Quantitativa'!$D$33="- Mínimo",_xlfn.RANK.EQ(Tabela!I28,Tabela!$I$3:$I$247,1)+COUNTIF(Tabela!$I$3:'Tabela'!I28,Tabela!I28)-1,IF('Análise Quantitativa'!$D$33="Máximo",_xlfn.RANK.EQ(Tabela!I28,Tabela!$I$3:$I$247,0)+COUNTIF(Tabela!$I$3:'Tabela'!I28,Tabela!I28)-1,""))),"")</f>
        <v/>
      </c>
      <c r="L28" s="99" t="str">
        <f t="shared" si="2"/>
        <v/>
      </c>
      <c r="N28" s="98" t="str">
        <f>IF(ISNA(HLOOKUP(1,V77:AB78,2,0)),"-",HLOOKUP(1,V77:AB78,2,0))</f>
        <v>-</v>
      </c>
      <c r="P28" s="98" t="str">
        <f>IF(Tabela!HM33="","-",Tabela!HM33)</f>
        <v>-</v>
      </c>
      <c r="R28" s="106" t="str">
        <f>IFERROR(IF('Análise Quantitativa'!$D$30="Máximo",RANK('Análise Quantitativa'!AE26,'Análise Quantitativa'!$AE$1:$AE$35,0),IF('Análise Quantitativa'!$D$30="Mínimo",RANK('Análise Quantitativa'!AE26,'Análise Quantitativa'!$AE$1:$AE$35,1),IF('Análise Quantitativa'!$D$30="- Mínimo",RANK('Análise Quantitativa'!AE26,'Análise Quantitativa'!$AE$1:$AE$35,1),""))),"")</f>
        <v/>
      </c>
      <c r="T28" s="106"/>
      <c r="GG28" s="133"/>
      <c r="GH28" s="131"/>
      <c r="GI28" s="141" t="str">
        <f>IF('Extrato 1'!U23=0,"",'Extrato 1'!U23)</f>
        <v/>
      </c>
      <c r="GJ28" s="141" t="str">
        <f>IF('Análise Quantitativa'!O57=0,"",'Análise Quantitativa'!O57)</f>
        <v/>
      </c>
      <c r="GK28" s="132" t="str">
        <f>'Extrato 1'!Y23</f>
        <v/>
      </c>
      <c r="GL28" s="132" t="str">
        <f>IF($GG$1=Certificado!$AB$30,'Extrato 1'!H23,IF($GG$1=Certificado!$AC$30,'Extrato 1'!I23,""))</f>
        <v/>
      </c>
      <c r="GM28" s="142" t="str">
        <f t="shared" si="6"/>
        <v/>
      </c>
      <c r="GN28" s="138"/>
      <c r="GO28" s="131"/>
      <c r="GP28" s="141" t="str">
        <f>IF('Extrato 2'!U23=0,"",'Extrato 2'!U23)</f>
        <v/>
      </c>
      <c r="GQ28" s="141" t="str">
        <f t="shared" si="7"/>
        <v/>
      </c>
      <c r="GR28" s="132" t="str">
        <f>'Extrato 2'!Y23</f>
        <v/>
      </c>
      <c r="GS28" s="132" t="str">
        <f>IF($GG$1=Certificado!$AB$30,'Extrato 2'!H23,IF($GG$1=Certificado!$AC$30,'Extrato 2'!I23,""))</f>
        <v/>
      </c>
      <c r="GT28" s="142" t="str">
        <f t="shared" si="8"/>
        <v/>
      </c>
      <c r="GV28" s="132" t="str">
        <f>'Extrato 1'!S23</f>
        <v/>
      </c>
      <c r="GW28" s="132" t="str">
        <f>'Extrato 1'!V23</f>
        <v/>
      </c>
      <c r="GX28" s="132" t="str">
        <f>'Extrato 2'!S23</f>
        <v/>
      </c>
      <c r="GY28" s="132" t="str">
        <f>'Extrato 2'!V23</f>
        <v/>
      </c>
      <c r="HA28" s="132" t="str">
        <f t="shared" si="9"/>
        <v/>
      </c>
      <c r="HB28" s="69" t="str">
        <f t="shared" si="10"/>
        <v/>
      </c>
      <c r="HC28" s="69" t="str">
        <f t="shared" si="11"/>
        <v/>
      </c>
      <c r="HD28" s="69" t="str">
        <f t="shared" si="12"/>
        <v/>
      </c>
      <c r="HE28" s="69" t="str">
        <f t="shared" si="13"/>
        <v/>
      </c>
      <c r="HF28" s="69" t="str">
        <f t="shared" si="14"/>
        <v/>
      </c>
      <c r="HH28" s="69" t="str">
        <f t="shared" si="15"/>
        <v/>
      </c>
      <c r="HI28" s="69" t="str">
        <f>IF($GG$3=Certificado!$Z$30,Tabela!HB28,IF($GG$3=Certificado!$AA$30,Tabela!HC28,""))</f>
        <v/>
      </c>
      <c r="HJ28" s="69" t="str">
        <f t="shared" si="16"/>
        <v/>
      </c>
      <c r="HK28" s="69" t="str">
        <f>IF($GG$3=Certificado!$Z$30,Tabela!HE28,IF($GG$3=Certificado!$AA$30,Tabela!HF28,""))</f>
        <v/>
      </c>
      <c r="HM28" s="130" t="str">
        <f>'Análise Quantitativa'!A57</f>
        <v/>
      </c>
      <c r="HN28" s="130" t="str">
        <f>'Análise Quantitativa'!B57</f>
        <v/>
      </c>
      <c r="HO28" s="130" t="str">
        <f>IF(AND('Análise Quantitativa'!AD57="",'Análise Quantitativa'!AE57=""),"",IF(AND('Análise Quantitativa'!AD57="-",'Análise Quantitativa'!AE57=""),"",IF(AND('Análise Quantitativa'!AE57="",'Análise Quantitativa'!AD57&gt;=1,'Análise Quantitativa'!AD57&lt;=35),'Análise Quantitativa'!AD57,IF(AND('Análise Quantitativa'!AE57&gt;=1,'Análise Quantitativa'!AE57&lt;=35,'Análise Quantitativa'!AD57&gt;=1,'Análise Quantitativa'!AD57&lt;=35),'Análise Quantitativa'!AD57,IF(AND('Análise Quantitativa'!AD57="-",'Análise Quantitativa'!AE57&gt;=1),'Análise Quantitativa'!AE57)))))</f>
        <v/>
      </c>
      <c r="HP28" s="183" t="str">
        <f>IF(IF('Análise Quantitativa'!$G$7=0,"",IF('Análise Quantitativa'!$G$7="","",IF('Análise Quantitativa'!$G$7=Tabela!$GI$2,IU28,IF('Análise Quantitativa'!$G$7=Tabela!$GJ$2,HO28))))=0,"",IF('Análise Quantitativa'!$G$7=0,"",IF('Análise Quantitativa'!$G$7="","",IF('Análise Quantitativa'!$G$7=Tabela!$GI$2,IU28,IF('Análise Quantitativa'!$G$7=Tabela!$GJ$2,HO28)))))</f>
        <v/>
      </c>
      <c r="HQ28" s="165" t="str">
        <f t="shared" si="17"/>
        <v/>
      </c>
      <c r="HR28" s="129" t="str">
        <f t="shared" si="18"/>
        <v/>
      </c>
      <c r="HS28" s="129" t="str">
        <f t="shared" si="19"/>
        <v/>
      </c>
      <c r="HT28" s="129" t="str">
        <f t="shared" si="20"/>
        <v/>
      </c>
      <c r="HU28" s="129" t="str">
        <f t="shared" si="21"/>
        <v/>
      </c>
      <c r="HV28" s="129" t="str">
        <f t="shared" si="22"/>
        <v/>
      </c>
      <c r="HW28" s="129" t="str">
        <f t="shared" si="23"/>
        <v/>
      </c>
      <c r="HX28" s="171"/>
      <c r="HY28" s="129" t="str">
        <v/>
      </c>
      <c r="HZ28" s="129" t="str">
        <f>IFERROR(IF('Análise Quantitativa'!$D$30="Máximo",RANK(HY28,$HY$8:$HY$72,0),IF('Análise Quantitativa'!$D$30="Mínimo",RANK(HY28,$HY$8:$HY$72,1),IF('Análise Quantitativa'!$D$30="- Mínimo",RANK(HY28,$HY$8:$HY$72,1),""))),"")</f>
        <v/>
      </c>
      <c r="IA28" s="129" t="str">
        <v/>
      </c>
      <c r="IB28" s="129" t="str">
        <f>IFERROR(IF('Análise Quantitativa'!$D$30="Máximo",RANK(IA28,$IA$8:$IA$72,0),IF('Análise Quantitativa'!$D$30="Mínimo",RANK(IA28,$IA$8:$IA$72,1),IF('Análise Quantitativa'!$D$30="- Mínimo",RANK(IA28,$IA$8:$IA$72,1),""))),"")</f>
        <v/>
      </c>
      <c r="IC28" s="129" t="str">
        <v/>
      </c>
      <c r="ID28" s="129" t="str">
        <f>IFERROR(IF('Análise Quantitativa'!$D$30="Máximo",RANK(IC28,$IC$8:$IC$72,0),IF('Análise Quantitativa'!$D$30="Mínimo",RANK(IC28,$IC$8:$IC$72,1),IF('Análise Quantitativa'!$D$30="- Mínimo",RANK(IC28,$IC$8:$IC$72,1),""))),"")</f>
        <v/>
      </c>
      <c r="IE28" s="129" t="str">
        <v/>
      </c>
      <c r="IF28" s="129" t="str">
        <f>IFERROR(IF('Análise Quantitativa'!$D$30="Máximo",RANK(IE28,$IE$8:$IE$72,0),IF('Análise Quantitativa'!$D$30="Mínimo",RANK(IE28,$IE$8:$IE$72,1),IF('Análise Quantitativa'!$D$30="- Mínimo",RANK(IE28,$IE$8:$IE$72,1),""))),"")</f>
        <v/>
      </c>
      <c r="IG28" s="129" t="str">
        <v/>
      </c>
      <c r="IH28" s="129" t="str">
        <f>IFERROR(IF('Análise Quantitativa'!$D$30="Máximo",RANK(IG28,$IG$8:$IG$72,0),IF('Análise Quantitativa'!$D$30="Mínimo",RANK(IG28,$IG$8:$IG$72,1),IF('Análise Quantitativa'!$D$30="- Mínimo",RANK(IG28,$IG$8:$IG$72,1),""))),"")</f>
        <v/>
      </c>
      <c r="II28" s="129" t="str">
        <v/>
      </c>
      <c r="IJ28" s="129" t="str">
        <f>IFERROR(IF('Análise Quantitativa'!$D$30="Máximo",RANK(II28,$II$8:$II$72,0),IF('Análise Quantitativa'!$D$30="Mínimo",RANK(II28,$II$8:$II$72,1),IF('Análise Quantitativa'!$D$30="- Mínimo",RANK(II28,$II$8:$II$72,1),""))),"")</f>
        <v/>
      </c>
      <c r="IK28" s="171"/>
      <c r="IL28" s="130">
        <v>22</v>
      </c>
      <c r="IM28" s="130" t="str">
        <f t="shared" si="24"/>
        <v/>
      </c>
      <c r="IN28" s="130" t="str">
        <f t="shared" si="25"/>
        <v/>
      </c>
      <c r="IO28" s="130" t="str">
        <f t="shared" si="26"/>
        <v/>
      </c>
      <c r="IP28" s="130" t="str">
        <f t="shared" si="27"/>
        <v/>
      </c>
      <c r="IQ28" s="130" t="str">
        <f t="shared" si="28"/>
        <v/>
      </c>
      <c r="IR28" s="130" t="str">
        <f t="shared" si="29"/>
        <v/>
      </c>
      <c r="IT28" s="130" t="str">
        <f t="shared" si="30"/>
        <v/>
      </c>
      <c r="IU28" s="130" t="str">
        <f t="shared" si="31"/>
        <v/>
      </c>
      <c r="IW28" s="130" t="str">
        <f>IF(IF('Análise Quantitativa'!$G$7=0,"",IF('Análise Quantitativa'!$G$7="","",IF('Análise Quantitativa'!$G$7=Tabela!$GI$2,Tabela!GM28,IF('Análise Quantitativa'!$G$7=Tabela!$GJ$2,Tabela!HM28))))=0,"",IF('Análise Quantitativa'!$G$7=0,"",IF('Análise Quantitativa'!$G$7="","",IF('Análise Quantitativa'!$G$7=Tabela!$GI$2,Tabela!GM28,IF('Análise Quantitativa'!$G$7=Tabela!$GJ$2,Tabela!HM28)))))</f>
        <v/>
      </c>
      <c r="IX28" s="130" t="str">
        <f>IF(IF('Análise Quantitativa'!$G$7=0,"",IF('Análise Quantitativa'!$G$7="","",IF('Análise Quantitativa'!$G$7=Tabela!$GI$2,GT28,IF('Análise Quantitativa'!$G$7=Tabela!$GJ$2,HN28))))=0,"",IF('Análise Quantitativa'!$G$7=0,"",IF('Análise Quantitativa'!$G$7="","",IF('Análise Quantitativa'!$G$7=Tabela!$GI$2,GT28,IF('Análise Quantitativa'!$G$7=Tabela!$GJ$2,HN28)))))</f>
        <v/>
      </c>
      <c r="IY28" s="130" t="str">
        <f t="shared" si="32"/>
        <v/>
      </c>
      <c r="JA28" s="130" t="str">
        <f>IF(GK28="","",IF(COUNTIFS($GK$8:GK28,GK28)=1,"",$GL$2))</f>
        <v/>
      </c>
      <c r="JB28" s="130" t="str">
        <f>IF(GR28="","",IF(COUNTIFS($GR$8:GR28,GR28)=1,"",$GL$2))</f>
        <v/>
      </c>
    </row>
    <row r="29" spans="2:262" ht="9.75" customHeight="1" thickBot="1" x14ac:dyDescent="0.3">
      <c r="B29" s="81" t="str">
        <f>Esboço!C31</f>
        <v/>
      </c>
      <c r="C29" s="75" t="str">
        <f>Esboço!Q31</f>
        <v/>
      </c>
      <c r="D29" s="75" t="str">
        <f>IFERROR(IF('Análise Quantitativa'!$D$33="Mínimo",_xlfn.RANK.EQ(Tabela!C29,Tabela!$C$3:$C$247,1)+COUNTIF(Tabela!$C$3:'Tabela'!C29,Tabela!C29)-1,IF('Análise Quantitativa'!$D$33="- Mínimo",_xlfn.RANK.EQ(Tabela!C29,Tabela!$C$3:$C$247,1)+COUNTIF(Tabela!$C$3:'Tabela'!C29,Tabela!C29)-1,IF('Análise Quantitativa'!$D$33="Máximo",_xlfn.RANK.EQ(Tabela!C29,Tabela!$C$3:$C$247,0)+COUNTIF(Tabela!$C$3:'Tabela'!C29,Tabela!C29)-1,""))),"")</f>
        <v/>
      </c>
      <c r="E29" s="79" t="str">
        <f>Esboço!AF31</f>
        <v/>
      </c>
      <c r="F29" s="75" t="str">
        <f>IFERROR(IF('Análise Quantitativa'!$D$33="Mínimo",_xlfn.RANK.EQ(Tabela!E29,Tabela!$E$3:$E$247,1)+COUNTIF(Tabela!$E$3:'Tabela'!E29,Tabela!E29)-1,IF('Análise Quantitativa'!$D$33="- Mínimo",_xlfn.RANK.EQ(Tabela!E29,Tabela!$E$3:$E$247,1)+COUNTIF(Tabela!$E$3:'Tabela'!E29,Tabela!E29)-1,IF('Análise Quantitativa'!$D$33="Máximo",_xlfn.RANK.EQ(Tabela!E29,Tabela!$E$3:$E$247,0)+COUNTIF(Tabela!$E$3:'Tabela'!E29,Tabela!E29)-1,""))),"")</f>
        <v/>
      </c>
      <c r="G29" s="88" t="str">
        <f t="shared" si="1"/>
        <v/>
      </c>
      <c r="H29" s="88" t="str">
        <f>IFERROR(Tabela!E29,"")</f>
        <v/>
      </c>
      <c r="I29" s="82" t="str">
        <f t="shared" si="3"/>
        <v/>
      </c>
      <c r="J29" s="89" t="str">
        <f>IFERROR(IF('Análise Quantitativa'!$D$33="Mínimo",_xlfn.RANK.EQ(Tabela!I29,Tabela!$I$3:$I$247,1)+COUNTIF(Tabela!$I$3:'Tabela'!I29,Tabela!I29)-1,IF('Análise Quantitativa'!$D$33="- Mínimo",_xlfn.RANK.EQ(Tabela!I29,Tabela!$I$3:$I$247,1)+COUNTIF(Tabela!$I$3:'Tabela'!I29,Tabela!I29)-1,IF('Análise Quantitativa'!$D$33="Máximo",_xlfn.RANK.EQ(Tabela!I29,Tabela!$I$3:$I$247,0)+COUNTIF(Tabela!$I$3:'Tabela'!I29,Tabela!I29)-1,""))),"")</f>
        <v/>
      </c>
      <c r="L29" s="99" t="str">
        <f t="shared" si="2"/>
        <v/>
      </c>
      <c r="N29" s="98" t="str">
        <f>IF(ISNA(HLOOKUP(1,V80:AB81,2,0)),"-",HLOOKUP(1,V80:AB81,2,0))</f>
        <v>-</v>
      </c>
      <c r="P29" s="98" t="str">
        <f>IF(Tabela!HM34="","-",Tabela!HM34)</f>
        <v>-</v>
      </c>
      <c r="R29" s="106" t="str">
        <f>IFERROR(IF('Análise Quantitativa'!$D$30="Máximo",RANK('Análise Quantitativa'!AE27,'Análise Quantitativa'!$AE$1:$AE$35,0),IF('Análise Quantitativa'!$D$30="Mínimo",RANK('Análise Quantitativa'!AE27,'Análise Quantitativa'!$AE$1:$AE$35,1),IF('Análise Quantitativa'!$D$30="- Mínimo",RANK('Análise Quantitativa'!AE27,'Análise Quantitativa'!$AE$1:$AE$35,1),""))),"")</f>
        <v/>
      </c>
      <c r="T29" s="106"/>
      <c r="V29" s="102" t="str">
        <f t="shared" ref="V29:AB29" si="39">IF(V30="-","-",1)</f>
        <v>-</v>
      </c>
      <c r="W29" s="102" t="str">
        <f t="shared" si="39"/>
        <v>-</v>
      </c>
      <c r="X29" s="102" t="str">
        <f t="shared" si="39"/>
        <v>-</v>
      </c>
      <c r="Y29" s="102" t="str">
        <f t="shared" si="39"/>
        <v>-</v>
      </c>
      <c r="Z29" s="102" t="str">
        <f t="shared" si="39"/>
        <v>-</v>
      </c>
      <c r="AA29" s="102" t="str">
        <f t="shared" si="39"/>
        <v>-</v>
      </c>
      <c r="AB29" s="102" t="str">
        <f t="shared" si="39"/>
        <v>-</v>
      </c>
      <c r="GG29" s="133"/>
      <c r="GH29" s="131"/>
      <c r="GI29" s="141" t="str">
        <f>IF('Extrato 1'!U24=0,"",'Extrato 1'!U24)</f>
        <v/>
      </c>
      <c r="GJ29" s="141" t="str">
        <f>IF('Análise Quantitativa'!O58=0,"",'Análise Quantitativa'!O58)</f>
        <v/>
      </c>
      <c r="GK29" s="132" t="str">
        <f>'Extrato 1'!Y24</f>
        <v/>
      </c>
      <c r="GL29" s="132" t="str">
        <f>IF($GG$1=Certificado!$AB$30,'Extrato 1'!H24,IF($GG$1=Certificado!$AC$30,'Extrato 1'!I24,""))</f>
        <v/>
      </c>
      <c r="GM29" s="142" t="str">
        <f t="shared" si="6"/>
        <v/>
      </c>
      <c r="GN29" s="138"/>
      <c r="GO29" s="131"/>
      <c r="GP29" s="141" t="str">
        <f>IF('Extrato 2'!U24=0,"",'Extrato 2'!U24)</f>
        <v/>
      </c>
      <c r="GQ29" s="141" t="str">
        <f t="shared" si="7"/>
        <v/>
      </c>
      <c r="GR29" s="132" t="str">
        <f>'Extrato 2'!Y24</f>
        <v/>
      </c>
      <c r="GS29" s="132" t="str">
        <f>IF($GG$1=Certificado!$AB$30,'Extrato 2'!H24,IF($GG$1=Certificado!$AC$30,'Extrato 2'!I24,""))</f>
        <v/>
      </c>
      <c r="GT29" s="142" t="str">
        <f t="shared" si="8"/>
        <v/>
      </c>
      <c r="GV29" s="132" t="str">
        <f>'Extrato 1'!S24</f>
        <v/>
      </c>
      <c r="GW29" s="132" t="str">
        <f>'Extrato 1'!V24</f>
        <v/>
      </c>
      <c r="GX29" s="132" t="str">
        <f>'Extrato 2'!S24</f>
        <v/>
      </c>
      <c r="GY29" s="132" t="str">
        <f>'Extrato 2'!V24</f>
        <v/>
      </c>
      <c r="HA29" s="132" t="str">
        <f t="shared" si="9"/>
        <v/>
      </c>
      <c r="HB29" s="69" t="str">
        <f t="shared" si="10"/>
        <v/>
      </c>
      <c r="HC29" s="69" t="str">
        <f t="shared" si="11"/>
        <v/>
      </c>
      <c r="HD29" s="69" t="str">
        <f t="shared" si="12"/>
        <v/>
      </c>
      <c r="HE29" s="69" t="str">
        <f t="shared" si="13"/>
        <v/>
      </c>
      <c r="HF29" s="69" t="str">
        <f t="shared" si="14"/>
        <v/>
      </c>
      <c r="HH29" s="69" t="str">
        <f t="shared" si="15"/>
        <v/>
      </c>
      <c r="HI29" s="69" t="str">
        <f>IF($GG$3=Certificado!$Z$30,Tabela!HB29,IF($GG$3=Certificado!$AA$30,Tabela!HC29,""))</f>
        <v/>
      </c>
      <c r="HJ29" s="69" t="str">
        <f t="shared" si="16"/>
        <v/>
      </c>
      <c r="HK29" s="69" t="str">
        <f>IF($GG$3=Certificado!$Z$30,Tabela!HE29,IF($GG$3=Certificado!$AA$30,Tabela!HF29,""))</f>
        <v/>
      </c>
      <c r="HM29" s="130" t="str">
        <f>'Análise Quantitativa'!A58</f>
        <v/>
      </c>
      <c r="HN29" s="130" t="str">
        <f>'Análise Quantitativa'!B58</f>
        <v/>
      </c>
      <c r="HO29" s="130" t="str">
        <f>IF(AND('Análise Quantitativa'!AD58="",'Análise Quantitativa'!AE58=""),"",IF(AND('Análise Quantitativa'!AD58="-",'Análise Quantitativa'!AE58=""),"",IF(AND('Análise Quantitativa'!AE58="",'Análise Quantitativa'!AD58&gt;=1,'Análise Quantitativa'!AD58&lt;=35),'Análise Quantitativa'!AD58,IF(AND('Análise Quantitativa'!AE58&gt;=1,'Análise Quantitativa'!AE58&lt;=35,'Análise Quantitativa'!AD58&gt;=1,'Análise Quantitativa'!AD58&lt;=35),'Análise Quantitativa'!AD58,IF(AND('Análise Quantitativa'!AD58="-",'Análise Quantitativa'!AE58&gt;=1),'Análise Quantitativa'!AE58)))))</f>
        <v/>
      </c>
      <c r="HP29" s="183" t="str">
        <f>IF(IF('Análise Quantitativa'!$G$7=0,"",IF('Análise Quantitativa'!$G$7="","",IF('Análise Quantitativa'!$G$7=Tabela!$GI$2,IU29,IF('Análise Quantitativa'!$G$7=Tabela!$GJ$2,HO29))))=0,"",IF('Análise Quantitativa'!$G$7=0,"",IF('Análise Quantitativa'!$G$7="","",IF('Análise Quantitativa'!$G$7=Tabela!$GI$2,IU29,IF('Análise Quantitativa'!$G$7=Tabela!$GJ$2,HO29)))))</f>
        <v/>
      </c>
      <c r="HQ29" s="165" t="str">
        <f t="shared" si="17"/>
        <v/>
      </c>
      <c r="HR29" s="129" t="str">
        <f t="shared" si="18"/>
        <v/>
      </c>
      <c r="HS29" s="129" t="str">
        <f t="shared" si="19"/>
        <v/>
      </c>
      <c r="HT29" s="129" t="str">
        <f t="shared" si="20"/>
        <v/>
      </c>
      <c r="HU29" s="129" t="str">
        <f t="shared" si="21"/>
        <v/>
      </c>
      <c r="HV29" s="129" t="str">
        <f t="shared" si="22"/>
        <v/>
      </c>
      <c r="HW29" s="129" t="str">
        <f t="shared" si="23"/>
        <v/>
      </c>
      <c r="HX29" s="171"/>
      <c r="HY29" s="129" t="str">
        <v/>
      </c>
      <c r="HZ29" s="129" t="str">
        <f>IFERROR(IF('Análise Quantitativa'!$D$30="Máximo",RANK(HY29,$HY$8:$HY$72,0),IF('Análise Quantitativa'!$D$30="Mínimo",RANK(HY29,$HY$8:$HY$72,1),IF('Análise Quantitativa'!$D$30="- Mínimo",RANK(HY29,$HY$8:$HY$72,1),""))),"")</f>
        <v/>
      </c>
      <c r="IA29" s="129" t="str">
        <v/>
      </c>
      <c r="IB29" s="129" t="str">
        <f>IFERROR(IF('Análise Quantitativa'!$D$30="Máximo",RANK(IA29,$IA$8:$IA$72,0),IF('Análise Quantitativa'!$D$30="Mínimo",RANK(IA29,$IA$8:$IA$72,1),IF('Análise Quantitativa'!$D$30="- Mínimo",RANK(IA29,$IA$8:$IA$72,1),""))),"")</f>
        <v/>
      </c>
      <c r="IC29" s="129" t="str">
        <v/>
      </c>
      <c r="ID29" s="129" t="str">
        <f>IFERROR(IF('Análise Quantitativa'!$D$30="Máximo",RANK(IC29,$IC$8:$IC$72,0),IF('Análise Quantitativa'!$D$30="Mínimo",RANK(IC29,$IC$8:$IC$72,1),IF('Análise Quantitativa'!$D$30="- Mínimo",RANK(IC29,$IC$8:$IC$72,1),""))),"")</f>
        <v/>
      </c>
      <c r="IE29" s="129" t="str">
        <v/>
      </c>
      <c r="IF29" s="129" t="str">
        <f>IFERROR(IF('Análise Quantitativa'!$D$30="Máximo",RANK(IE29,$IE$8:$IE$72,0),IF('Análise Quantitativa'!$D$30="Mínimo",RANK(IE29,$IE$8:$IE$72,1),IF('Análise Quantitativa'!$D$30="- Mínimo",RANK(IE29,$IE$8:$IE$72,1),""))),"")</f>
        <v/>
      </c>
      <c r="IG29" s="129" t="str">
        <v/>
      </c>
      <c r="IH29" s="129" t="str">
        <f>IFERROR(IF('Análise Quantitativa'!$D$30="Máximo",RANK(IG29,$IG$8:$IG$72,0),IF('Análise Quantitativa'!$D$30="Mínimo",RANK(IG29,$IG$8:$IG$72,1),IF('Análise Quantitativa'!$D$30="- Mínimo",RANK(IG29,$IG$8:$IG$72,1),""))),"")</f>
        <v/>
      </c>
      <c r="II29" s="129" t="str">
        <v/>
      </c>
      <c r="IJ29" s="129" t="str">
        <f>IFERROR(IF('Análise Quantitativa'!$D$30="Máximo",RANK(II29,$II$8:$II$72,0),IF('Análise Quantitativa'!$D$30="Mínimo",RANK(II29,$II$8:$II$72,1),IF('Análise Quantitativa'!$D$30="- Mínimo",RANK(II29,$II$8:$II$72,1),""))),"")</f>
        <v/>
      </c>
      <c r="IK29" s="171"/>
      <c r="IL29" s="130">
        <v>23</v>
      </c>
      <c r="IM29" s="130" t="str">
        <f t="shared" si="24"/>
        <v/>
      </c>
      <c r="IN29" s="130" t="str">
        <f t="shared" si="25"/>
        <v/>
      </c>
      <c r="IO29" s="130" t="str">
        <f t="shared" si="26"/>
        <v/>
      </c>
      <c r="IP29" s="130" t="str">
        <f t="shared" si="27"/>
        <v/>
      </c>
      <c r="IQ29" s="130" t="str">
        <f t="shared" si="28"/>
        <v/>
      </c>
      <c r="IR29" s="130" t="str">
        <f t="shared" si="29"/>
        <v/>
      </c>
      <c r="IT29" s="130" t="str">
        <f t="shared" si="30"/>
        <v/>
      </c>
      <c r="IU29" s="130" t="str">
        <f t="shared" si="31"/>
        <v/>
      </c>
      <c r="IW29" s="130" t="str">
        <f>IF(IF('Análise Quantitativa'!$G$7=0,"",IF('Análise Quantitativa'!$G$7="","",IF('Análise Quantitativa'!$G$7=Tabela!$GI$2,Tabela!GM29,IF('Análise Quantitativa'!$G$7=Tabela!$GJ$2,Tabela!HM29))))=0,"",IF('Análise Quantitativa'!$G$7=0,"",IF('Análise Quantitativa'!$G$7="","",IF('Análise Quantitativa'!$G$7=Tabela!$GI$2,Tabela!GM29,IF('Análise Quantitativa'!$G$7=Tabela!$GJ$2,Tabela!HM29)))))</f>
        <v/>
      </c>
      <c r="IX29" s="130" t="str">
        <f>IF(IF('Análise Quantitativa'!$G$7=0,"",IF('Análise Quantitativa'!$G$7="","",IF('Análise Quantitativa'!$G$7=Tabela!$GI$2,GT29,IF('Análise Quantitativa'!$G$7=Tabela!$GJ$2,HN29))))=0,"",IF('Análise Quantitativa'!$G$7=0,"",IF('Análise Quantitativa'!$G$7="","",IF('Análise Quantitativa'!$G$7=Tabela!$GI$2,GT29,IF('Análise Quantitativa'!$G$7=Tabela!$GJ$2,HN29)))))</f>
        <v/>
      </c>
      <c r="IY29" s="130" t="str">
        <f t="shared" si="32"/>
        <v/>
      </c>
      <c r="JA29" s="130" t="str">
        <f>IF(GK29="","",IF(COUNTIFS($GK$8:GK29,GK29)=1,"",$GL$2))</f>
        <v/>
      </c>
      <c r="JB29" s="130" t="str">
        <f>IF(GR29="","",IF(COUNTIFS($GR$8:GR29,GR29)=1,"",$GL$2))</f>
        <v/>
      </c>
    </row>
    <row r="30" spans="2:262" ht="9.75" customHeight="1" thickBot="1" x14ac:dyDescent="0.3">
      <c r="B30" s="81" t="str">
        <f>Esboço!C32</f>
        <v/>
      </c>
      <c r="C30" s="75" t="str">
        <f>Esboço!Q32</f>
        <v/>
      </c>
      <c r="D30" s="75" t="str">
        <f>IFERROR(IF('Análise Quantitativa'!$D$33="Mínimo",_xlfn.RANK.EQ(Tabela!C30,Tabela!$C$3:$C$247,1)+COUNTIF(Tabela!$C$3:'Tabela'!C30,Tabela!C30)-1,IF('Análise Quantitativa'!$D$33="- Mínimo",_xlfn.RANK.EQ(Tabela!C30,Tabela!$C$3:$C$247,1)+COUNTIF(Tabela!$C$3:'Tabela'!C30,Tabela!C30)-1,IF('Análise Quantitativa'!$D$33="Máximo",_xlfn.RANK.EQ(Tabela!C30,Tabela!$C$3:$C$247,0)+COUNTIF(Tabela!$C$3:'Tabela'!C30,Tabela!C30)-1,""))),"")</f>
        <v/>
      </c>
      <c r="E30" s="79" t="str">
        <f>Esboço!AF32</f>
        <v/>
      </c>
      <c r="F30" s="75" t="str">
        <f>IFERROR(IF('Análise Quantitativa'!$D$33="Mínimo",_xlfn.RANK.EQ(Tabela!E30,Tabela!$E$3:$E$247,1)+COUNTIF(Tabela!$E$3:'Tabela'!E30,Tabela!E30)-1,IF('Análise Quantitativa'!$D$33="- Mínimo",_xlfn.RANK.EQ(Tabela!E30,Tabela!$E$3:$E$247,1)+COUNTIF(Tabela!$E$3:'Tabela'!E30,Tabela!E30)-1,IF('Análise Quantitativa'!$D$33="Máximo",_xlfn.RANK.EQ(Tabela!E30,Tabela!$E$3:$E$247,0)+COUNTIF(Tabela!$E$3:'Tabela'!E30,Tabela!E30)-1,""))),"")</f>
        <v/>
      </c>
      <c r="G30" s="88" t="str">
        <f t="shared" si="1"/>
        <v/>
      </c>
      <c r="H30" s="88" t="str">
        <f>IFERROR(Tabela!E30,"")</f>
        <v/>
      </c>
      <c r="I30" s="82" t="str">
        <f t="shared" si="3"/>
        <v/>
      </c>
      <c r="J30" s="89" t="str">
        <f>IFERROR(IF('Análise Quantitativa'!$D$33="Mínimo",_xlfn.RANK.EQ(Tabela!I30,Tabela!$I$3:$I$247,1)+COUNTIF(Tabela!$I$3:'Tabela'!I30,Tabela!I30)-1,IF('Análise Quantitativa'!$D$33="- Mínimo",_xlfn.RANK.EQ(Tabela!I30,Tabela!$I$3:$I$247,1)+COUNTIF(Tabela!$I$3:'Tabela'!I30,Tabela!I30)-1,IF('Análise Quantitativa'!$D$33="Máximo",_xlfn.RANK.EQ(Tabela!I30,Tabela!$I$3:$I$247,0)+COUNTIF(Tabela!$I$3:'Tabela'!I30,Tabela!I30)-1,""))),"")</f>
        <v/>
      </c>
      <c r="L30" s="99" t="str">
        <f t="shared" si="2"/>
        <v/>
      </c>
      <c r="N30" s="98" t="str">
        <f>IF(ISNA(HLOOKUP(1,V83:AB84,2,0)),"-",HLOOKUP(1,V83:AB84,2,0))</f>
        <v>-</v>
      </c>
      <c r="P30" s="98" t="str">
        <f>IF(Tabela!HM35="","-",Tabela!HM35)</f>
        <v>-</v>
      </c>
      <c r="R30" s="106" t="str">
        <f>IFERROR(IF('Análise Quantitativa'!$D$30="Máximo",RANK('Análise Quantitativa'!AE28,'Análise Quantitativa'!$AE$1:$AE$35,0),IF('Análise Quantitativa'!$D$30="Mínimo",RANK('Análise Quantitativa'!AE28,'Análise Quantitativa'!$AE$1:$AE$35,1),IF('Análise Quantitativa'!$D$30="- Mínimo",RANK('Análise Quantitativa'!AE28,'Análise Quantitativa'!$AE$1:$AE$35,1),""))),"")</f>
        <v/>
      </c>
      <c r="T30" s="106"/>
      <c r="V30" s="101" t="str">
        <f>IF(J12="","-",J12)</f>
        <v>-</v>
      </c>
      <c r="W30" s="101" t="str">
        <f>IF(J47="","-",J47)</f>
        <v>-</v>
      </c>
      <c r="X30" s="101" t="str">
        <f>IF(J82="","-",J82)</f>
        <v>-</v>
      </c>
      <c r="Y30" s="101" t="str">
        <f>IF(J117="","-",J117)</f>
        <v>-</v>
      </c>
      <c r="Z30" s="101" t="str">
        <f>IF(J152="","-",J152)</f>
        <v>-</v>
      </c>
      <c r="AA30" s="101" t="str">
        <f>IF(J187="","-",J187)</f>
        <v>-</v>
      </c>
      <c r="AB30" s="101" t="str">
        <f>IF(J222="","-",J222)</f>
        <v>-</v>
      </c>
      <c r="GG30" s="133"/>
      <c r="GH30" s="131"/>
      <c r="GI30" s="141" t="str">
        <f>IF('Extrato 1'!U25=0,"",'Extrato 1'!U25)</f>
        <v/>
      </c>
      <c r="GJ30" s="141" t="str">
        <f>IF('Análise Quantitativa'!O59=0,"",'Análise Quantitativa'!O59)</f>
        <v/>
      </c>
      <c r="GK30" s="132" t="str">
        <f>'Extrato 1'!Y25</f>
        <v/>
      </c>
      <c r="GL30" s="132" t="str">
        <f>IF($GG$1=Certificado!$AB$30,'Extrato 1'!H25,IF($GG$1=Certificado!$AC$30,'Extrato 1'!I25,""))</f>
        <v/>
      </c>
      <c r="GM30" s="142" t="str">
        <f t="shared" si="6"/>
        <v/>
      </c>
      <c r="GN30" s="138"/>
      <c r="GO30" s="131"/>
      <c r="GP30" s="141" t="str">
        <f>IF('Extrato 2'!U25=0,"",'Extrato 2'!U25)</f>
        <v/>
      </c>
      <c r="GQ30" s="141" t="str">
        <f t="shared" si="7"/>
        <v/>
      </c>
      <c r="GR30" s="132" t="str">
        <f>'Extrato 2'!Y25</f>
        <v/>
      </c>
      <c r="GS30" s="132" t="str">
        <f>IF($GG$1=Certificado!$AB$30,'Extrato 2'!H25,IF($GG$1=Certificado!$AC$30,'Extrato 2'!I25,""))</f>
        <v/>
      </c>
      <c r="GT30" s="142" t="str">
        <f t="shared" si="8"/>
        <v/>
      </c>
      <c r="GV30" s="132" t="str">
        <f>'Extrato 1'!S25</f>
        <v/>
      </c>
      <c r="GW30" s="132" t="str">
        <f>'Extrato 1'!V25</f>
        <v/>
      </c>
      <c r="GX30" s="132" t="str">
        <f>'Extrato 2'!S25</f>
        <v/>
      </c>
      <c r="GY30" s="132" t="str">
        <f>'Extrato 2'!V25</f>
        <v/>
      </c>
      <c r="HA30" s="132" t="str">
        <f t="shared" si="9"/>
        <v/>
      </c>
      <c r="HB30" s="69" t="str">
        <f t="shared" si="10"/>
        <v/>
      </c>
      <c r="HC30" s="69" t="str">
        <f t="shared" si="11"/>
        <v/>
      </c>
      <c r="HD30" s="69" t="str">
        <f t="shared" si="12"/>
        <v/>
      </c>
      <c r="HE30" s="69" t="str">
        <f t="shared" si="13"/>
        <v/>
      </c>
      <c r="HF30" s="69" t="str">
        <f t="shared" si="14"/>
        <v/>
      </c>
      <c r="HH30" s="69" t="str">
        <f t="shared" si="15"/>
        <v/>
      </c>
      <c r="HI30" s="69" t="str">
        <f>IF($GG$3=Certificado!$Z$30,Tabela!HB30,IF($GG$3=Certificado!$AA$30,Tabela!HC30,""))</f>
        <v/>
      </c>
      <c r="HJ30" s="69" t="str">
        <f t="shared" si="16"/>
        <v/>
      </c>
      <c r="HK30" s="69" t="str">
        <f>IF($GG$3=Certificado!$Z$30,Tabela!HE30,IF($GG$3=Certificado!$AA$30,Tabela!HF30,""))</f>
        <v/>
      </c>
      <c r="HM30" s="130" t="str">
        <f>'Análise Quantitativa'!A59</f>
        <v/>
      </c>
      <c r="HN30" s="130" t="str">
        <f>'Análise Quantitativa'!B59</f>
        <v/>
      </c>
      <c r="HO30" s="130" t="str">
        <f>IF(AND('Análise Quantitativa'!AD59="",'Análise Quantitativa'!AE59=""),"",IF(AND('Análise Quantitativa'!AD59="-",'Análise Quantitativa'!AE59=""),"",IF(AND('Análise Quantitativa'!AE59="",'Análise Quantitativa'!AD59&gt;=1,'Análise Quantitativa'!AD59&lt;=35),'Análise Quantitativa'!AD59,IF(AND('Análise Quantitativa'!AE59&gt;=1,'Análise Quantitativa'!AE59&lt;=35,'Análise Quantitativa'!AD59&gt;=1,'Análise Quantitativa'!AD59&lt;=35),'Análise Quantitativa'!AD59,IF(AND('Análise Quantitativa'!AD59="-",'Análise Quantitativa'!AE59&gt;=1),'Análise Quantitativa'!AE59)))))</f>
        <v/>
      </c>
      <c r="HP30" s="183" t="str">
        <f>IF(IF('Análise Quantitativa'!$G$7=0,"",IF('Análise Quantitativa'!$G$7="","",IF('Análise Quantitativa'!$G$7=Tabela!$GI$2,IU30,IF('Análise Quantitativa'!$G$7=Tabela!$GJ$2,HO30))))=0,"",IF('Análise Quantitativa'!$G$7=0,"",IF('Análise Quantitativa'!$G$7="","",IF('Análise Quantitativa'!$G$7=Tabela!$GI$2,IU30,IF('Análise Quantitativa'!$G$7=Tabela!$GJ$2,HO30)))))</f>
        <v/>
      </c>
      <c r="HQ30" s="165" t="str">
        <f t="shared" si="17"/>
        <v/>
      </c>
      <c r="HR30" s="129" t="str">
        <f t="shared" si="18"/>
        <v/>
      </c>
      <c r="HS30" s="129" t="str">
        <f t="shared" si="19"/>
        <v/>
      </c>
      <c r="HT30" s="129" t="str">
        <f t="shared" si="20"/>
        <v/>
      </c>
      <c r="HU30" s="129" t="str">
        <f t="shared" si="21"/>
        <v/>
      </c>
      <c r="HV30" s="129" t="str">
        <f t="shared" si="22"/>
        <v/>
      </c>
      <c r="HW30" s="129" t="str">
        <f t="shared" si="23"/>
        <v/>
      </c>
      <c r="HX30" s="171"/>
      <c r="HY30" s="129" t="str">
        <v/>
      </c>
      <c r="HZ30" s="129" t="str">
        <f>IFERROR(IF('Análise Quantitativa'!$D$30="Máximo",RANK(HY30,$HY$8:$HY$72,0),IF('Análise Quantitativa'!$D$30="Mínimo",RANK(HY30,$HY$8:$HY$72,1),IF('Análise Quantitativa'!$D$30="- Mínimo",RANK(HY30,$HY$8:$HY$72,1),""))),"")</f>
        <v/>
      </c>
      <c r="IA30" s="129" t="str">
        <v/>
      </c>
      <c r="IB30" s="129" t="str">
        <f>IFERROR(IF('Análise Quantitativa'!$D$30="Máximo",RANK(IA30,$IA$8:$IA$72,0),IF('Análise Quantitativa'!$D$30="Mínimo",RANK(IA30,$IA$8:$IA$72,1),IF('Análise Quantitativa'!$D$30="- Mínimo",RANK(IA30,$IA$8:$IA$72,1),""))),"")</f>
        <v/>
      </c>
      <c r="IC30" s="129" t="str">
        <v/>
      </c>
      <c r="ID30" s="129" t="str">
        <f>IFERROR(IF('Análise Quantitativa'!$D$30="Máximo",RANK(IC30,$IC$8:$IC$72,0),IF('Análise Quantitativa'!$D$30="Mínimo",RANK(IC30,$IC$8:$IC$72,1),IF('Análise Quantitativa'!$D$30="- Mínimo",RANK(IC30,$IC$8:$IC$72,1),""))),"")</f>
        <v/>
      </c>
      <c r="IE30" s="129" t="str">
        <v/>
      </c>
      <c r="IF30" s="129" t="str">
        <f>IFERROR(IF('Análise Quantitativa'!$D$30="Máximo",RANK(IE30,$IE$8:$IE$72,0),IF('Análise Quantitativa'!$D$30="Mínimo",RANK(IE30,$IE$8:$IE$72,1),IF('Análise Quantitativa'!$D$30="- Mínimo",RANK(IE30,$IE$8:$IE$72,1),""))),"")</f>
        <v/>
      </c>
      <c r="IG30" s="129" t="str">
        <v/>
      </c>
      <c r="IH30" s="129" t="str">
        <f>IFERROR(IF('Análise Quantitativa'!$D$30="Máximo",RANK(IG30,$IG$8:$IG$72,0),IF('Análise Quantitativa'!$D$30="Mínimo",RANK(IG30,$IG$8:$IG$72,1),IF('Análise Quantitativa'!$D$30="- Mínimo",RANK(IG30,$IG$8:$IG$72,1),""))),"")</f>
        <v/>
      </c>
      <c r="II30" s="129" t="str">
        <v/>
      </c>
      <c r="IJ30" s="129" t="str">
        <f>IFERROR(IF('Análise Quantitativa'!$D$30="Máximo",RANK(II30,$II$8:$II$72,0),IF('Análise Quantitativa'!$D$30="Mínimo",RANK(II30,$II$8:$II$72,1),IF('Análise Quantitativa'!$D$30="- Mínimo",RANK(II30,$II$8:$II$72,1),""))),"")</f>
        <v/>
      </c>
      <c r="IK30" s="171"/>
      <c r="IL30" s="130">
        <v>24</v>
      </c>
      <c r="IM30" s="130" t="str">
        <f t="shared" si="24"/>
        <v/>
      </c>
      <c r="IN30" s="130" t="str">
        <f t="shared" si="25"/>
        <v/>
      </c>
      <c r="IO30" s="130" t="str">
        <f t="shared" si="26"/>
        <v/>
      </c>
      <c r="IP30" s="130" t="str">
        <f t="shared" si="27"/>
        <v/>
      </c>
      <c r="IQ30" s="130" t="str">
        <f t="shared" si="28"/>
        <v/>
      </c>
      <c r="IR30" s="130" t="str">
        <f t="shared" si="29"/>
        <v/>
      </c>
      <c r="IT30" s="130" t="str">
        <f t="shared" si="30"/>
        <v/>
      </c>
      <c r="IU30" s="130" t="str">
        <f t="shared" si="31"/>
        <v/>
      </c>
      <c r="IW30" s="130" t="str">
        <f>IF(IF('Análise Quantitativa'!$G$7=0,"",IF('Análise Quantitativa'!$G$7="","",IF('Análise Quantitativa'!$G$7=Tabela!$GI$2,Tabela!GM30,IF('Análise Quantitativa'!$G$7=Tabela!$GJ$2,Tabela!HM30))))=0,"",IF('Análise Quantitativa'!$G$7=0,"",IF('Análise Quantitativa'!$G$7="","",IF('Análise Quantitativa'!$G$7=Tabela!$GI$2,Tabela!GM30,IF('Análise Quantitativa'!$G$7=Tabela!$GJ$2,Tabela!HM30)))))</f>
        <v/>
      </c>
      <c r="IX30" s="130" t="str">
        <f>IF(IF('Análise Quantitativa'!$G$7=0,"",IF('Análise Quantitativa'!$G$7="","",IF('Análise Quantitativa'!$G$7=Tabela!$GI$2,GT30,IF('Análise Quantitativa'!$G$7=Tabela!$GJ$2,HN30))))=0,"",IF('Análise Quantitativa'!$G$7=0,"",IF('Análise Quantitativa'!$G$7="","",IF('Análise Quantitativa'!$G$7=Tabela!$GI$2,GT30,IF('Análise Quantitativa'!$G$7=Tabela!$GJ$2,HN30)))))</f>
        <v/>
      </c>
      <c r="IY30" s="130" t="str">
        <f t="shared" si="32"/>
        <v/>
      </c>
      <c r="JA30" s="130" t="str">
        <f>IF(GK30="","",IF(COUNTIFS($GK$8:GK30,GK30)=1,"",$GL$2))</f>
        <v/>
      </c>
      <c r="JB30" s="130" t="str">
        <f>IF(GR30="","",IF(COUNTIFS($GR$8:GR30,GR30)=1,"",$GL$2))</f>
        <v/>
      </c>
    </row>
    <row r="31" spans="2:262" ht="9.75" customHeight="1" thickBot="1" x14ac:dyDescent="0.3">
      <c r="B31" s="81" t="str">
        <f>Esboço!C33</f>
        <v/>
      </c>
      <c r="C31" s="75" t="str">
        <f>Esboço!Q33</f>
        <v/>
      </c>
      <c r="D31" s="75" t="str">
        <f>IFERROR(IF('Análise Quantitativa'!$D$33="Mínimo",_xlfn.RANK.EQ(Tabela!C31,Tabela!$C$3:$C$247,1)+COUNTIF(Tabela!$C$3:'Tabela'!C31,Tabela!C31)-1,IF('Análise Quantitativa'!$D$33="- Mínimo",_xlfn.RANK.EQ(Tabela!C31,Tabela!$C$3:$C$247,1)+COUNTIF(Tabela!$C$3:'Tabela'!C31,Tabela!C31)-1,IF('Análise Quantitativa'!$D$33="Máximo",_xlfn.RANK.EQ(Tabela!C31,Tabela!$C$3:$C$247,0)+COUNTIF(Tabela!$C$3:'Tabela'!C31,Tabela!C31)-1,""))),"")</f>
        <v/>
      </c>
      <c r="E31" s="79" t="str">
        <f>Esboço!AF33</f>
        <v/>
      </c>
      <c r="F31" s="75" t="str">
        <f>IFERROR(IF('Análise Quantitativa'!$D$33="Mínimo",_xlfn.RANK.EQ(Tabela!E31,Tabela!$E$3:$E$247,1)+COUNTIF(Tabela!$E$3:'Tabela'!E31,Tabela!E31)-1,IF('Análise Quantitativa'!$D$33="- Mínimo",_xlfn.RANK.EQ(Tabela!E31,Tabela!$E$3:$E$247,1)+COUNTIF(Tabela!$E$3:'Tabela'!E31,Tabela!E31)-1,IF('Análise Quantitativa'!$D$33="Máximo",_xlfn.RANK.EQ(Tabela!E31,Tabela!$E$3:$E$247,0)+COUNTIF(Tabela!$E$3:'Tabela'!E31,Tabela!E31)-1,""))),"")</f>
        <v/>
      </c>
      <c r="G31" s="88" t="str">
        <f t="shared" si="1"/>
        <v/>
      </c>
      <c r="H31" s="88" t="str">
        <f>IFERROR(Tabela!E31,"")</f>
        <v/>
      </c>
      <c r="I31" s="82" t="str">
        <f t="shared" si="3"/>
        <v/>
      </c>
      <c r="J31" s="89" t="str">
        <f>IFERROR(IF('Análise Quantitativa'!$D$33="Mínimo",_xlfn.RANK.EQ(Tabela!I31,Tabela!$I$3:$I$247,1)+COUNTIF(Tabela!$I$3:'Tabela'!I31,Tabela!I31)-1,IF('Análise Quantitativa'!$D$33="- Mínimo",_xlfn.RANK.EQ(Tabela!I31,Tabela!$I$3:$I$247,1)+COUNTIF(Tabela!$I$3:'Tabela'!I31,Tabela!I31)-1,IF('Análise Quantitativa'!$D$33="Máximo",_xlfn.RANK.EQ(Tabela!I31,Tabela!$I$3:$I$247,0)+COUNTIF(Tabela!$I$3:'Tabela'!I31,Tabela!I31)-1,""))),"")</f>
        <v/>
      </c>
      <c r="L31" s="99" t="str">
        <f t="shared" si="2"/>
        <v/>
      </c>
      <c r="N31" s="98" t="str">
        <f>IF(ISNA(HLOOKUP(1,V86:AB87,2,0)),"-",HLOOKUP(1,V86:AB87,2,0))</f>
        <v>-</v>
      </c>
      <c r="P31" s="98" t="str">
        <f>IF(Tabela!HM36="","-",Tabela!HM36)</f>
        <v>-</v>
      </c>
      <c r="R31" s="106" t="str">
        <f>IFERROR(IF('Análise Quantitativa'!$D$30="Máximo",RANK('Análise Quantitativa'!AE29,'Análise Quantitativa'!$AE$1:$AE$35,0),IF('Análise Quantitativa'!$D$30="Mínimo",RANK('Análise Quantitativa'!AE29,'Análise Quantitativa'!$AE$1:$AE$35,1),IF('Análise Quantitativa'!$D$30="- Mínimo",RANK('Análise Quantitativa'!AE29,'Análise Quantitativa'!$AE$1:$AE$35,1),""))),"")</f>
        <v/>
      </c>
      <c r="T31" s="106"/>
      <c r="GG31" s="133"/>
      <c r="GH31" s="131"/>
      <c r="GI31" s="141" t="str">
        <f>IF('Extrato 1'!U26=0,"",'Extrato 1'!U26)</f>
        <v/>
      </c>
      <c r="GJ31" s="141" t="str">
        <f>IF('Análise Quantitativa'!O60=0,"",'Análise Quantitativa'!O60)</f>
        <v/>
      </c>
      <c r="GK31" s="132" t="str">
        <f>'Extrato 1'!Y26</f>
        <v/>
      </c>
      <c r="GL31" s="132" t="str">
        <f>IF($GG$1=Certificado!$AB$30,'Extrato 1'!H26,IF($GG$1=Certificado!$AC$30,'Extrato 1'!I26,""))</f>
        <v/>
      </c>
      <c r="GM31" s="142" t="str">
        <f t="shared" si="6"/>
        <v/>
      </c>
      <c r="GN31" s="138"/>
      <c r="GO31" s="131"/>
      <c r="GP31" s="141" t="str">
        <f>IF('Extrato 2'!U26=0,"",'Extrato 2'!U26)</f>
        <v/>
      </c>
      <c r="GQ31" s="141" t="str">
        <f t="shared" si="7"/>
        <v/>
      </c>
      <c r="GR31" s="132" t="str">
        <f>'Extrato 2'!Y26</f>
        <v/>
      </c>
      <c r="GS31" s="132" t="str">
        <f>IF($GG$1=Certificado!$AB$30,'Extrato 2'!H26,IF($GG$1=Certificado!$AC$30,'Extrato 2'!I26,""))</f>
        <v/>
      </c>
      <c r="GT31" s="142" t="str">
        <f t="shared" si="8"/>
        <v/>
      </c>
      <c r="GV31" s="132" t="str">
        <f>'Extrato 1'!S26</f>
        <v/>
      </c>
      <c r="GW31" s="132" t="str">
        <f>'Extrato 1'!V26</f>
        <v/>
      </c>
      <c r="GX31" s="132" t="str">
        <f>'Extrato 2'!S26</f>
        <v/>
      </c>
      <c r="GY31" s="132" t="str">
        <f>'Extrato 2'!V26</f>
        <v/>
      </c>
      <c r="HA31" s="132" t="str">
        <f t="shared" si="9"/>
        <v/>
      </c>
      <c r="HB31" s="69" t="str">
        <f t="shared" si="10"/>
        <v/>
      </c>
      <c r="HC31" s="69" t="str">
        <f t="shared" si="11"/>
        <v/>
      </c>
      <c r="HD31" s="69" t="str">
        <f t="shared" si="12"/>
        <v/>
      </c>
      <c r="HE31" s="69" t="str">
        <f t="shared" si="13"/>
        <v/>
      </c>
      <c r="HF31" s="69" t="str">
        <f t="shared" si="14"/>
        <v/>
      </c>
      <c r="HH31" s="69" t="str">
        <f t="shared" si="15"/>
        <v/>
      </c>
      <c r="HI31" s="69" t="str">
        <f>IF($GG$3=Certificado!$Z$30,Tabela!HB31,IF($GG$3=Certificado!$AA$30,Tabela!HC31,""))</f>
        <v/>
      </c>
      <c r="HJ31" s="69" t="str">
        <f t="shared" si="16"/>
        <v/>
      </c>
      <c r="HK31" s="69" t="str">
        <f>IF($GG$3=Certificado!$Z$30,Tabela!HE31,IF($GG$3=Certificado!$AA$30,Tabela!HF31,""))</f>
        <v/>
      </c>
      <c r="HM31" s="130" t="str">
        <f>'Análise Quantitativa'!A60</f>
        <v/>
      </c>
      <c r="HN31" s="130" t="str">
        <f>'Análise Quantitativa'!B60</f>
        <v/>
      </c>
      <c r="HO31" s="130" t="str">
        <f>IF(AND('Análise Quantitativa'!AD60="",'Análise Quantitativa'!AE60=""),"",IF(AND('Análise Quantitativa'!AD60="-",'Análise Quantitativa'!AE60=""),"",IF(AND('Análise Quantitativa'!AE60="",'Análise Quantitativa'!AD60&gt;=1,'Análise Quantitativa'!AD60&lt;=35),'Análise Quantitativa'!AD60,IF(AND('Análise Quantitativa'!AE60&gt;=1,'Análise Quantitativa'!AE60&lt;=35,'Análise Quantitativa'!AD60&gt;=1,'Análise Quantitativa'!AD60&lt;=35),'Análise Quantitativa'!AD60,IF(AND('Análise Quantitativa'!AD60="-",'Análise Quantitativa'!AE60&gt;=1),'Análise Quantitativa'!AE60)))))</f>
        <v/>
      </c>
      <c r="HP31" s="183" t="str">
        <f>IF(IF('Análise Quantitativa'!$G$7=0,"",IF('Análise Quantitativa'!$G$7="","",IF('Análise Quantitativa'!$G$7=Tabela!$GI$2,IU31,IF('Análise Quantitativa'!$G$7=Tabela!$GJ$2,HO31))))=0,"",IF('Análise Quantitativa'!$G$7=0,"",IF('Análise Quantitativa'!$G$7="","",IF('Análise Quantitativa'!$G$7=Tabela!$GI$2,IU31,IF('Análise Quantitativa'!$G$7=Tabela!$GJ$2,HO31)))))</f>
        <v/>
      </c>
      <c r="HQ31" s="165" t="str">
        <f t="shared" si="17"/>
        <v/>
      </c>
      <c r="HR31" s="129" t="str">
        <f t="shared" si="18"/>
        <v/>
      </c>
      <c r="HS31" s="129" t="str">
        <f t="shared" si="19"/>
        <v/>
      </c>
      <c r="HT31" s="129" t="str">
        <f t="shared" si="20"/>
        <v/>
      </c>
      <c r="HU31" s="129" t="str">
        <f t="shared" si="21"/>
        <v/>
      </c>
      <c r="HV31" s="129" t="str">
        <f t="shared" si="22"/>
        <v/>
      </c>
      <c r="HW31" s="129" t="str">
        <f t="shared" si="23"/>
        <v/>
      </c>
      <c r="HX31" s="171"/>
      <c r="HY31" s="129" t="str">
        <v/>
      </c>
      <c r="HZ31" s="129" t="str">
        <f>IFERROR(IF('Análise Quantitativa'!$D$30="Máximo",RANK(HY31,$HY$8:$HY$72,0),IF('Análise Quantitativa'!$D$30="Mínimo",RANK(HY31,$HY$8:$HY$72,1),IF('Análise Quantitativa'!$D$30="- Mínimo",RANK(HY31,$HY$8:$HY$72,1),""))),"")</f>
        <v/>
      </c>
      <c r="IA31" s="129" t="str">
        <v/>
      </c>
      <c r="IB31" s="129" t="str">
        <f>IFERROR(IF('Análise Quantitativa'!$D$30="Máximo",RANK(IA31,$IA$8:$IA$72,0),IF('Análise Quantitativa'!$D$30="Mínimo",RANK(IA31,$IA$8:$IA$72,1),IF('Análise Quantitativa'!$D$30="- Mínimo",RANK(IA31,$IA$8:$IA$72,1),""))),"")</f>
        <v/>
      </c>
      <c r="IC31" s="129" t="str">
        <v/>
      </c>
      <c r="ID31" s="129" t="str">
        <f>IFERROR(IF('Análise Quantitativa'!$D$30="Máximo",RANK(IC31,$IC$8:$IC$72,0),IF('Análise Quantitativa'!$D$30="Mínimo",RANK(IC31,$IC$8:$IC$72,1),IF('Análise Quantitativa'!$D$30="- Mínimo",RANK(IC31,$IC$8:$IC$72,1),""))),"")</f>
        <v/>
      </c>
      <c r="IE31" s="129" t="str">
        <v/>
      </c>
      <c r="IF31" s="129" t="str">
        <f>IFERROR(IF('Análise Quantitativa'!$D$30="Máximo",RANK(IE31,$IE$8:$IE$72,0),IF('Análise Quantitativa'!$D$30="Mínimo",RANK(IE31,$IE$8:$IE$72,1),IF('Análise Quantitativa'!$D$30="- Mínimo",RANK(IE31,$IE$8:$IE$72,1),""))),"")</f>
        <v/>
      </c>
      <c r="IG31" s="129" t="str">
        <v/>
      </c>
      <c r="IH31" s="129" t="str">
        <f>IFERROR(IF('Análise Quantitativa'!$D$30="Máximo",RANK(IG31,$IG$8:$IG$72,0),IF('Análise Quantitativa'!$D$30="Mínimo",RANK(IG31,$IG$8:$IG$72,1),IF('Análise Quantitativa'!$D$30="- Mínimo",RANK(IG31,$IG$8:$IG$72,1),""))),"")</f>
        <v/>
      </c>
      <c r="II31" s="129" t="str">
        <v/>
      </c>
      <c r="IJ31" s="129" t="str">
        <f>IFERROR(IF('Análise Quantitativa'!$D$30="Máximo",RANK(II31,$II$8:$II$72,0),IF('Análise Quantitativa'!$D$30="Mínimo",RANK(II31,$II$8:$II$72,1),IF('Análise Quantitativa'!$D$30="- Mínimo",RANK(II31,$II$8:$II$72,1),""))),"")</f>
        <v/>
      </c>
      <c r="IK31" s="171"/>
      <c r="IL31" s="130">
        <v>25</v>
      </c>
      <c r="IM31" s="130" t="str">
        <f t="shared" si="24"/>
        <v/>
      </c>
      <c r="IN31" s="130" t="str">
        <f t="shared" si="25"/>
        <v/>
      </c>
      <c r="IO31" s="130" t="str">
        <f t="shared" si="26"/>
        <v/>
      </c>
      <c r="IP31" s="130" t="str">
        <f t="shared" si="27"/>
        <v/>
      </c>
      <c r="IQ31" s="130" t="str">
        <f t="shared" si="28"/>
        <v/>
      </c>
      <c r="IR31" s="130" t="str">
        <f t="shared" si="29"/>
        <v/>
      </c>
      <c r="IT31" s="130" t="str">
        <f t="shared" si="30"/>
        <v/>
      </c>
      <c r="IU31" s="130" t="str">
        <f t="shared" si="31"/>
        <v/>
      </c>
      <c r="IW31" s="130" t="str">
        <f>IF(IF('Análise Quantitativa'!$G$7=0,"",IF('Análise Quantitativa'!$G$7="","",IF('Análise Quantitativa'!$G$7=Tabela!$GI$2,Tabela!GM31,IF('Análise Quantitativa'!$G$7=Tabela!$GJ$2,Tabela!HM31))))=0,"",IF('Análise Quantitativa'!$G$7=0,"",IF('Análise Quantitativa'!$G$7="","",IF('Análise Quantitativa'!$G$7=Tabela!$GI$2,Tabela!GM31,IF('Análise Quantitativa'!$G$7=Tabela!$GJ$2,Tabela!HM31)))))</f>
        <v/>
      </c>
      <c r="IX31" s="130" t="str">
        <f>IF(IF('Análise Quantitativa'!$G$7=0,"",IF('Análise Quantitativa'!$G$7="","",IF('Análise Quantitativa'!$G$7=Tabela!$GI$2,GT31,IF('Análise Quantitativa'!$G$7=Tabela!$GJ$2,HN31))))=0,"",IF('Análise Quantitativa'!$G$7=0,"",IF('Análise Quantitativa'!$G$7="","",IF('Análise Quantitativa'!$G$7=Tabela!$GI$2,GT31,IF('Análise Quantitativa'!$G$7=Tabela!$GJ$2,HN31)))))</f>
        <v/>
      </c>
      <c r="IY31" s="130" t="str">
        <f t="shared" si="32"/>
        <v/>
      </c>
      <c r="JA31" s="130" t="str">
        <f>IF(GK31="","",IF(COUNTIFS($GK$8:GK31,GK31)=1,"",$GL$2))</f>
        <v/>
      </c>
      <c r="JB31" s="130" t="str">
        <f>IF(GR31="","",IF(COUNTIFS($GR$8:GR31,GR31)=1,"",$GL$2))</f>
        <v/>
      </c>
    </row>
    <row r="32" spans="2:262" ht="9.75" customHeight="1" thickBot="1" x14ac:dyDescent="0.3">
      <c r="B32" s="81" t="str">
        <f>Esboço!C34</f>
        <v/>
      </c>
      <c r="C32" s="75" t="str">
        <f>Esboço!Q34</f>
        <v/>
      </c>
      <c r="D32" s="75" t="str">
        <f>IFERROR(IF('Análise Quantitativa'!$D$33="Mínimo",_xlfn.RANK.EQ(Tabela!C32,Tabela!$C$3:$C$247,1)+COUNTIF(Tabela!$C$3:'Tabela'!C32,Tabela!C32)-1,IF('Análise Quantitativa'!$D$33="- Mínimo",_xlfn.RANK.EQ(Tabela!C32,Tabela!$C$3:$C$247,1)+COUNTIF(Tabela!$C$3:'Tabela'!C32,Tabela!C32)-1,IF('Análise Quantitativa'!$D$33="Máximo",_xlfn.RANK.EQ(Tabela!C32,Tabela!$C$3:$C$247,0)+COUNTIF(Tabela!$C$3:'Tabela'!C32,Tabela!C32)-1,""))),"")</f>
        <v/>
      </c>
      <c r="E32" s="79" t="str">
        <f>Esboço!AF34</f>
        <v/>
      </c>
      <c r="F32" s="75" t="str">
        <f>IFERROR(IF('Análise Quantitativa'!$D$33="Mínimo",_xlfn.RANK.EQ(Tabela!E32,Tabela!$E$3:$E$247,1)+COUNTIF(Tabela!$E$3:'Tabela'!E32,Tabela!E32)-1,IF('Análise Quantitativa'!$D$33="- Mínimo",_xlfn.RANK.EQ(Tabela!E32,Tabela!$E$3:$E$247,1)+COUNTIF(Tabela!$E$3:'Tabela'!E32,Tabela!E32)-1,IF('Análise Quantitativa'!$D$33="Máximo",_xlfn.RANK.EQ(Tabela!E32,Tabela!$E$3:$E$247,0)+COUNTIF(Tabela!$E$3:'Tabela'!E32,Tabela!E32)-1,""))),"")</f>
        <v/>
      </c>
      <c r="G32" s="88" t="str">
        <f t="shared" si="1"/>
        <v/>
      </c>
      <c r="H32" s="88" t="str">
        <f>IFERROR(Tabela!E32,"")</f>
        <v/>
      </c>
      <c r="I32" s="82" t="str">
        <f t="shared" si="3"/>
        <v/>
      </c>
      <c r="J32" s="89" t="str">
        <f>IFERROR(IF('Análise Quantitativa'!$D$33="Mínimo",_xlfn.RANK.EQ(Tabela!I32,Tabela!$I$3:$I$247,1)+COUNTIF(Tabela!$I$3:'Tabela'!I32,Tabela!I32)-1,IF('Análise Quantitativa'!$D$33="- Mínimo",_xlfn.RANK.EQ(Tabela!I32,Tabela!$I$3:$I$247,1)+COUNTIF(Tabela!$I$3:'Tabela'!I32,Tabela!I32)-1,IF('Análise Quantitativa'!$D$33="Máximo",_xlfn.RANK.EQ(Tabela!I32,Tabela!$I$3:$I$247,0)+COUNTIF(Tabela!$I$3:'Tabela'!I32,Tabela!I32)-1,""))),"")</f>
        <v/>
      </c>
      <c r="L32" s="99" t="str">
        <f t="shared" si="2"/>
        <v/>
      </c>
      <c r="N32" s="98" t="str">
        <f>IF(ISNA(HLOOKUP(1,V89:AB90,2,0)),"-",HLOOKUP(1,V89:AB90,2,0))</f>
        <v>-</v>
      </c>
      <c r="P32" s="98" t="str">
        <f>IF(Tabela!HM37="","-",Tabela!HM37)</f>
        <v>-</v>
      </c>
      <c r="R32" s="106" t="str">
        <f>IFERROR(IF('Análise Quantitativa'!$D$30="Máximo",RANK('Análise Quantitativa'!AE30,'Análise Quantitativa'!$AE$1:$AE$35,0),IF('Análise Quantitativa'!$D$30="Mínimo",RANK('Análise Quantitativa'!AE30,'Análise Quantitativa'!$AE$1:$AE$35,1),IF('Análise Quantitativa'!$D$30="- Mínimo",RANK('Análise Quantitativa'!AE30,'Análise Quantitativa'!$AE$1:$AE$35,1),""))),"")</f>
        <v/>
      </c>
      <c r="T32" s="106"/>
      <c r="V32" s="102" t="str">
        <f t="shared" ref="V32:AB32" si="40">IF(V33="-","-",1)</f>
        <v>-</v>
      </c>
      <c r="W32" s="102" t="str">
        <f t="shared" si="40"/>
        <v>-</v>
      </c>
      <c r="X32" s="102" t="str">
        <f t="shared" si="40"/>
        <v>-</v>
      </c>
      <c r="Y32" s="102" t="str">
        <f t="shared" si="40"/>
        <v>-</v>
      </c>
      <c r="Z32" s="102" t="str">
        <f t="shared" si="40"/>
        <v>-</v>
      </c>
      <c r="AA32" s="102" t="str">
        <f t="shared" si="40"/>
        <v>-</v>
      </c>
      <c r="AB32" s="102" t="str">
        <f t="shared" si="40"/>
        <v>-</v>
      </c>
      <c r="GG32" s="133"/>
      <c r="GH32" s="131"/>
      <c r="GI32" s="141" t="str">
        <f>IF('Extrato 1'!U27=0,"",'Extrato 1'!U27)</f>
        <v/>
      </c>
      <c r="GJ32" s="141" t="str">
        <f>IF('Análise Quantitativa'!O61=0,"",'Análise Quantitativa'!O61)</f>
        <v/>
      </c>
      <c r="GK32" s="132" t="str">
        <f>'Extrato 1'!Y27</f>
        <v/>
      </c>
      <c r="GL32" s="132" t="str">
        <f>IF($GG$1=Certificado!$AB$30,'Extrato 1'!H27,IF($GG$1=Certificado!$AC$30,'Extrato 1'!I27,""))</f>
        <v/>
      </c>
      <c r="GM32" s="142" t="str">
        <f t="shared" si="6"/>
        <v/>
      </c>
      <c r="GN32" s="138"/>
      <c r="GO32" s="131"/>
      <c r="GP32" s="141" t="str">
        <f>IF('Extrato 2'!U27=0,"",'Extrato 2'!U27)</f>
        <v/>
      </c>
      <c r="GQ32" s="141" t="str">
        <f t="shared" si="7"/>
        <v/>
      </c>
      <c r="GR32" s="132" t="str">
        <f>'Extrato 2'!Y27</f>
        <v/>
      </c>
      <c r="GS32" s="132" t="str">
        <f>IF($GG$1=Certificado!$AB$30,'Extrato 2'!H27,IF($GG$1=Certificado!$AC$30,'Extrato 2'!I27,""))</f>
        <v/>
      </c>
      <c r="GT32" s="142" t="str">
        <f t="shared" si="8"/>
        <v/>
      </c>
      <c r="GV32" s="132" t="str">
        <f>'Extrato 1'!S27</f>
        <v/>
      </c>
      <c r="GW32" s="132" t="str">
        <f>'Extrato 1'!V27</f>
        <v/>
      </c>
      <c r="GX32" s="132" t="str">
        <f>'Extrato 2'!S27</f>
        <v/>
      </c>
      <c r="GY32" s="132" t="str">
        <f>'Extrato 2'!V27</f>
        <v/>
      </c>
      <c r="HA32" s="132" t="str">
        <f t="shared" si="9"/>
        <v/>
      </c>
      <c r="HB32" s="69" t="str">
        <f t="shared" si="10"/>
        <v/>
      </c>
      <c r="HC32" s="69" t="str">
        <f t="shared" si="11"/>
        <v/>
      </c>
      <c r="HD32" s="69" t="str">
        <f t="shared" si="12"/>
        <v/>
      </c>
      <c r="HE32" s="69" t="str">
        <f t="shared" si="13"/>
        <v/>
      </c>
      <c r="HF32" s="69" t="str">
        <f t="shared" si="14"/>
        <v/>
      </c>
      <c r="HH32" s="69" t="str">
        <f t="shared" si="15"/>
        <v/>
      </c>
      <c r="HI32" s="69" t="str">
        <f>IF($GG$3=Certificado!$Z$30,Tabela!HB32,IF($GG$3=Certificado!$AA$30,Tabela!HC32,""))</f>
        <v/>
      </c>
      <c r="HJ32" s="69" t="str">
        <f t="shared" si="16"/>
        <v/>
      </c>
      <c r="HK32" s="69" t="str">
        <f>IF($GG$3=Certificado!$Z$30,Tabela!HE32,IF($GG$3=Certificado!$AA$30,Tabela!HF32,""))</f>
        <v/>
      </c>
      <c r="HM32" s="130" t="str">
        <f>'Análise Quantitativa'!A61</f>
        <v/>
      </c>
      <c r="HN32" s="130" t="str">
        <f>'Análise Quantitativa'!B61</f>
        <v/>
      </c>
      <c r="HO32" s="130" t="str">
        <f>IF(AND('Análise Quantitativa'!AD61="",'Análise Quantitativa'!AE61=""),"",IF(AND('Análise Quantitativa'!AD61="-",'Análise Quantitativa'!AE61=""),"",IF(AND('Análise Quantitativa'!AE61="",'Análise Quantitativa'!AD61&gt;=1,'Análise Quantitativa'!AD61&lt;=35),'Análise Quantitativa'!AD61,IF(AND('Análise Quantitativa'!AE61&gt;=1,'Análise Quantitativa'!AE61&lt;=35,'Análise Quantitativa'!AD61&gt;=1,'Análise Quantitativa'!AD61&lt;=35),'Análise Quantitativa'!AD61,IF(AND('Análise Quantitativa'!AD61="-",'Análise Quantitativa'!AE61&gt;=1),'Análise Quantitativa'!AE61)))))</f>
        <v/>
      </c>
      <c r="HP32" s="183" t="str">
        <f>IF(IF('Análise Quantitativa'!$G$7=0,"",IF('Análise Quantitativa'!$G$7="","",IF('Análise Quantitativa'!$G$7=Tabela!$GI$2,IU32,IF('Análise Quantitativa'!$G$7=Tabela!$GJ$2,HO32))))=0,"",IF('Análise Quantitativa'!$G$7=0,"",IF('Análise Quantitativa'!$G$7="","",IF('Análise Quantitativa'!$G$7=Tabela!$GI$2,IU32,IF('Análise Quantitativa'!$G$7=Tabela!$GJ$2,HO32)))))</f>
        <v/>
      </c>
      <c r="HQ32" s="165" t="str">
        <f t="shared" si="17"/>
        <v/>
      </c>
      <c r="HR32" s="129" t="str">
        <f t="shared" si="18"/>
        <v/>
      </c>
      <c r="HS32" s="129" t="str">
        <f t="shared" si="19"/>
        <v/>
      </c>
      <c r="HT32" s="129" t="str">
        <f t="shared" si="20"/>
        <v/>
      </c>
      <c r="HU32" s="129" t="str">
        <f t="shared" si="21"/>
        <v/>
      </c>
      <c r="HV32" s="129" t="str">
        <f t="shared" si="22"/>
        <v/>
      </c>
      <c r="HW32" s="129" t="str">
        <f t="shared" si="23"/>
        <v/>
      </c>
      <c r="HX32" s="171"/>
      <c r="HY32" s="129" t="str">
        <v/>
      </c>
      <c r="HZ32" s="129" t="str">
        <f>IFERROR(IF('Análise Quantitativa'!$D$30="Máximo",RANK(HY32,$HY$8:$HY$72,0),IF('Análise Quantitativa'!$D$30="Mínimo",RANK(HY32,$HY$8:$HY$72,1),IF('Análise Quantitativa'!$D$30="- Mínimo",RANK(HY32,$HY$8:$HY$72,1),""))),"")</f>
        <v/>
      </c>
      <c r="IA32" s="129" t="str">
        <v/>
      </c>
      <c r="IB32" s="129" t="str">
        <f>IFERROR(IF('Análise Quantitativa'!$D$30="Máximo",RANK(IA32,$IA$8:$IA$72,0),IF('Análise Quantitativa'!$D$30="Mínimo",RANK(IA32,$IA$8:$IA$72,1),IF('Análise Quantitativa'!$D$30="- Mínimo",RANK(IA32,$IA$8:$IA$72,1),""))),"")</f>
        <v/>
      </c>
      <c r="IC32" s="129" t="str">
        <v/>
      </c>
      <c r="ID32" s="129" t="str">
        <f>IFERROR(IF('Análise Quantitativa'!$D$30="Máximo",RANK(IC32,$IC$8:$IC$72,0),IF('Análise Quantitativa'!$D$30="Mínimo",RANK(IC32,$IC$8:$IC$72,1),IF('Análise Quantitativa'!$D$30="- Mínimo",RANK(IC32,$IC$8:$IC$72,1),""))),"")</f>
        <v/>
      </c>
      <c r="IE32" s="129" t="str">
        <v/>
      </c>
      <c r="IF32" s="129" t="str">
        <f>IFERROR(IF('Análise Quantitativa'!$D$30="Máximo",RANK(IE32,$IE$8:$IE$72,0),IF('Análise Quantitativa'!$D$30="Mínimo",RANK(IE32,$IE$8:$IE$72,1),IF('Análise Quantitativa'!$D$30="- Mínimo",RANK(IE32,$IE$8:$IE$72,1),""))),"")</f>
        <v/>
      </c>
      <c r="IG32" s="129" t="str">
        <v/>
      </c>
      <c r="IH32" s="129" t="str">
        <f>IFERROR(IF('Análise Quantitativa'!$D$30="Máximo",RANK(IG32,$IG$8:$IG$72,0),IF('Análise Quantitativa'!$D$30="Mínimo",RANK(IG32,$IG$8:$IG$72,1),IF('Análise Quantitativa'!$D$30="- Mínimo",RANK(IG32,$IG$8:$IG$72,1),""))),"")</f>
        <v/>
      </c>
      <c r="II32" s="129" t="str">
        <v/>
      </c>
      <c r="IJ32" s="129" t="str">
        <f>IFERROR(IF('Análise Quantitativa'!$D$30="Máximo",RANK(II32,$II$8:$II$72,0),IF('Análise Quantitativa'!$D$30="Mínimo",RANK(II32,$II$8:$II$72,1),IF('Análise Quantitativa'!$D$30="- Mínimo",RANK(II32,$II$8:$II$72,1),""))),"")</f>
        <v/>
      </c>
      <c r="IK32" s="171"/>
      <c r="IL32" s="130">
        <v>26</v>
      </c>
      <c r="IM32" s="130" t="str">
        <f t="shared" si="24"/>
        <v/>
      </c>
      <c r="IN32" s="130" t="str">
        <f t="shared" si="25"/>
        <v/>
      </c>
      <c r="IO32" s="130" t="str">
        <f t="shared" si="26"/>
        <v/>
      </c>
      <c r="IP32" s="130" t="str">
        <f t="shared" si="27"/>
        <v/>
      </c>
      <c r="IQ32" s="130" t="str">
        <f t="shared" si="28"/>
        <v/>
      </c>
      <c r="IR32" s="130" t="str">
        <f t="shared" si="29"/>
        <v/>
      </c>
      <c r="IT32" s="130" t="str">
        <f t="shared" si="30"/>
        <v/>
      </c>
      <c r="IU32" s="130" t="str">
        <f t="shared" si="31"/>
        <v/>
      </c>
      <c r="IW32" s="130" t="str">
        <f>IF(IF('Análise Quantitativa'!$G$7=0,"",IF('Análise Quantitativa'!$G$7="","",IF('Análise Quantitativa'!$G$7=Tabela!$GI$2,Tabela!GM32,IF('Análise Quantitativa'!$G$7=Tabela!$GJ$2,Tabela!HM32))))=0,"",IF('Análise Quantitativa'!$G$7=0,"",IF('Análise Quantitativa'!$G$7="","",IF('Análise Quantitativa'!$G$7=Tabela!$GI$2,Tabela!GM32,IF('Análise Quantitativa'!$G$7=Tabela!$GJ$2,Tabela!HM32)))))</f>
        <v/>
      </c>
      <c r="IX32" s="130" t="str">
        <f>IF(IF('Análise Quantitativa'!$G$7=0,"",IF('Análise Quantitativa'!$G$7="","",IF('Análise Quantitativa'!$G$7=Tabela!$GI$2,GT32,IF('Análise Quantitativa'!$G$7=Tabela!$GJ$2,HN32))))=0,"",IF('Análise Quantitativa'!$G$7=0,"",IF('Análise Quantitativa'!$G$7="","",IF('Análise Quantitativa'!$G$7=Tabela!$GI$2,GT32,IF('Análise Quantitativa'!$G$7=Tabela!$GJ$2,HN32)))))</f>
        <v/>
      </c>
      <c r="IY32" s="130" t="str">
        <f t="shared" si="32"/>
        <v/>
      </c>
      <c r="JA32" s="130" t="str">
        <f>IF(GK32="","",IF(COUNTIFS($GK$8:GK32,GK32)=1,"",$GL$2))</f>
        <v/>
      </c>
      <c r="JB32" s="130" t="str">
        <f>IF(GR32="","",IF(COUNTIFS($GR$8:GR32,GR32)=1,"",$GL$2))</f>
        <v/>
      </c>
    </row>
    <row r="33" spans="2:262" ht="9.75" customHeight="1" thickBot="1" x14ac:dyDescent="0.3">
      <c r="B33" s="81" t="str">
        <f>Esboço!C35</f>
        <v/>
      </c>
      <c r="C33" s="75" t="str">
        <f>Esboço!Q35</f>
        <v/>
      </c>
      <c r="D33" s="75" t="str">
        <f>IFERROR(IF('Análise Quantitativa'!$D$33="Mínimo",_xlfn.RANK.EQ(Tabela!C33,Tabela!$C$3:$C$247,1)+COUNTIF(Tabela!$C$3:'Tabela'!C33,Tabela!C33)-1,IF('Análise Quantitativa'!$D$33="- Mínimo",_xlfn.RANK.EQ(Tabela!C33,Tabela!$C$3:$C$247,1)+COUNTIF(Tabela!$C$3:'Tabela'!C33,Tabela!C33)-1,IF('Análise Quantitativa'!$D$33="Máximo",_xlfn.RANK.EQ(Tabela!C33,Tabela!$C$3:$C$247,0)+COUNTIF(Tabela!$C$3:'Tabela'!C33,Tabela!C33)-1,""))),"")</f>
        <v/>
      </c>
      <c r="E33" s="79" t="str">
        <f>Esboço!AF35</f>
        <v/>
      </c>
      <c r="F33" s="75" t="str">
        <f>IFERROR(IF('Análise Quantitativa'!$D$33="Mínimo",_xlfn.RANK.EQ(Tabela!E33,Tabela!$E$3:$E$247,1)+COUNTIF(Tabela!$E$3:'Tabela'!E33,Tabela!E33)-1,IF('Análise Quantitativa'!$D$33="- Mínimo",_xlfn.RANK.EQ(Tabela!E33,Tabela!$E$3:$E$247,1)+COUNTIF(Tabela!$E$3:'Tabela'!E33,Tabela!E33)-1,IF('Análise Quantitativa'!$D$33="Máximo",_xlfn.RANK.EQ(Tabela!E33,Tabela!$E$3:$E$247,0)+COUNTIF(Tabela!$E$3:'Tabela'!E33,Tabela!E33)-1,""))),"")</f>
        <v/>
      </c>
      <c r="G33" s="88" t="str">
        <f t="shared" si="1"/>
        <v/>
      </c>
      <c r="H33" s="88" t="str">
        <f>IFERROR(Tabela!E33,"")</f>
        <v/>
      </c>
      <c r="I33" s="82" t="str">
        <f t="shared" si="3"/>
        <v/>
      </c>
      <c r="J33" s="89" t="str">
        <f>IFERROR(IF('Análise Quantitativa'!$D$33="Mínimo",_xlfn.RANK.EQ(Tabela!I33,Tabela!$I$3:$I$247,1)+COUNTIF(Tabela!$I$3:'Tabela'!I33,Tabela!I33)-1,IF('Análise Quantitativa'!$D$33="- Mínimo",_xlfn.RANK.EQ(Tabela!I33,Tabela!$I$3:$I$247,1)+COUNTIF(Tabela!$I$3:'Tabela'!I33,Tabela!I33)-1,IF('Análise Quantitativa'!$D$33="Máximo",_xlfn.RANK.EQ(Tabela!I33,Tabela!$I$3:$I$247,0)+COUNTIF(Tabela!$I$3:'Tabela'!I33,Tabela!I33)-1,""))),"")</f>
        <v/>
      </c>
      <c r="L33" s="99" t="str">
        <f t="shared" si="2"/>
        <v/>
      </c>
      <c r="N33" s="98" t="str">
        <f>IF(ISNA(HLOOKUP(1,V92:AB93,2,0)),"-",HLOOKUP(1,V92:AB93,2,0))</f>
        <v>-</v>
      </c>
      <c r="P33" s="98" t="str">
        <f>IF(Tabela!HM38="","-",Tabela!HM38)</f>
        <v>-</v>
      </c>
      <c r="R33" s="106" t="str">
        <f>IFERROR(IF('Análise Quantitativa'!$D$30="Máximo",RANK('Análise Quantitativa'!AE31,'Análise Quantitativa'!$AE$1:$AE$35,0),IF('Análise Quantitativa'!$D$30="Mínimo",RANK('Análise Quantitativa'!AE31,'Análise Quantitativa'!$AE$1:$AE$35,1),IF('Análise Quantitativa'!$D$30="- Mínimo",RANK('Análise Quantitativa'!AE31,'Análise Quantitativa'!$AE$1:$AE$35,1),""))),"")</f>
        <v/>
      </c>
      <c r="T33" s="106"/>
      <c r="V33" s="101" t="str">
        <f>IF(J13="","-",J13)</f>
        <v>-</v>
      </c>
      <c r="W33" s="101" t="str">
        <f>IF(J48="","-",J48)</f>
        <v>-</v>
      </c>
      <c r="X33" s="101" t="str">
        <f>IF(J83="","-",J83)</f>
        <v>-</v>
      </c>
      <c r="Y33" s="101" t="str">
        <f>IF(J118="","-",J118)</f>
        <v>-</v>
      </c>
      <c r="Z33" s="101" t="str">
        <f>IF(J153="","-",J153)</f>
        <v>-</v>
      </c>
      <c r="AA33" s="101" t="str">
        <f>IF(J188="","-",J188)</f>
        <v>-</v>
      </c>
      <c r="AB33" s="101" t="str">
        <f>IF(J223="","-",J223)</f>
        <v>-</v>
      </c>
      <c r="GG33" s="133"/>
      <c r="GH33" s="131"/>
      <c r="GI33" s="141" t="str">
        <f>IF('Extrato 1'!U28=0,"",'Extrato 1'!U28)</f>
        <v/>
      </c>
      <c r="GJ33" s="141" t="str">
        <f>IF('Análise Quantitativa'!O62=0,"",'Análise Quantitativa'!O62)</f>
        <v/>
      </c>
      <c r="GK33" s="132" t="str">
        <f>'Extrato 1'!Y28</f>
        <v/>
      </c>
      <c r="GL33" s="132" t="str">
        <f>IF($GG$1=Certificado!$AB$30,'Extrato 1'!H28,IF($GG$1=Certificado!$AC$30,'Extrato 1'!I28,""))</f>
        <v/>
      </c>
      <c r="GM33" s="142" t="str">
        <f t="shared" si="6"/>
        <v/>
      </c>
      <c r="GN33" s="138"/>
      <c r="GO33" s="131"/>
      <c r="GP33" s="141" t="str">
        <f>IF('Extrato 2'!U28=0,"",'Extrato 2'!U28)</f>
        <v/>
      </c>
      <c r="GQ33" s="141" t="str">
        <f t="shared" si="7"/>
        <v/>
      </c>
      <c r="GR33" s="132" t="str">
        <f>'Extrato 2'!Y28</f>
        <v/>
      </c>
      <c r="GS33" s="132" t="str">
        <f>IF($GG$1=Certificado!$AB$30,'Extrato 2'!H28,IF($GG$1=Certificado!$AC$30,'Extrato 2'!I28,""))</f>
        <v/>
      </c>
      <c r="GT33" s="142" t="str">
        <f t="shared" si="8"/>
        <v/>
      </c>
      <c r="GV33" s="132" t="str">
        <f>'Extrato 1'!S28</f>
        <v/>
      </c>
      <c r="GW33" s="132" t="str">
        <f>'Extrato 1'!V28</f>
        <v/>
      </c>
      <c r="GX33" s="132" t="str">
        <f>'Extrato 2'!S28</f>
        <v/>
      </c>
      <c r="GY33" s="132" t="str">
        <f>'Extrato 2'!V28</f>
        <v/>
      </c>
      <c r="HA33" s="132" t="str">
        <f t="shared" si="9"/>
        <v/>
      </c>
      <c r="HB33" s="69" t="str">
        <f t="shared" si="10"/>
        <v/>
      </c>
      <c r="HC33" s="69" t="str">
        <f t="shared" si="11"/>
        <v/>
      </c>
      <c r="HD33" s="69" t="str">
        <f t="shared" si="12"/>
        <v/>
      </c>
      <c r="HE33" s="69" t="str">
        <f t="shared" si="13"/>
        <v/>
      </c>
      <c r="HF33" s="69" t="str">
        <f t="shared" si="14"/>
        <v/>
      </c>
      <c r="HH33" s="69" t="str">
        <f t="shared" si="15"/>
        <v/>
      </c>
      <c r="HI33" s="69" t="str">
        <f>IF($GG$3=Certificado!$Z$30,Tabela!HB33,IF($GG$3=Certificado!$AA$30,Tabela!HC33,""))</f>
        <v/>
      </c>
      <c r="HJ33" s="69" t="str">
        <f t="shared" si="16"/>
        <v/>
      </c>
      <c r="HK33" s="69" t="str">
        <f>IF($GG$3=Certificado!$Z$30,Tabela!HE33,IF($GG$3=Certificado!$AA$30,Tabela!HF33,""))</f>
        <v/>
      </c>
      <c r="HM33" s="130" t="str">
        <f>'Análise Quantitativa'!A62</f>
        <v/>
      </c>
      <c r="HN33" s="130" t="str">
        <f>'Análise Quantitativa'!B62</f>
        <v/>
      </c>
      <c r="HO33" s="130" t="str">
        <f>IF(AND('Análise Quantitativa'!AD62="",'Análise Quantitativa'!AE62=""),"",IF(AND('Análise Quantitativa'!AD62="-",'Análise Quantitativa'!AE62=""),"",IF(AND('Análise Quantitativa'!AE62="",'Análise Quantitativa'!AD62&gt;=1,'Análise Quantitativa'!AD62&lt;=35),'Análise Quantitativa'!AD62,IF(AND('Análise Quantitativa'!AE62&gt;=1,'Análise Quantitativa'!AE62&lt;=35,'Análise Quantitativa'!AD62&gt;=1,'Análise Quantitativa'!AD62&lt;=35),'Análise Quantitativa'!AD62,IF(AND('Análise Quantitativa'!AD62="-",'Análise Quantitativa'!AE62&gt;=1),'Análise Quantitativa'!AE62)))))</f>
        <v/>
      </c>
      <c r="HP33" s="183" t="str">
        <f>IF(IF('Análise Quantitativa'!$G$7=0,"",IF('Análise Quantitativa'!$G$7="","",IF('Análise Quantitativa'!$G$7=Tabela!$GI$2,IU33,IF('Análise Quantitativa'!$G$7=Tabela!$GJ$2,HO33))))=0,"",IF('Análise Quantitativa'!$G$7=0,"",IF('Análise Quantitativa'!$G$7="","",IF('Análise Quantitativa'!$G$7=Tabela!$GI$2,IU33,IF('Análise Quantitativa'!$G$7=Tabela!$GJ$2,HO33)))))</f>
        <v/>
      </c>
      <c r="HQ33" s="165" t="str">
        <f t="shared" si="17"/>
        <v/>
      </c>
      <c r="HR33" s="129" t="str">
        <f t="shared" si="18"/>
        <v/>
      </c>
      <c r="HS33" s="129" t="str">
        <f t="shared" si="19"/>
        <v/>
      </c>
      <c r="HT33" s="129" t="str">
        <f t="shared" si="20"/>
        <v/>
      </c>
      <c r="HU33" s="129" t="str">
        <f t="shared" si="21"/>
        <v/>
      </c>
      <c r="HV33" s="129" t="str">
        <f t="shared" si="22"/>
        <v/>
      </c>
      <c r="HW33" s="129" t="str">
        <f t="shared" si="23"/>
        <v/>
      </c>
      <c r="HX33" s="171"/>
      <c r="HY33" s="129" t="str">
        <v/>
      </c>
      <c r="HZ33" s="129" t="str">
        <f>IFERROR(IF('Análise Quantitativa'!$D$30="Máximo",RANK(HY33,$HY$8:$HY$72,0),IF('Análise Quantitativa'!$D$30="Mínimo",RANK(HY33,$HY$8:$HY$72,1),IF('Análise Quantitativa'!$D$30="- Mínimo",RANK(HY33,$HY$8:$HY$72,1),""))),"")</f>
        <v/>
      </c>
      <c r="IA33" s="129" t="str">
        <v/>
      </c>
      <c r="IB33" s="129" t="str">
        <f>IFERROR(IF('Análise Quantitativa'!$D$30="Máximo",RANK(IA33,$IA$8:$IA$72,0),IF('Análise Quantitativa'!$D$30="Mínimo",RANK(IA33,$IA$8:$IA$72,1),IF('Análise Quantitativa'!$D$30="- Mínimo",RANK(IA33,$IA$8:$IA$72,1),""))),"")</f>
        <v/>
      </c>
      <c r="IC33" s="129" t="str">
        <v/>
      </c>
      <c r="ID33" s="129" t="str">
        <f>IFERROR(IF('Análise Quantitativa'!$D$30="Máximo",RANK(IC33,$IC$8:$IC$72,0),IF('Análise Quantitativa'!$D$30="Mínimo",RANK(IC33,$IC$8:$IC$72,1),IF('Análise Quantitativa'!$D$30="- Mínimo",RANK(IC33,$IC$8:$IC$72,1),""))),"")</f>
        <v/>
      </c>
      <c r="IE33" s="129" t="str">
        <v/>
      </c>
      <c r="IF33" s="129" t="str">
        <f>IFERROR(IF('Análise Quantitativa'!$D$30="Máximo",RANK(IE33,$IE$8:$IE$72,0),IF('Análise Quantitativa'!$D$30="Mínimo",RANK(IE33,$IE$8:$IE$72,1),IF('Análise Quantitativa'!$D$30="- Mínimo",RANK(IE33,$IE$8:$IE$72,1),""))),"")</f>
        <v/>
      </c>
      <c r="IG33" s="129" t="str">
        <v/>
      </c>
      <c r="IH33" s="129" t="str">
        <f>IFERROR(IF('Análise Quantitativa'!$D$30="Máximo",RANK(IG33,$IG$8:$IG$72,0),IF('Análise Quantitativa'!$D$30="Mínimo",RANK(IG33,$IG$8:$IG$72,1),IF('Análise Quantitativa'!$D$30="- Mínimo",RANK(IG33,$IG$8:$IG$72,1),""))),"")</f>
        <v/>
      </c>
      <c r="II33" s="129" t="str">
        <v/>
      </c>
      <c r="IJ33" s="129" t="str">
        <f>IFERROR(IF('Análise Quantitativa'!$D$30="Máximo",RANK(II33,$II$8:$II$72,0),IF('Análise Quantitativa'!$D$30="Mínimo",RANK(II33,$II$8:$II$72,1),IF('Análise Quantitativa'!$D$30="- Mínimo",RANK(II33,$II$8:$II$72,1),""))),"")</f>
        <v/>
      </c>
      <c r="IK33" s="171"/>
      <c r="IL33" s="130">
        <v>27</v>
      </c>
      <c r="IM33" s="130" t="str">
        <f t="shared" si="24"/>
        <v/>
      </c>
      <c r="IN33" s="130" t="str">
        <f t="shared" si="25"/>
        <v/>
      </c>
      <c r="IO33" s="130" t="str">
        <f t="shared" si="26"/>
        <v/>
      </c>
      <c r="IP33" s="130" t="str">
        <f t="shared" si="27"/>
        <v/>
      </c>
      <c r="IQ33" s="130" t="str">
        <f t="shared" si="28"/>
        <v/>
      </c>
      <c r="IR33" s="130" t="str">
        <f t="shared" si="29"/>
        <v/>
      </c>
      <c r="IT33" s="130" t="str">
        <f t="shared" si="30"/>
        <v/>
      </c>
      <c r="IU33" s="130" t="str">
        <f t="shared" si="31"/>
        <v/>
      </c>
      <c r="IW33" s="130" t="str">
        <f>IF(IF('Análise Quantitativa'!$G$7=0,"",IF('Análise Quantitativa'!$G$7="","",IF('Análise Quantitativa'!$G$7=Tabela!$GI$2,Tabela!GM33,IF('Análise Quantitativa'!$G$7=Tabela!$GJ$2,Tabela!HM33))))=0,"",IF('Análise Quantitativa'!$G$7=0,"",IF('Análise Quantitativa'!$G$7="","",IF('Análise Quantitativa'!$G$7=Tabela!$GI$2,Tabela!GM33,IF('Análise Quantitativa'!$G$7=Tabela!$GJ$2,Tabela!HM33)))))</f>
        <v/>
      </c>
      <c r="IX33" s="130" t="str">
        <f>IF(IF('Análise Quantitativa'!$G$7=0,"",IF('Análise Quantitativa'!$G$7="","",IF('Análise Quantitativa'!$G$7=Tabela!$GI$2,GT33,IF('Análise Quantitativa'!$G$7=Tabela!$GJ$2,HN33))))=0,"",IF('Análise Quantitativa'!$G$7=0,"",IF('Análise Quantitativa'!$G$7="","",IF('Análise Quantitativa'!$G$7=Tabela!$GI$2,GT33,IF('Análise Quantitativa'!$G$7=Tabela!$GJ$2,HN33)))))</f>
        <v/>
      </c>
      <c r="IY33" s="130" t="str">
        <f t="shared" si="32"/>
        <v/>
      </c>
      <c r="JA33" s="130" t="str">
        <f>IF(GK33="","",IF(COUNTIFS($GK$8:GK33,GK33)=1,"",$GL$2))</f>
        <v/>
      </c>
      <c r="JB33" s="130" t="str">
        <f>IF(GR33="","",IF(COUNTIFS($GR$8:GR33,GR33)=1,"",$GL$2))</f>
        <v/>
      </c>
    </row>
    <row r="34" spans="2:262" ht="9.75" customHeight="1" thickBot="1" x14ac:dyDescent="0.3">
      <c r="B34" s="81" t="str">
        <f>Esboço!C36</f>
        <v/>
      </c>
      <c r="C34" s="75" t="str">
        <f>Esboço!Q36</f>
        <v/>
      </c>
      <c r="D34" s="75" t="str">
        <f>IFERROR(IF('Análise Quantitativa'!$D$33="Mínimo",_xlfn.RANK.EQ(Tabela!C34,Tabela!$C$3:$C$247,1)+COUNTIF(Tabela!$C$3:'Tabela'!C34,Tabela!C34)-1,IF('Análise Quantitativa'!$D$33="- Mínimo",_xlfn.RANK.EQ(Tabela!C34,Tabela!$C$3:$C$247,1)+COUNTIF(Tabela!$C$3:'Tabela'!C34,Tabela!C34)-1,IF('Análise Quantitativa'!$D$33="Máximo",_xlfn.RANK.EQ(Tabela!C34,Tabela!$C$3:$C$247,0)+COUNTIF(Tabela!$C$3:'Tabela'!C34,Tabela!C34)-1,""))),"")</f>
        <v/>
      </c>
      <c r="E34" s="79" t="str">
        <f>Esboço!AF36</f>
        <v/>
      </c>
      <c r="F34" s="75" t="str">
        <f>IFERROR(IF('Análise Quantitativa'!$D$33="Mínimo",_xlfn.RANK.EQ(Tabela!E34,Tabela!$E$3:$E$247,1)+COUNTIF(Tabela!$E$3:'Tabela'!E34,Tabela!E34)-1,IF('Análise Quantitativa'!$D$33="- Mínimo",_xlfn.RANK.EQ(Tabela!E34,Tabela!$E$3:$E$247,1)+COUNTIF(Tabela!$E$3:'Tabela'!E34,Tabela!E34)-1,IF('Análise Quantitativa'!$D$33="Máximo",_xlfn.RANK.EQ(Tabela!E34,Tabela!$E$3:$E$247,0)+COUNTIF(Tabela!$E$3:'Tabela'!E34,Tabela!E34)-1,""))),"")</f>
        <v/>
      </c>
      <c r="G34" s="88" t="str">
        <f t="shared" si="1"/>
        <v/>
      </c>
      <c r="H34" s="88" t="str">
        <f>IFERROR(Tabela!E34,"")</f>
        <v/>
      </c>
      <c r="I34" s="82" t="str">
        <f t="shared" si="3"/>
        <v/>
      </c>
      <c r="J34" s="89" t="str">
        <f>IFERROR(IF('Análise Quantitativa'!$D$33="Mínimo",_xlfn.RANK.EQ(Tabela!I34,Tabela!$I$3:$I$247,1)+COUNTIF(Tabela!$I$3:'Tabela'!I34,Tabela!I34)-1,IF('Análise Quantitativa'!$D$33="- Mínimo",_xlfn.RANK.EQ(Tabela!I34,Tabela!$I$3:$I$247,1)+COUNTIF(Tabela!$I$3:'Tabela'!I34,Tabela!I34)-1,IF('Análise Quantitativa'!$D$33="Máximo",_xlfn.RANK.EQ(Tabela!I34,Tabela!$I$3:$I$247,0)+COUNTIF(Tabela!$I$3:'Tabela'!I34,Tabela!I34)-1,""))),"")</f>
        <v/>
      </c>
      <c r="L34" s="99" t="str">
        <f t="shared" si="2"/>
        <v/>
      </c>
      <c r="N34" s="98" t="str">
        <f>IF(ISNA(HLOOKUP(1,V95:AB96,2,0)),"-",HLOOKUP(1,V95:AB96,2,0))</f>
        <v>-</v>
      </c>
      <c r="P34" s="98" t="str">
        <f>IF(Tabela!HM39="","-",Tabela!HM39)</f>
        <v>-</v>
      </c>
      <c r="R34" s="106" t="str">
        <f>IFERROR(IF('Análise Quantitativa'!$D$30="Máximo",RANK('Análise Quantitativa'!AE32,'Análise Quantitativa'!$AE$1:$AE$35,0),IF('Análise Quantitativa'!$D$30="Mínimo",RANK('Análise Quantitativa'!AE32,'Análise Quantitativa'!$AE$1:$AE$35,1),IF('Análise Quantitativa'!$D$30="- Mínimo",RANK('Análise Quantitativa'!AE32,'Análise Quantitativa'!$AE$1:$AE$35,1),""))),"")</f>
        <v/>
      </c>
      <c r="T34" s="106"/>
      <c r="GG34" s="133"/>
      <c r="GH34" s="131"/>
      <c r="GI34" s="141" t="str">
        <f>IF('Extrato 1'!U29=0,"",'Extrato 1'!U29)</f>
        <v/>
      </c>
      <c r="GJ34" s="141" t="str">
        <f>IF('Análise Quantitativa'!O63=0,"",'Análise Quantitativa'!O63)</f>
        <v/>
      </c>
      <c r="GK34" s="132" t="str">
        <f>'Extrato 1'!Y29</f>
        <v/>
      </c>
      <c r="GL34" s="132" t="str">
        <f>IF($GG$1=Certificado!$AB$30,'Extrato 1'!H29,IF($GG$1=Certificado!$AC$30,'Extrato 1'!I29,""))</f>
        <v/>
      </c>
      <c r="GM34" s="142" t="str">
        <f t="shared" si="6"/>
        <v/>
      </c>
      <c r="GN34" s="138"/>
      <c r="GO34" s="131"/>
      <c r="GP34" s="141" t="str">
        <f>IF('Extrato 2'!U29=0,"",'Extrato 2'!U29)</f>
        <v/>
      </c>
      <c r="GQ34" s="141" t="str">
        <f t="shared" si="7"/>
        <v/>
      </c>
      <c r="GR34" s="132" t="str">
        <f>'Extrato 2'!Y29</f>
        <v/>
      </c>
      <c r="GS34" s="132" t="str">
        <f>IF($GG$1=Certificado!$AB$30,'Extrato 2'!H29,IF($GG$1=Certificado!$AC$30,'Extrato 2'!I29,""))</f>
        <v/>
      </c>
      <c r="GT34" s="142" t="str">
        <f t="shared" si="8"/>
        <v/>
      </c>
      <c r="GV34" s="132" t="str">
        <f>'Extrato 1'!S29</f>
        <v/>
      </c>
      <c r="GW34" s="132" t="str">
        <f>'Extrato 1'!V29</f>
        <v/>
      </c>
      <c r="GX34" s="132" t="str">
        <f>'Extrato 2'!S29</f>
        <v/>
      </c>
      <c r="GY34" s="132" t="str">
        <f>'Extrato 2'!V29</f>
        <v/>
      </c>
      <c r="HA34" s="132" t="str">
        <f t="shared" si="9"/>
        <v/>
      </c>
      <c r="HB34" s="69" t="str">
        <f t="shared" si="10"/>
        <v/>
      </c>
      <c r="HC34" s="69" t="str">
        <f t="shared" si="11"/>
        <v/>
      </c>
      <c r="HD34" s="69" t="str">
        <f t="shared" si="12"/>
        <v/>
      </c>
      <c r="HE34" s="69" t="str">
        <f t="shared" si="13"/>
        <v/>
      </c>
      <c r="HF34" s="69" t="str">
        <f t="shared" si="14"/>
        <v/>
      </c>
      <c r="HH34" s="69" t="str">
        <f t="shared" si="15"/>
        <v/>
      </c>
      <c r="HI34" s="69" t="str">
        <f>IF($GG$3=Certificado!$Z$30,Tabela!HB34,IF($GG$3=Certificado!$AA$30,Tabela!HC34,""))</f>
        <v/>
      </c>
      <c r="HJ34" s="69" t="str">
        <f t="shared" si="16"/>
        <v/>
      </c>
      <c r="HK34" s="69" t="str">
        <f>IF($GG$3=Certificado!$Z$30,Tabela!HE34,IF($GG$3=Certificado!$AA$30,Tabela!HF34,""))</f>
        <v/>
      </c>
      <c r="HM34" s="130" t="str">
        <f>'Análise Quantitativa'!A63</f>
        <v/>
      </c>
      <c r="HN34" s="130" t="str">
        <f>'Análise Quantitativa'!B63</f>
        <v/>
      </c>
      <c r="HO34" s="130" t="str">
        <f>IF(AND('Análise Quantitativa'!AD63="",'Análise Quantitativa'!AE63=""),"",IF(AND('Análise Quantitativa'!AD63="-",'Análise Quantitativa'!AE63=""),"",IF(AND('Análise Quantitativa'!AE63="",'Análise Quantitativa'!AD63&gt;=1,'Análise Quantitativa'!AD63&lt;=35),'Análise Quantitativa'!AD63,IF(AND('Análise Quantitativa'!AE63&gt;=1,'Análise Quantitativa'!AE63&lt;=35,'Análise Quantitativa'!AD63&gt;=1,'Análise Quantitativa'!AD63&lt;=35),'Análise Quantitativa'!AD63,IF(AND('Análise Quantitativa'!AD63="-",'Análise Quantitativa'!AE63&gt;=1),'Análise Quantitativa'!AE63)))))</f>
        <v/>
      </c>
      <c r="HP34" s="183" t="str">
        <f>IF(IF('Análise Quantitativa'!$G$7=0,"",IF('Análise Quantitativa'!$G$7="","",IF('Análise Quantitativa'!$G$7=Tabela!$GI$2,IU34,IF('Análise Quantitativa'!$G$7=Tabela!$GJ$2,HO34))))=0,"",IF('Análise Quantitativa'!$G$7=0,"",IF('Análise Quantitativa'!$G$7="","",IF('Análise Quantitativa'!$G$7=Tabela!$GI$2,IU34,IF('Análise Quantitativa'!$G$7=Tabela!$GJ$2,HO34)))))</f>
        <v/>
      </c>
      <c r="HQ34" s="165" t="str">
        <f t="shared" si="17"/>
        <v/>
      </c>
      <c r="HR34" s="129" t="str">
        <f t="shared" si="18"/>
        <v/>
      </c>
      <c r="HS34" s="129" t="str">
        <f t="shared" si="19"/>
        <v/>
      </c>
      <c r="HT34" s="129" t="str">
        <f t="shared" si="20"/>
        <v/>
      </c>
      <c r="HU34" s="129" t="str">
        <f t="shared" si="21"/>
        <v/>
      </c>
      <c r="HV34" s="129" t="str">
        <f t="shared" si="22"/>
        <v/>
      </c>
      <c r="HW34" s="129" t="str">
        <f t="shared" si="23"/>
        <v/>
      </c>
      <c r="HX34" s="171"/>
      <c r="HY34" s="129" t="str">
        <v/>
      </c>
      <c r="HZ34" s="129" t="str">
        <f>IFERROR(IF('Análise Quantitativa'!$D$30="Máximo",RANK(HY34,$HY$8:$HY$72,0),IF('Análise Quantitativa'!$D$30="Mínimo",RANK(HY34,$HY$8:$HY$72,1),IF('Análise Quantitativa'!$D$30="- Mínimo",RANK(HY34,$HY$8:$HY$72,1),""))),"")</f>
        <v/>
      </c>
      <c r="IA34" s="129" t="str">
        <v/>
      </c>
      <c r="IB34" s="129" t="str">
        <f>IFERROR(IF('Análise Quantitativa'!$D$30="Máximo",RANK(IA34,$IA$8:$IA$72,0),IF('Análise Quantitativa'!$D$30="Mínimo",RANK(IA34,$IA$8:$IA$72,1),IF('Análise Quantitativa'!$D$30="- Mínimo",RANK(IA34,$IA$8:$IA$72,1),""))),"")</f>
        <v/>
      </c>
      <c r="IC34" s="129" t="str">
        <v/>
      </c>
      <c r="ID34" s="129" t="str">
        <f>IFERROR(IF('Análise Quantitativa'!$D$30="Máximo",RANK(IC34,$IC$8:$IC$72,0),IF('Análise Quantitativa'!$D$30="Mínimo",RANK(IC34,$IC$8:$IC$72,1),IF('Análise Quantitativa'!$D$30="- Mínimo",RANK(IC34,$IC$8:$IC$72,1),""))),"")</f>
        <v/>
      </c>
      <c r="IE34" s="129" t="str">
        <v/>
      </c>
      <c r="IF34" s="129" t="str">
        <f>IFERROR(IF('Análise Quantitativa'!$D$30="Máximo",RANK(IE34,$IE$8:$IE$72,0),IF('Análise Quantitativa'!$D$30="Mínimo",RANK(IE34,$IE$8:$IE$72,1),IF('Análise Quantitativa'!$D$30="- Mínimo",RANK(IE34,$IE$8:$IE$72,1),""))),"")</f>
        <v/>
      </c>
      <c r="IG34" s="129" t="str">
        <v/>
      </c>
      <c r="IH34" s="129" t="str">
        <f>IFERROR(IF('Análise Quantitativa'!$D$30="Máximo",RANK(IG34,$IG$8:$IG$72,0),IF('Análise Quantitativa'!$D$30="Mínimo",RANK(IG34,$IG$8:$IG$72,1),IF('Análise Quantitativa'!$D$30="- Mínimo",RANK(IG34,$IG$8:$IG$72,1),""))),"")</f>
        <v/>
      </c>
      <c r="II34" s="129" t="str">
        <v/>
      </c>
      <c r="IJ34" s="129" t="str">
        <f>IFERROR(IF('Análise Quantitativa'!$D$30="Máximo",RANK(II34,$II$8:$II$72,0),IF('Análise Quantitativa'!$D$30="Mínimo",RANK(II34,$II$8:$II$72,1),IF('Análise Quantitativa'!$D$30="- Mínimo",RANK(II34,$II$8:$II$72,1),""))),"")</f>
        <v/>
      </c>
      <c r="IK34" s="171"/>
      <c r="IL34" s="130">
        <v>28</v>
      </c>
      <c r="IM34" s="130" t="str">
        <f t="shared" si="24"/>
        <v/>
      </c>
      <c r="IN34" s="130" t="str">
        <f t="shared" si="25"/>
        <v/>
      </c>
      <c r="IO34" s="130" t="str">
        <f t="shared" si="26"/>
        <v/>
      </c>
      <c r="IP34" s="130" t="str">
        <f t="shared" si="27"/>
        <v/>
      </c>
      <c r="IQ34" s="130" t="str">
        <f t="shared" si="28"/>
        <v/>
      </c>
      <c r="IR34" s="130" t="str">
        <f t="shared" si="29"/>
        <v/>
      </c>
      <c r="IT34" s="130" t="str">
        <f t="shared" si="30"/>
        <v/>
      </c>
      <c r="IU34" s="130" t="str">
        <f t="shared" si="31"/>
        <v/>
      </c>
      <c r="IW34" s="130" t="str">
        <f>IF(IF('Análise Quantitativa'!$G$7=0,"",IF('Análise Quantitativa'!$G$7="","",IF('Análise Quantitativa'!$G$7=Tabela!$GI$2,Tabela!GM34,IF('Análise Quantitativa'!$G$7=Tabela!$GJ$2,Tabela!HM34))))=0,"",IF('Análise Quantitativa'!$G$7=0,"",IF('Análise Quantitativa'!$G$7="","",IF('Análise Quantitativa'!$G$7=Tabela!$GI$2,Tabela!GM34,IF('Análise Quantitativa'!$G$7=Tabela!$GJ$2,Tabela!HM34)))))</f>
        <v/>
      </c>
      <c r="IX34" s="130" t="str">
        <f>IF(IF('Análise Quantitativa'!$G$7=0,"",IF('Análise Quantitativa'!$G$7="","",IF('Análise Quantitativa'!$G$7=Tabela!$GI$2,GT34,IF('Análise Quantitativa'!$G$7=Tabela!$GJ$2,HN34))))=0,"",IF('Análise Quantitativa'!$G$7=0,"",IF('Análise Quantitativa'!$G$7="","",IF('Análise Quantitativa'!$G$7=Tabela!$GI$2,GT34,IF('Análise Quantitativa'!$G$7=Tabela!$GJ$2,HN34)))))</f>
        <v/>
      </c>
      <c r="IY34" s="130" t="str">
        <f t="shared" si="32"/>
        <v/>
      </c>
      <c r="JA34" s="130" t="str">
        <f>IF(GK34="","",IF(COUNTIFS($GK$8:GK34,GK34)=1,"",$GL$2))</f>
        <v/>
      </c>
      <c r="JB34" s="130" t="str">
        <f>IF(GR34="","",IF(COUNTIFS($GR$8:GR34,GR34)=1,"",$GL$2))</f>
        <v/>
      </c>
    </row>
    <row r="35" spans="2:262" ht="9.75" customHeight="1" thickBot="1" x14ac:dyDescent="0.3">
      <c r="B35" s="81" t="str">
        <f>Esboço!C37</f>
        <v/>
      </c>
      <c r="C35" s="75" t="str">
        <f>Esboço!Q37</f>
        <v/>
      </c>
      <c r="D35" s="75" t="str">
        <f>IFERROR(IF('Análise Quantitativa'!$D$33="Mínimo",_xlfn.RANK.EQ(Tabela!C35,Tabela!$C$3:$C$247,1)+COUNTIF(Tabela!$C$3:'Tabela'!C35,Tabela!C35)-1,IF('Análise Quantitativa'!$D$33="- Mínimo",_xlfn.RANK.EQ(Tabela!C35,Tabela!$C$3:$C$247,1)+COUNTIF(Tabela!$C$3:'Tabela'!C35,Tabela!C35)-1,IF('Análise Quantitativa'!$D$33="Máximo",_xlfn.RANK.EQ(Tabela!C35,Tabela!$C$3:$C$247,0)+COUNTIF(Tabela!$C$3:'Tabela'!C35,Tabela!C35)-1,""))),"")</f>
        <v/>
      </c>
      <c r="E35" s="79" t="str">
        <f>Esboço!AF37</f>
        <v/>
      </c>
      <c r="F35" s="75" t="str">
        <f>IFERROR(IF('Análise Quantitativa'!$D$33="Mínimo",_xlfn.RANK.EQ(Tabela!E35,Tabela!$E$3:$E$247,1)+COUNTIF(Tabela!$E$3:'Tabela'!E35,Tabela!E35)-1,IF('Análise Quantitativa'!$D$33="- Mínimo",_xlfn.RANK.EQ(Tabela!E35,Tabela!$E$3:$E$247,1)+COUNTIF(Tabela!$E$3:'Tabela'!E35,Tabela!E35)-1,IF('Análise Quantitativa'!$D$33="Máximo",_xlfn.RANK.EQ(Tabela!E35,Tabela!$E$3:$E$247,0)+COUNTIF(Tabela!$E$3:'Tabela'!E35,Tabela!E35)-1,""))),"")</f>
        <v/>
      </c>
      <c r="G35" s="88" t="str">
        <f t="shared" si="1"/>
        <v/>
      </c>
      <c r="H35" s="88" t="str">
        <f>IFERROR(Tabela!E35,"")</f>
        <v/>
      </c>
      <c r="I35" s="82" t="str">
        <f t="shared" si="3"/>
        <v/>
      </c>
      <c r="J35" s="89" t="str">
        <f>IFERROR(IF('Análise Quantitativa'!$D$33="Mínimo",_xlfn.RANK.EQ(Tabela!I35,Tabela!$I$3:$I$247,1)+COUNTIF(Tabela!$I$3:'Tabela'!I35,Tabela!I35)-1,IF('Análise Quantitativa'!$D$33="- Mínimo",_xlfn.RANK.EQ(Tabela!I35,Tabela!$I$3:$I$247,1)+COUNTIF(Tabela!$I$3:'Tabela'!I35,Tabela!I35)-1,IF('Análise Quantitativa'!$D$33="Máximo",_xlfn.RANK.EQ(Tabela!I35,Tabela!$I$3:$I$247,0)+COUNTIF(Tabela!$I$3:'Tabela'!I35,Tabela!I35)-1,""))),"")</f>
        <v/>
      </c>
      <c r="L35" s="99" t="str">
        <f t="shared" si="2"/>
        <v/>
      </c>
      <c r="N35" s="98" t="str">
        <f>IF(ISNA(HLOOKUP(1,V98:AB99,2,0)),"-",HLOOKUP(1,V98:AB99,2,0))</f>
        <v>-</v>
      </c>
      <c r="P35" s="98" t="str">
        <f>IF(Tabela!HM40="","-",Tabela!HM40)</f>
        <v>-</v>
      </c>
      <c r="R35" s="106" t="str">
        <f>IFERROR(IF('Análise Quantitativa'!$D$30="Máximo",RANK('Análise Quantitativa'!AE33,'Análise Quantitativa'!$AE$1:$AE$35,0),IF('Análise Quantitativa'!$D$30="Mínimo",RANK('Análise Quantitativa'!AE33,'Análise Quantitativa'!$AE$1:$AE$35,1),IF('Análise Quantitativa'!$D$30="- Mínimo",RANK('Análise Quantitativa'!AE33,'Análise Quantitativa'!$AE$1:$AE$35,1),""))),"")</f>
        <v/>
      </c>
      <c r="T35" s="106"/>
      <c r="V35" s="102" t="str">
        <f t="shared" ref="V35:AB35" si="41">IF(V36="-","-",1)</f>
        <v>-</v>
      </c>
      <c r="W35" s="102" t="str">
        <f t="shared" si="41"/>
        <v>-</v>
      </c>
      <c r="X35" s="102" t="str">
        <f t="shared" si="41"/>
        <v>-</v>
      </c>
      <c r="Y35" s="102" t="str">
        <f t="shared" si="41"/>
        <v>-</v>
      </c>
      <c r="Z35" s="102" t="str">
        <f t="shared" si="41"/>
        <v>-</v>
      </c>
      <c r="AA35" s="102" t="str">
        <f t="shared" si="41"/>
        <v>-</v>
      </c>
      <c r="AB35" s="102" t="str">
        <f t="shared" si="41"/>
        <v>-</v>
      </c>
      <c r="GG35" s="133"/>
      <c r="GH35" s="131"/>
      <c r="GI35" s="141" t="str">
        <f>IF('Extrato 1'!U30=0,"",'Extrato 1'!U30)</f>
        <v/>
      </c>
      <c r="GJ35" s="141" t="str">
        <f>IF('Análise Quantitativa'!O64=0,"",'Análise Quantitativa'!O64)</f>
        <v/>
      </c>
      <c r="GK35" s="132" t="str">
        <f>'Extrato 1'!Y30</f>
        <v/>
      </c>
      <c r="GL35" s="132" t="str">
        <f>IF($GG$1=Certificado!$AB$30,'Extrato 1'!H30,IF($GG$1=Certificado!$AC$30,'Extrato 1'!I30,""))</f>
        <v/>
      </c>
      <c r="GM35" s="142" t="str">
        <f t="shared" si="6"/>
        <v/>
      </c>
      <c r="GN35" s="138"/>
      <c r="GO35" s="131"/>
      <c r="GP35" s="141" t="str">
        <f>IF('Extrato 2'!U30=0,"",'Extrato 2'!U30)</f>
        <v/>
      </c>
      <c r="GQ35" s="141" t="str">
        <f t="shared" si="7"/>
        <v/>
      </c>
      <c r="GR35" s="132" t="str">
        <f>'Extrato 2'!Y30</f>
        <v/>
      </c>
      <c r="GS35" s="132" t="str">
        <f>IF($GG$1=Certificado!$AB$30,'Extrato 2'!H30,IF($GG$1=Certificado!$AC$30,'Extrato 2'!I30,""))</f>
        <v/>
      </c>
      <c r="GT35" s="142" t="str">
        <f t="shared" si="8"/>
        <v/>
      </c>
      <c r="GV35" s="132" t="str">
        <f>'Extrato 1'!S30</f>
        <v/>
      </c>
      <c r="GW35" s="132" t="str">
        <f>'Extrato 1'!V30</f>
        <v/>
      </c>
      <c r="GX35" s="132" t="str">
        <f>'Extrato 2'!S30</f>
        <v/>
      </c>
      <c r="GY35" s="132" t="str">
        <f>'Extrato 2'!V30</f>
        <v/>
      </c>
      <c r="HA35" s="132" t="str">
        <f t="shared" si="9"/>
        <v/>
      </c>
      <c r="HB35" s="69" t="str">
        <f t="shared" si="10"/>
        <v/>
      </c>
      <c r="HC35" s="69" t="str">
        <f t="shared" si="11"/>
        <v/>
      </c>
      <c r="HD35" s="69" t="str">
        <f t="shared" si="12"/>
        <v/>
      </c>
      <c r="HE35" s="69" t="str">
        <f t="shared" si="13"/>
        <v/>
      </c>
      <c r="HF35" s="69" t="str">
        <f t="shared" si="14"/>
        <v/>
      </c>
      <c r="HH35" s="69" t="str">
        <f t="shared" si="15"/>
        <v/>
      </c>
      <c r="HI35" s="69" t="str">
        <f>IF($GG$3=Certificado!$Z$30,Tabela!HB35,IF($GG$3=Certificado!$AA$30,Tabela!HC35,""))</f>
        <v/>
      </c>
      <c r="HJ35" s="69" t="str">
        <f t="shared" si="16"/>
        <v/>
      </c>
      <c r="HK35" s="69" t="str">
        <f>IF($GG$3=Certificado!$Z$30,Tabela!HE35,IF($GG$3=Certificado!$AA$30,Tabela!HF35,""))</f>
        <v/>
      </c>
      <c r="HM35" s="130" t="str">
        <f>'Análise Quantitativa'!A64</f>
        <v/>
      </c>
      <c r="HN35" s="130" t="str">
        <f>'Análise Quantitativa'!B64</f>
        <v/>
      </c>
      <c r="HO35" s="130" t="str">
        <f>IF(AND('Análise Quantitativa'!AD64="",'Análise Quantitativa'!AE64=""),"",IF(AND('Análise Quantitativa'!AD64="-",'Análise Quantitativa'!AE64=""),"",IF(AND('Análise Quantitativa'!AE64="",'Análise Quantitativa'!AD64&gt;=1,'Análise Quantitativa'!AD64&lt;=35),'Análise Quantitativa'!AD64,IF(AND('Análise Quantitativa'!AE64&gt;=1,'Análise Quantitativa'!AE64&lt;=35,'Análise Quantitativa'!AD64&gt;=1,'Análise Quantitativa'!AD64&lt;=35),'Análise Quantitativa'!AD64,IF(AND('Análise Quantitativa'!AD64="-",'Análise Quantitativa'!AE64&gt;=1),'Análise Quantitativa'!AE64)))))</f>
        <v/>
      </c>
      <c r="HP35" s="183" t="str">
        <f>IF(IF('Análise Quantitativa'!$G$7=0,"",IF('Análise Quantitativa'!$G$7="","",IF('Análise Quantitativa'!$G$7=Tabela!$GI$2,IU35,IF('Análise Quantitativa'!$G$7=Tabela!$GJ$2,HO35))))=0,"",IF('Análise Quantitativa'!$G$7=0,"",IF('Análise Quantitativa'!$G$7="","",IF('Análise Quantitativa'!$G$7=Tabela!$GI$2,IU35,IF('Análise Quantitativa'!$G$7=Tabela!$GJ$2,HO35)))))</f>
        <v/>
      </c>
      <c r="HQ35" s="165" t="str">
        <f t="shared" si="17"/>
        <v/>
      </c>
      <c r="HR35" s="129" t="str">
        <f t="shared" si="18"/>
        <v/>
      </c>
      <c r="HS35" s="129" t="str">
        <f t="shared" si="19"/>
        <v/>
      </c>
      <c r="HT35" s="129" t="str">
        <f t="shared" si="20"/>
        <v/>
      </c>
      <c r="HU35" s="129" t="str">
        <f t="shared" si="21"/>
        <v/>
      </c>
      <c r="HV35" s="129" t="str">
        <f t="shared" si="22"/>
        <v/>
      </c>
      <c r="HW35" s="129" t="str">
        <f t="shared" si="23"/>
        <v/>
      </c>
      <c r="HX35" s="171"/>
      <c r="HY35" s="129" t="str">
        <v/>
      </c>
      <c r="HZ35" s="129" t="str">
        <f>IFERROR(IF('Análise Quantitativa'!$D$30="Máximo",RANK(HY35,$HY$8:$HY$72,0),IF('Análise Quantitativa'!$D$30="Mínimo",RANK(HY35,$HY$8:$HY$72,1),IF('Análise Quantitativa'!$D$30="- Mínimo",RANK(HY35,$HY$8:$HY$72,1),""))),"")</f>
        <v/>
      </c>
      <c r="IA35" s="129" t="str">
        <v/>
      </c>
      <c r="IB35" s="129" t="str">
        <f>IFERROR(IF('Análise Quantitativa'!$D$30="Máximo",RANK(IA35,$IA$8:$IA$72,0),IF('Análise Quantitativa'!$D$30="Mínimo",RANK(IA35,$IA$8:$IA$72,1),IF('Análise Quantitativa'!$D$30="- Mínimo",RANK(IA35,$IA$8:$IA$72,1),""))),"")</f>
        <v/>
      </c>
      <c r="IC35" s="129" t="str">
        <v/>
      </c>
      <c r="ID35" s="129" t="str">
        <f>IFERROR(IF('Análise Quantitativa'!$D$30="Máximo",RANK(IC35,$IC$8:$IC$72,0),IF('Análise Quantitativa'!$D$30="Mínimo",RANK(IC35,$IC$8:$IC$72,1),IF('Análise Quantitativa'!$D$30="- Mínimo",RANK(IC35,$IC$8:$IC$72,1),""))),"")</f>
        <v/>
      </c>
      <c r="IE35" s="129" t="str">
        <v/>
      </c>
      <c r="IF35" s="129" t="str">
        <f>IFERROR(IF('Análise Quantitativa'!$D$30="Máximo",RANK(IE35,$IE$8:$IE$72,0),IF('Análise Quantitativa'!$D$30="Mínimo",RANK(IE35,$IE$8:$IE$72,1),IF('Análise Quantitativa'!$D$30="- Mínimo",RANK(IE35,$IE$8:$IE$72,1),""))),"")</f>
        <v/>
      </c>
      <c r="IG35" s="129" t="str">
        <v/>
      </c>
      <c r="IH35" s="129" t="str">
        <f>IFERROR(IF('Análise Quantitativa'!$D$30="Máximo",RANK(IG35,$IG$8:$IG$72,0),IF('Análise Quantitativa'!$D$30="Mínimo",RANK(IG35,$IG$8:$IG$72,1),IF('Análise Quantitativa'!$D$30="- Mínimo",RANK(IG35,$IG$8:$IG$72,1),""))),"")</f>
        <v/>
      </c>
      <c r="II35" s="129" t="str">
        <v/>
      </c>
      <c r="IJ35" s="129" t="str">
        <f>IFERROR(IF('Análise Quantitativa'!$D$30="Máximo",RANK(II35,$II$8:$II$72,0),IF('Análise Quantitativa'!$D$30="Mínimo",RANK(II35,$II$8:$II$72,1),IF('Análise Quantitativa'!$D$30="- Mínimo",RANK(II35,$II$8:$II$72,1),""))),"")</f>
        <v/>
      </c>
      <c r="IK35" s="171"/>
      <c r="IL35" s="130">
        <v>29</v>
      </c>
      <c r="IM35" s="130" t="str">
        <f t="shared" si="24"/>
        <v/>
      </c>
      <c r="IN35" s="130" t="str">
        <f t="shared" si="25"/>
        <v/>
      </c>
      <c r="IO35" s="130" t="str">
        <f t="shared" si="26"/>
        <v/>
      </c>
      <c r="IP35" s="130" t="str">
        <f t="shared" si="27"/>
        <v/>
      </c>
      <c r="IQ35" s="130" t="str">
        <f t="shared" si="28"/>
        <v/>
      </c>
      <c r="IR35" s="130" t="str">
        <f t="shared" si="29"/>
        <v/>
      </c>
      <c r="IT35" s="130" t="str">
        <f t="shared" si="30"/>
        <v/>
      </c>
      <c r="IU35" s="130" t="str">
        <f t="shared" si="31"/>
        <v/>
      </c>
      <c r="IW35" s="130" t="str">
        <f>IF(IF('Análise Quantitativa'!$G$7=0,"",IF('Análise Quantitativa'!$G$7="","",IF('Análise Quantitativa'!$G$7=Tabela!$GI$2,Tabela!GM35,IF('Análise Quantitativa'!$G$7=Tabela!$GJ$2,Tabela!HM35))))=0,"",IF('Análise Quantitativa'!$G$7=0,"",IF('Análise Quantitativa'!$G$7="","",IF('Análise Quantitativa'!$G$7=Tabela!$GI$2,Tabela!GM35,IF('Análise Quantitativa'!$G$7=Tabela!$GJ$2,Tabela!HM35)))))</f>
        <v/>
      </c>
      <c r="IX35" s="130" t="str">
        <f>IF(IF('Análise Quantitativa'!$G$7=0,"",IF('Análise Quantitativa'!$G$7="","",IF('Análise Quantitativa'!$G$7=Tabela!$GI$2,GT35,IF('Análise Quantitativa'!$G$7=Tabela!$GJ$2,HN35))))=0,"",IF('Análise Quantitativa'!$G$7=0,"",IF('Análise Quantitativa'!$G$7="","",IF('Análise Quantitativa'!$G$7=Tabela!$GI$2,GT35,IF('Análise Quantitativa'!$G$7=Tabela!$GJ$2,HN35)))))</f>
        <v/>
      </c>
      <c r="IY35" s="130" t="str">
        <f t="shared" si="32"/>
        <v/>
      </c>
      <c r="JA35" s="130" t="str">
        <f>IF(GK35="","",IF(COUNTIFS($GK$8:GK35,GK35)=1,"",$GL$2))</f>
        <v/>
      </c>
      <c r="JB35" s="130" t="str">
        <f>IF(GR35="","",IF(COUNTIFS($GR$8:GR35,GR35)=1,"",$GL$2))</f>
        <v/>
      </c>
    </row>
    <row r="36" spans="2:262" ht="9.75" customHeight="1" thickBot="1" x14ac:dyDescent="0.3">
      <c r="B36" s="81" t="str">
        <f>Esboço!C38</f>
        <v/>
      </c>
      <c r="C36" s="75" t="str">
        <f>Esboço!Q38</f>
        <v/>
      </c>
      <c r="D36" s="75" t="str">
        <f>IFERROR(IF('Análise Quantitativa'!$D$33="Mínimo",_xlfn.RANK.EQ(Tabela!C36,Tabela!$C$3:$C$247,1)+COUNTIF(Tabela!$C$3:'Tabela'!C36,Tabela!C36)-1,IF('Análise Quantitativa'!$D$33="- Mínimo",_xlfn.RANK.EQ(Tabela!C36,Tabela!$C$3:$C$247,1)+COUNTIF(Tabela!$C$3:'Tabela'!C36,Tabela!C36)-1,IF('Análise Quantitativa'!$D$33="Máximo",_xlfn.RANK.EQ(Tabela!C36,Tabela!$C$3:$C$247,0)+COUNTIF(Tabela!$C$3:'Tabela'!C36,Tabela!C36)-1,""))),"")</f>
        <v/>
      </c>
      <c r="E36" s="79" t="str">
        <f>Esboço!AF38</f>
        <v/>
      </c>
      <c r="F36" s="75" t="str">
        <f>IFERROR(IF('Análise Quantitativa'!$D$33="Mínimo",_xlfn.RANK.EQ(Tabela!E36,Tabela!$E$3:$E$247,1)+COUNTIF(Tabela!$E$3:'Tabela'!E36,Tabela!E36)-1,IF('Análise Quantitativa'!$D$33="- Mínimo",_xlfn.RANK.EQ(Tabela!E36,Tabela!$E$3:$E$247,1)+COUNTIF(Tabela!$E$3:'Tabela'!E36,Tabela!E36)-1,IF('Análise Quantitativa'!$D$33="Máximo",_xlfn.RANK.EQ(Tabela!E36,Tabela!$E$3:$E$247,0)+COUNTIF(Tabela!$E$3:'Tabela'!E36,Tabela!E36)-1,""))),"")</f>
        <v/>
      </c>
      <c r="G36" s="88" t="str">
        <f t="shared" si="1"/>
        <v/>
      </c>
      <c r="H36" s="88" t="str">
        <f>IFERROR(Tabela!E36,"")</f>
        <v/>
      </c>
      <c r="I36" s="82" t="str">
        <f t="shared" si="3"/>
        <v/>
      </c>
      <c r="J36" s="89" t="str">
        <f>IFERROR(IF('Análise Quantitativa'!$D$33="Mínimo",_xlfn.RANK.EQ(Tabela!I36,Tabela!$I$3:$I$247,1)+COUNTIF(Tabela!$I$3:'Tabela'!I36,Tabela!I36)-1,IF('Análise Quantitativa'!$D$33="- Mínimo",_xlfn.RANK.EQ(Tabela!I36,Tabela!$I$3:$I$247,1)+COUNTIF(Tabela!$I$3:'Tabela'!I36,Tabela!I36)-1,IF('Análise Quantitativa'!$D$33="Máximo",_xlfn.RANK.EQ(Tabela!I36,Tabela!$I$3:$I$247,0)+COUNTIF(Tabela!$I$3:'Tabela'!I36,Tabela!I36)-1,""))),"")</f>
        <v/>
      </c>
      <c r="L36" s="99" t="str">
        <f t="shared" si="2"/>
        <v/>
      </c>
      <c r="N36" s="98" t="str">
        <f>IF(ISNA(HLOOKUP(1,V101:AB102,2,0)),"-",HLOOKUP(1,V101:AB102,2,0))</f>
        <v>-</v>
      </c>
      <c r="P36" s="98" t="str">
        <f>IF(Tabela!HM41="","-",Tabela!HM41)</f>
        <v>-</v>
      </c>
      <c r="R36" s="106" t="str">
        <f>IFERROR(IF('Análise Quantitativa'!$D$30="Máximo",RANK('Análise Quantitativa'!AE34,'Análise Quantitativa'!$AE$1:$AE$35,0),IF('Análise Quantitativa'!$D$30="Mínimo",RANK('Análise Quantitativa'!AE34,'Análise Quantitativa'!$AE$1:$AE$35,1),IF('Análise Quantitativa'!$D$30="- Mínimo",RANK('Análise Quantitativa'!AE34,'Análise Quantitativa'!$AE$1:$AE$35,1),""))),"")</f>
        <v/>
      </c>
      <c r="T36" s="106"/>
      <c r="V36" s="101" t="str">
        <f>IF(J14="","-",J14)</f>
        <v>-</v>
      </c>
      <c r="W36" s="101" t="str">
        <f>IF(J49="","-",J49)</f>
        <v>-</v>
      </c>
      <c r="X36" s="101" t="str">
        <f>IF(J84="","-",J84)</f>
        <v>-</v>
      </c>
      <c r="Y36" s="101" t="str">
        <f>IF(J119="","-",J119)</f>
        <v>-</v>
      </c>
      <c r="Z36" s="101" t="str">
        <f>IF(J154="","-",J154)</f>
        <v>-</v>
      </c>
      <c r="AA36" s="101" t="str">
        <f>IF(J189="","-",J189)</f>
        <v>-</v>
      </c>
      <c r="AB36" s="101" t="str">
        <f>IF(J224="","-",J224)</f>
        <v>-</v>
      </c>
      <c r="GG36" s="133"/>
      <c r="GH36" s="131"/>
      <c r="GI36" s="141" t="str">
        <f>IF('Extrato 1'!U31=0,"",'Extrato 1'!U31)</f>
        <v/>
      </c>
      <c r="GJ36" s="141" t="str">
        <f>IF('Análise Quantitativa'!O65=0,"",'Análise Quantitativa'!O65)</f>
        <v/>
      </c>
      <c r="GK36" s="132" t="str">
        <f>'Extrato 1'!Y31</f>
        <v/>
      </c>
      <c r="GL36" s="132" t="str">
        <f>IF($GG$1=Certificado!$AB$30,'Extrato 1'!H31,IF($GG$1=Certificado!$AC$30,'Extrato 1'!I31,""))</f>
        <v/>
      </c>
      <c r="GM36" s="142" t="str">
        <f t="shared" si="6"/>
        <v/>
      </c>
      <c r="GN36" s="138"/>
      <c r="GO36" s="131"/>
      <c r="GP36" s="141" t="str">
        <f>IF('Extrato 2'!U31=0,"",'Extrato 2'!U31)</f>
        <v/>
      </c>
      <c r="GQ36" s="141" t="str">
        <f t="shared" si="7"/>
        <v/>
      </c>
      <c r="GR36" s="132" t="str">
        <f>'Extrato 2'!Y31</f>
        <v/>
      </c>
      <c r="GS36" s="132" t="str">
        <f>IF($GG$1=Certificado!$AB$30,'Extrato 2'!H31,IF($GG$1=Certificado!$AC$30,'Extrato 2'!I31,""))</f>
        <v/>
      </c>
      <c r="GT36" s="142" t="str">
        <f t="shared" si="8"/>
        <v/>
      </c>
      <c r="GV36" s="132" t="str">
        <f>'Extrato 1'!S31</f>
        <v/>
      </c>
      <c r="GW36" s="132" t="str">
        <f>'Extrato 1'!V31</f>
        <v/>
      </c>
      <c r="GX36" s="132" t="str">
        <f>'Extrato 2'!S31</f>
        <v/>
      </c>
      <c r="GY36" s="132" t="str">
        <f>'Extrato 2'!V31</f>
        <v/>
      </c>
      <c r="HA36" s="132" t="str">
        <f t="shared" si="9"/>
        <v/>
      </c>
      <c r="HB36" s="69" t="str">
        <f t="shared" si="10"/>
        <v/>
      </c>
      <c r="HC36" s="69" t="str">
        <f t="shared" si="11"/>
        <v/>
      </c>
      <c r="HD36" s="69" t="str">
        <f t="shared" si="12"/>
        <v/>
      </c>
      <c r="HE36" s="69" t="str">
        <f t="shared" si="13"/>
        <v/>
      </c>
      <c r="HF36" s="69" t="str">
        <f t="shared" si="14"/>
        <v/>
      </c>
      <c r="HH36" s="69" t="str">
        <f t="shared" si="15"/>
        <v/>
      </c>
      <c r="HI36" s="69" t="str">
        <f>IF($GG$3=Certificado!$Z$30,Tabela!HB36,IF($GG$3=Certificado!$AA$30,Tabela!HC36,""))</f>
        <v/>
      </c>
      <c r="HJ36" s="69" t="str">
        <f t="shared" si="16"/>
        <v/>
      </c>
      <c r="HK36" s="69" t="str">
        <f>IF($GG$3=Certificado!$Z$30,Tabela!HE36,IF($GG$3=Certificado!$AA$30,Tabela!HF36,""))</f>
        <v/>
      </c>
      <c r="HM36" s="130" t="str">
        <f>'Análise Quantitativa'!A65</f>
        <v/>
      </c>
      <c r="HN36" s="130" t="str">
        <f>'Análise Quantitativa'!B65</f>
        <v/>
      </c>
      <c r="HO36" s="130" t="str">
        <f>IF(AND('Análise Quantitativa'!AD65="",'Análise Quantitativa'!AE65=""),"",IF(AND('Análise Quantitativa'!AD65="-",'Análise Quantitativa'!AE65=""),"",IF(AND('Análise Quantitativa'!AE65="",'Análise Quantitativa'!AD65&gt;=1,'Análise Quantitativa'!AD65&lt;=35),'Análise Quantitativa'!AD65,IF(AND('Análise Quantitativa'!AE65&gt;=1,'Análise Quantitativa'!AE65&lt;=35,'Análise Quantitativa'!AD65&gt;=1,'Análise Quantitativa'!AD65&lt;=35),'Análise Quantitativa'!AD65,IF(AND('Análise Quantitativa'!AD65="-",'Análise Quantitativa'!AE65&gt;=1),'Análise Quantitativa'!AE65)))))</f>
        <v/>
      </c>
      <c r="HP36" s="183" t="str">
        <f>IF(IF('Análise Quantitativa'!$G$7=0,"",IF('Análise Quantitativa'!$G$7="","",IF('Análise Quantitativa'!$G$7=Tabela!$GI$2,IU36,IF('Análise Quantitativa'!$G$7=Tabela!$GJ$2,HO36))))=0,"",IF('Análise Quantitativa'!$G$7=0,"",IF('Análise Quantitativa'!$G$7="","",IF('Análise Quantitativa'!$G$7=Tabela!$GI$2,IU36,IF('Análise Quantitativa'!$G$7=Tabela!$GJ$2,HO36)))))</f>
        <v/>
      </c>
      <c r="HQ36" s="165" t="str">
        <f t="shared" si="17"/>
        <v/>
      </c>
      <c r="HR36" s="129" t="str">
        <f t="shared" si="18"/>
        <v/>
      </c>
      <c r="HS36" s="129" t="str">
        <f t="shared" si="19"/>
        <v/>
      </c>
      <c r="HT36" s="129" t="str">
        <f t="shared" si="20"/>
        <v/>
      </c>
      <c r="HU36" s="129" t="str">
        <f t="shared" si="21"/>
        <v/>
      </c>
      <c r="HV36" s="129" t="str">
        <f t="shared" si="22"/>
        <v/>
      </c>
      <c r="HW36" s="129" t="str">
        <f t="shared" si="23"/>
        <v/>
      </c>
      <c r="HX36" s="171"/>
      <c r="HY36" s="129" t="str">
        <v/>
      </c>
      <c r="HZ36" s="129" t="str">
        <f>IFERROR(IF('Análise Quantitativa'!$D$30="Máximo",RANK(HY36,$HY$8:$HY$72,0),IF('Análise Quantitativa'!$D$30="Mínimo",RANK(HY36,$HY$8:$HY$72,1),IF('Análise Quantitativa'!$D$30="- Mínimo",RANK(HY36,$HY$8:$HY$72,1),""))),"")</f>
        <v/>
      </c>
      <c r="IA36" s="129" t="str">
        <v/>
      </c>
      <c r="IB36" s="129" t="str">
        <f>IFERROR(IF('Análise Quantitativa'!$D$30="Máximo",RANK(IA36,$IA$8:$IA$72,0),IF('Análise Quantitativa'!$D$30="Mínimo",RANK(IA36,$IA$8:$IA$72,1),IF('Análise Quantitativa'!$D$30="- Mínimo",RANK(IA36,$IA$8:$IA$72,1),""))),"")</f>
        <v/>
      </c>
      <c r="IC36" s="129" t="str">
        <v/>
      </c>
      <c r="ID36" s="129" t="str">
        <f>IFERROR(IF('Análise Quantitativa'!$D$30="Máximo",RANK(IC36,$IC$8:$IC$72,0),IF('Análise Quantitativa'!$D$30="Mínimo",RANK(IC36,$IC$8:$IC$72,1),IF('Análise Quantitativa'!$D$30="- Mínimo",RANK(IC36,$IC$8:$IC$72,1),""))),"")</f>
        <v/>
      </c>
      <c r="IE36" s="129" t="str">
        <v/>
      </c>
      <c r="IF36" s="129" t="str">
        <f>IFERROR(IF('Análise Quantitativa'!$D$30="Máximo",RANK(IE36,$IE$8:$IE$72,0),IF('Análise Quantitativa'!$D$30="Mínimo",RANK(IE36,$IE$8:$IE$72,1),IF('Análise Quantitativa'!$D$30="- Mínimo",RANK(IE36,$IE$8:$IE$72,1),""))),"")</f>
        <v/>
      </c>
      <c r="IG36" s="129" t="str">
        <v/>
      </c>
      <c r="IH36" s="129" t="str">
        <f>IFERROR(IF('Análise Quantitativa'!$D$30="Máximo",RANK(IG36,$IG$8:$IG$72,0),IF('Análise Quantitativa'!$D$30="Mínimo",RANK(IG36,$IG$8:$IG$72,1),IF('Análise Quantitativa'!$D$30="- Mínimo",RANK(IG36,$IG$8:$IG$72,1),""))),"")</f>
        <v/>
      </c>
      <c r="II36" s="129" t="str">
        <v/>
      </c>
      <c r="IJ36" s="129" t="str">
        <f>IFERROR(IF('Análise Quantitativa'!$D$30="Máximo",RANK(II36,$II$8:$II$72,0),IF('Análise Quantitativa'!$D$30="Mínimo",RANK(II36,$II$8:$II$72,1),IF('Análise Quantitativa'!$D$30="- Mínimo",RANK(II36,$II$8:$II$72,1),""))),"")</f>
        <v/>
      </c>
      <c r="IK36" s="171"/>
      <c r="IL36" s="130">
        <v>30</v>
      </c>
      <c r="IM36" s="130" t="str">
        <f t="shared" si="24"/>
        <v/>
      </c>
      <c r="IN36" s="130" t="str">
        <f t="shared" si="25"/>
        <v/>
      </c>
      <c r="IO36" s="130" t="str">
        <f t="shared" si="26"/>
        <v/>
      </c>
      <c r="IP36" s="130" t="str">
        <f t="shared" si="27"/>
        <v/>
      </c>
      <c r="IQ36" s="130" t="str">
        <f t="shared" si="28"/>
        <v/>
      </c>
      <c r="IR36" s="130" t="str">
        <f t="shared" si="29"/>
        <v/>
      </c>
      <c r="IT36" s="130" t="str">
        <f t="shared" si="30"/>
        <v/>
      </c>
      <c r="IU36" s="130" t="str">
        <f t="shared" si="31"/>
        <v/>
      </c>
      <c r="IW36" s="130" t="str">
        <f>IF(IF('Análise Quantitativa'!$G$7=0,"",IF('Análise Quantitativa'!$G$7="","",IF('Análise Quantitativa'!$G$7=Tabela!$GI$2,Tabela!GM36,IF('Análise Quantitativa'!$G$7=Tabela!$GJ$2,Tabela!HM36))))=0,"",IF('Análise Quantitativa'!$G$7=0,"",IF('Análise Quantitativa'!$G$7="","",IF('Análise Quantitativa'!$G$7=Tabela!$GI$2,Tabela!GM36,IF('Análise Quantitativa'!$G$7=Tabela!$GJ$2,Tabela!HM36)))))</f>
        <v/>
      </c>
      <c r="IX36" s="130" t="str">
        <f>IF(IF('Análise Quantitativa'!$G$7=0,"",IF('Análise Quantitativa'!$G$7="","",IF('Análise Quantitativa'!$G$7=Tabela!$GI$2,GT36,IF('Análise Quantitativa'!$G$7=Tabela!$GJ$2,HN36))))=0,"",IF('Análise Quantitativa'!$G$7=0,"",IF('Análise Quantitativa'!$G$7="","",IF('Análise Quantitativa'!$G$7=Tabela!$GI$2,GT36,IF('Análise Quantitativa'!$G$7=Tabela!$GJ$2,HN36)))))</f>
        <v/>
      </c>
      <c r="IY36" s="130" t="str">
        <f t="shared" si="32"/>
        <v/>
      </c>
      <c r="JA36" s="130" t="str">
        <f>IF(GK36="","",IF(COUNTIFS($GK$8:GK36,GK36)=1,"",$GL$2))</f>
        <v/>
      </c>
      <c r="JB36" s="130" t="str">
        <f>IF(GR36="","",IF(COUNTIFS($GR$8:GR36,GR36)=1,"",$GL$2))</f>
        <v/>
      </c>
    </row>
    <row r="37" spans="2:262" ht="9.75" customHeight="1" thickBot="1" x14ac:dyDescent="0.3">
      <c r="B37" s="81" t="str">
        <f>Esboço!C39</f>
        <v/>
      </c>
      <c r="C37" s="75" t="str">
        <f>Esboço!Q39</f>
        <v/>
      </c>
      <c r="D37" s="75" t="str">
        <f>IFERROR(IF('Análise Quantitativa'!$D$33="Mínimo",_xlfn.RANK.EQ(Tabela!C37,Tabela!$C$3:$C$247,1)+COUNTIF(Tabela!$C$3:'Tabela'!C37,Tabela!C37)-1,IF('Análise Quantitativa'!$D$33="- Mínimo",_xlfn.RANK.EQ(Tabela!C37,Tabela!$C$3:$C$247,1)+COUNTIF(Tabela!$C$3:'Tabela'!C37,Tabela!C37)-1,IF('Análise Quantitativa'!$D$33="Máximo",_xlfn.RANK.EQ(Tabela!C37,Tabela!$C$3:$C$247,0)+COUNTIF(Tabela!$C$3:'Tabela'!C37,Tabela!C37)-1,""))),"")</f>
        <v/>
      </c>
      <c r="E37" s="79" t="str">
        <f>Esboço!AF39</f>
        <v/>
      </c>
      <c r="F37" s="75" t="str">
        <f>IFERROR(IF('Análise Quantitativa'!$D$33="Mínimo",_xlfn.RANK.EQ(Tabela!E37,Tabela!$E$3:$E$247,1)+COUNTIF(Tabela!$E$3:'Tabela'!E37,Tabela!E37)-1,IF('Análise Quantitativa'!$D$33="- Mínimo",_xlfn.RANK.EQ(Tabela!E37,Tabela!$E$3:$E$247,1)+COUNTIF(Tabela!$E$3:'Tabela'!E37,Tabela!E37)-1,IF('Análise Quantitativa'!$D$33="Máximo",_xlfn.RANK.EQ(Tabela!E37,Tabela!$E$3:$E$247,0)+COUNTIF(Tabela!$E$3:'Tabela'!E37,Tabela!E37)-1,""))),"")</f>
        <v/>
      </c>
      <c r="G37" s="88" t="str">
        <f t="shared" si="1"/>
        <v/>
      </c>
      <c r="H37" s="88" t="str">
        <f>IFERROR(Tabela!E37,"")</f>
        <v/>
      </c>
      <c r="I37" s="82" t="str">
        <f t="shared" si="3"/>
        <v/>
      </c>
      <c r="J37" s="89" t="str">
        <f>IFERROR(IF('Análise Quantitativa'!$D$33="Mínimo",_xlfn.RANK.EQ(Tabela!I37,Tabela!$I$3:$I$247,1)+COUNTIF(Tabela!$I$3:'Tabela'!I37,Tabela!I37)-1,IF('Análise Quantitativa'!$D$33="- Mínimo",_xlfn.RANK.EQ(Tabela!I37,Tabela!$I$3:$I$247,1)+COUNTIF(Tabela!$I$3:'Tabela'!I37,Tabela!I37)-1,IF('Análise Quantitativa'!$D$33="Máximo",_xlfn.RANK.EQ(Tabela!I37,Tabela!$I$3:$I$247,0)+COUNTIF(Tabela!$I$3:'Tabela'!I37,Tabela!I37)-1,""))),"")</f>
        <v/>
      </c>
      <c r="L37" s="103" t="str">
        <f t="shared" si="2"/>
        <v/>
      </c>
      <c r="N37" s="98" t="str">
        <f>IF(ISNA(HLOOKUP(1,V104:AB105,2,0)),"-",HLOOKUP(1,V104:AB105,2,0))</f>
        <v>-</v>
      </c>
      <c r="P37" s="98" t="str">
        <f>IF(Tabela!HM42="","-",Tabela!HM42)</f>
        <v>-</v>
      </c>
      <c r="R37" s="106" t="str">
        <f>IFERROR(IF('Análise Quantitativa'!$D$30="Máximo",RANK('Análise Quantitativa'!AE35,'Análise Quantitativa'!$AE$1:$AE$35,0),IF('Análise Quantitativa'!$D$30="Mínimo",RANK('Análise Quantitativa'!AE35,'Análise Quantitativa'!$AE$1:$AE$35,1),IF('Análise Quantitativa'!$D$30="- Mínimo",RANK('Análise Quantitativa'!AE35,'Análise Quantitativa'!$AE$1:$AE$35,1),""))),"")</f>
        <v/>
      </c>
      <c r="T37" s="106"/>
      <c r="GG37" s="133"/>
      <c r="GH37" s="131"/>
      <c r="GI37" s="141" t="str">
        <f>IF('Extrato 1'!U32=0,"",'Extrato 1'!U32)</f>
        <v/>
      </c>
      <c r="GJ37" s="141" t="str">
        <f>IF('Análise Quantitativa'!O66=0,"",'Análise Quantitativa'!O66)</f>
        <v/>
      </c>
      <c r="GK37" s="132" t="str">
        <f>'Extrato 1'!Y32</f>
        <v/>
      </c>
      <c r="GL37" s="132" t="str">
        <f>IF($GG$1=Certificado!$AB$30,'Extrato 1'!H32,IF($GG$1=Certificado!$AC$30,'Extrato 1'!I32,""))</f>
        <v/>
      </c>
      <c r="GM37" s="142" t="str">
        <f t="shared" si="6"/>
        <v/>
      </c>
      <c r="GN37" s="138"/>
      <c r="GO37" s="131"/>
      <c r="GP37" s="141" t="str">
        <f>IF('Extrato 2'!U32=0,"",'Extrato 2'!U32)</f>
        <v/>
      </c>
      <c r="GQ37" s="141" t="str">
        <f t="shared" si="7"/>
        <v/>
      </c>
      <c r="GR37" s="132" t="str">
        <f>'Extrato 2'!Y32</f>
        <v/>
      </c>
      <c r="GS37" s="132" t="str">
        <f>IF($GG$1=Certificado!$AB$30,'Extrato 2'!H32,IF($GG$1=Certificado!$AC$30,'Extrato 2'!I32,""))</f>
        <v/>
      </c>
      <c r="GT37" s="142" t="str">
        <f t="shared" si="8"/>
        <v/>
      </c>
      <c r="GV37" s="132" t="str">
        <f>'Extrato 1'!S32</f>
        <v/>
      </c>
      <c r="GW37" s="132" t="str">
        <f>'Extrato 1'!V32</f>
        <v/>
      </c>
      <c r="GX37" s="132" t="str">
        <f>'Extrato 2'!S32</f>
        <v/>
      </c>
      <c r="GY37" s="132" t="str">
        <f>'Extrato 2'!V32</f>
        <v/>
      </c>
      <c r="HA37" s="132" t="str">
        <f t="shared" si="9"/>
        <v/>
      </c>
      <c r="HB37" s="69" t="str">
        <f t="shared" si="10"/>
        <v/>
      </c>
      <c r="HC37" s="69" t="str">
        <f t="shared" si="11"/>
        <v/>
      </c>
      <c r="HD37" s="69" t="str">
        <f t="shared" si="12"/>
        <v/>
      </c>
      <c r="HE37" s="69" t="str">
        <f t="shared" si="13"/>
        <v/>
      </c>
      <c r="HF37" s="69" t="str">
        <f t="shared" si="14"/>
        <v/>
      </c>
      <c r="HH37" s="69" t="str">
        <f t="shared" si="15"/>
        <v/>
      </c>
      <c r="HI37" s="69" t="str">
        <f>IF($GG$3=Certificado!$Z$30,Tabela!HB37,IF($GG$3=Certificado!$AA$30,Tabela!HC37,""))</f>
        <v/>
      </c>
      <c r="HJ37" s="69" t="str">
        <f t="shared" si="16"/>
        <v/>
      </c>
      <c r="HK37" s="69" t="str">
        <f>IF($GG$3=Certificado!$Z$30,Tabela!HE37,IF($GG$3=Certificado!$AA$30,Tabela!HF37,""))</f>
        <v/>
      </c>
      <c r="HM37" s="130" t="str">
        <f>'Análise Quantitativa'!A66</f>
        <v/>
      </c>
      <c r="HN37" s="130" t="str">
        <f>'Análise Quantitativa'!B66</f>
        <v/>
      </c>
      <c r="HO37" s="130" t="str">
        <f>IF(AND('Análise Quantitativa'!AD66="",'Análise Quantitativa'!AE66=""),"",IF(AND('Análise Quantitativa'!AD66="-",'Análise Quantitativa'!AE66=""),"",IF(AND('Análise Quantitativa'!AE66="",'Análise Quantitativa'!AD66&gt;=1,'Análise Quantitativa'!AD66&lt;=35),'Análise Quantitativa'!AD66,IF(AND('Análise Quantitativa'!AE66&gt;=1,'Análise Quantitativa'!AE66&lt;=35,'Análise Quantitativa'!AD66&gt;=1,'Análise Quantitativa'!AD66&lt;=35),'Análise Quantitativa'!AD66,IF(AND('Análise Quantitativa'!AD66="-",'Análise Quantitativa'!AE66&gt;=1),'Análise Quantitativa'!AE66)))))</f>
        <v/>
      </c>
      <c r="HP37" s="183" t="str">
        <f>IF(IF('Análise Quantitativa'!$G$7=0,"",IF('Análise Quantitativa'!$G$7="","",IF('Análise Quantitativa'!$G$7=Tabela!$GI$2,IU37,IF('Análise Quantitativa'!$G$7=Tabela!$GJ$2,HO37))))=0,"",IF('Análise Quantitativa'!$G$7=0,"",IF('Análise Quantitativa'!$G$7="","",IF('Análise Quantitativa'!$G$7=Tabela!$GI$2,IU37,IF('Análise Quantitativa'!$G$7=Tabela!$GJ$2,HO37)))))</f>
        <v/>
      </c>
      <c r="HQ37" s="165" t="str">
        <f t="shared" si="17"/>
        <v/>
      </c>
      <c r="HR37" s="129" t="str">
        <f t="shared" si="18"/>
        <v/>
      </c>
      <c r="HS37" s="129" t="str">
        <f t="shared" si="19"/>
        <v/>
      </c>
      <c r="HT37" s="129" t="str">
        <f t="shared" si="20"/>
        <v/>
      </c>
      <c r="HU37" s="129" t="str">
        <f t="shared" si="21"/>
        <v/>
      </c>
      <c r="HV37" s="129" t="str">
        <f t="shared" si="22"/>
        <v/>
      </c>
      <c r="HW37" s="129" t="str">
        <f t="shared" si="23"/>
        <v/>
      </c>
      <c r="HX37" s="171"/>
      <c r="HY37" s="129" t="str">
        <v/>
      </c>
      <c r="HZ37" s="129" t="str">
        <f>IFERROR(IF('Análise Quantitativa'!$D$30="Máximo",RANK(HY37,$HY$8:$HY$72,0),IF('Análise Quantitativa'!$D$30="Mínimo",RANK(HY37,$HY$8:$HY$72,1),IF('Análise Quantitativa'!$D$30="- Mínimo",RANK(HY37,$HY$8:$HY$72,1),""))),"")</f>
        <v/>
      </c>
      <c r="IA37" s="129" t="str">
        <v/>
      </c>
      <c r="IB37" s="129" t="str">
        <f>IFERROR(IF('Análise Quantitativa'!$D$30="Máximo",RANK(IA37,$IA$8:$IA$72,0),IF('Análise Quantitativa'!$D$30="Mínimo",RANK(IA37,$IA$8:$IA$72,1),IF('Análise Quantitativa'!$D$30="- Mínimo",RANK(IA37,$IA$8:$IA$72,1),""))),"")</f>
        <v/>
      </c>
      <c r="IC37" s="129" t="str">
        <v/>
      </c>
      <c r="ID37" s="129" t="str">
        <f>IFERROR(IF('Análise Quantitativa'!$D$30="Máximo",RANK(IC37,$IC$8:$IC$72,0),IF('Análise Quantitativa'!$D$30="Mínimo",RANK(IC37,$IC$8:$IC$72,1),IF('Análise Quantitativa'!$D$30="- Mínimo",RANK(IC37,$IC$8:$IC$72,1),""))),"")</f>
        <v/>
      </c>
      <c r="IE37" s="129" t="str">
        <v/>
      </c>
      <c r="IF37" s="129" t="str">
        <f>IFERROR(IF('Análise Quantitativa'!$D$30="Máximo",RANK(IE37,$IE$8:$IE$72,0),IF('Análise Quantitativa'!$D$30="Mínimo",RANK(IE37,$IE$8:$IE$72,1),IF('Análise Quantitativa'!$D$30="- Mínimo",RANK(IE37,$IE$8:$IE$72,1),""))),"")</f>
        <v/>
      </c>
      <c r="IG37" s="129" t="str">
        <v/>
      </c>
      <c r="IH37" s="129" t="str">
        <f>IFERROR(IF('Análise Quantitativa'!$D$30="Máximo",RANK(IG37,$IG$8:$IG$72,0),IF('Análise Quantitativa'!$D$30="Mínimo",RANK(IG37,$IG$8:$IG$72,1),IF('Análise Quantitativa'!$D$30="- Mínimo",RANK(IG37,$IG$8:$IG$72,1),""))),"")</f>
        <v/>
      </c>
      <c r="II37" s="129" t="str">
        <v/>
      </c>
      <c r="IJ37" s="129" t="str">
        <f>IFERROR(IF('Análise Quantitativa'!$D$30="Máximo",RANK(II37,$II$8:$II$72,0),IF('Análise Quantitativa'!$D$30="Mínimo",RANK(II37,$II$8:$II$72,1),IF('Análise Quantitativa'!$D$30="- Mínimo",RANK(II37,$II$8:$II$72,1),""))),"")</f>
        <v/>
      </c>
      <c r="IK37" s="171"/>
      <c r="IL37" s="130">
        <v>31</v>
      </c>
      <c r="IM37" s="130" t="str">
        <f t="shared" si="24"/>
        <v/>
      </c>
      <c r="IN37" s="130" t="str">
        <f t="shared" si="25"/>
        <v/>
      </c>
      <c r="IO37" s="130" t="str">
        <f t="shared" si="26"/>
        <v/>
      </c>
      <c r="IP37" s="130" t="str">
        <f t="shared" si="27"/>
        <v/>
      </c>
      <c r="IQ37" s="130" t="str">
        <f t="shared" si="28"/>
        <v/>
      </c>
      <c r="IR37" s="130" t="str">
        <f t="shared" si="29"/>
        <v/>
      </c>
      <c r="IT37" s="130" t="str">
        <f t="shared" si="30"/>
        <v/>
      </c>
      <c r="IU37" s="130" t="str">
        <f t="shared" si="31"/>
        <v/>
      </c>
      <c r="IW37" s="130" t="str">
        <f>IF(IF('Análise Quantitativa'!$G$7=0,"",IF('Análise Quantitativa'!$G$7="","",IF('Análise Quantitativa'!$G$7=Tabela!$GI$2,Tabela!GM37,IF('Análise Quantitativa'!$G$7=Tabela!$GJ$2,Tabela!HM37))))=0,"",IF('Análise Quantitativa'!$G$7=0,"",IF('Análise Quantitativa'!$G$7="","",IF('Análise Quantitativa'!$G$7=Tabela!$GI$2,Tabela!GM37,IF('Análise Quantitativa'!$G$7=Tabela!$GJ$2,Tabela!HM37)))))</f>
        <v/>
      </c>
      <c r="IX37" s="130" t="str">
        <f>IF(IF('Análise Quantitativa'!$G$7=0,"",IF('Análise Quantitativa'!$G$7="","",IF('Análise Quantitativa'!$G$7=Tabela!$GI$2,GT37,IF('Análise Quantitativa'!$G$7=Tabela!$GJ$2,HN37))))=0,"",IF('Análise Quantitativa'!$G$7=0,"",IF('Análise Quantitativa'!$G$7="","",IF('Análise Quantitativa'!$G$7=Tabela!$GI$2,GT37,IF('Análise Quantitativa'!$G$7=Tabela!$GJ$2,HN37)))))</f>
        <v/>
      </c>
      <c r="IY37" s="130" t="str">
        <f t="shared" si="32"/>
        <v/>
      </c>
      <c r="JA37" s="130" t="str">
        <f>IF(GK37="","",IF(COUNTIFS($GK$8:GK37,GK37)=1,"",$GL$2))</f>
        <v/>
      </c>
      <c r="JB37" s="130" t="str">
        <f>IF(GR37="","",IF(COUNTIFS($GR$8:GR37,GR37)=1,"",$GL$2))</f>
        <v/>
      </c>
    </row>
    <row r="38" spans="2:262" ht="9.75" customHeight="1" thickBot="1" x14ac:dyDescent="0.3">
      <c r="B38" s="81" t="str">
        <f>Esboço!C5</f>
        <v>Emelynne Brito</v>
      </c>
      <c r="C38" s="75" t="str">
        <f>Esboço!S5</f>
        <v/>
      </c>
      <c r="D38" s="75" t="str">
        <f>IFERROR(IF('Análise Quantitativa'!$D$33="Mínimo",_xlfn.RANK.EQ(Tabela!C38,Tabela!$C$3:$C$247,1)+COUNTIF(Tabela!$C$3:'Tabela'!C38,Tabela!C38)-1,IF('Análise Quantitativa'!$D$33="- Mínimo",_xlfn.RANK.EQ(Tabela!C38,Tabela!$C$3:$C$247,1)+COUNTIF(Tabela!$C$3:'Tabela'!C38,Tabela!C38)-1,IF('Análise Quantitativa'!$D$33="Máximo",_xlfn.RANK.EQ(Tabela!C38,Tabela!$C$3:$C$247,0)+COUNTIF(Tabela!$C$3:'Tabela'!C38,Tabela!C38)-1,""))),"")</f>
        <v/>
      </c>
      <c r="E38" s="79">
        <f>Esboço!AH5</f>
        <v>5</v>
      </c>
      <c r="F38" s="75">
        <f>IFERROR(IF('Análise Quantitativa'!$D$33="Mínimo",_xlfn.RANK.EQ(Tabela!E38,Tabela!$E$3:$E$247,1)+COUNTIF(Tabela!$E$3:'Tabela'!E38,Tabela!E38)-1,IF('Análise Quantitativa'!$D$33="- Mínimo",_xlfn.RANK.EQ(Tabela!E38,Tabela!$E$3:$E$247,1)+COUNTIF(Tabela!$E$3:'Tabela'!E38,Tabela!E38)-1,IF('Análise Quantitativa'!$D$33="Máximo",_xlfn.RANK.EQ(Tabela!E38,Tabela!$E$3:$E$247,0)+COUNTIF(Tabela!$E$3:'Tabela'!E38,Tabela!E38)-1,""))),"")</f>
        <v>5</v>
      </c>
      <c r="G38" s="90" t="str">
        <f>IFERROR(C38,"")</f>
        <v/>
      </c>
      <c r="H38" s="90">
        <f>IFERROR(Tabela!E38,"")</f>
        <v>5</v>
      </c>
      <c r="I38" s="82">
        <f t="shared" si="3"/>
        <v>5</v>
      </c>
      <c r="J38" s="89">
        <f>IFERROR(IF('Análise Quantitativa'!$D$33="Mínimo",_xlfn.RANK.EQ(Tabela!I38,Tabela!$I$3:$I$247,1)+COUNTIF(Tabela!$I$3:'Tabela'!I38,Tabela!I38)-1,IF('Análise Quantitativa'!$D$33="- Mínimo",_xlfn.RANK.EQ(Tabela!I38,Tabela!$I$3:$I$247,1)+COUNTIF(Tabela!$I$3:'Tabela'!I38,Tabela!I38)-1,IF('Análise Quantitativa'!$D$33="Máximo",_xlfn.RANK.EQ(Tabela!I38,Tabela!$I$3:$I$247,0)+COUNTIF(Tabela!$I$3:'Tabela'!I38,Tabela!I38)-1,""))),"")</f>
        <v>5</v>
      </c>
      <c r="V38" s="102" t="str">
        <f t="shared" ref="V38:AB38" si="42">IF(V39="-","-",1)</f>
        <v>-</v>
      </c>
      <c r="W38" s="102" t="str">
        <f t="shared" si="42"/>
        <v>-</v>
      </c>
      <c r="X38" s="102" t="str">
        <f t="shared" si="42"/>
        <v>-</v>
      </c>
      <c r="Y38" s="102" t="str">
        <f t="shared" si="42"/>
        <v>-</v>
      </c>
      <c r="Z38" s="102" t="str">
        <f t="shared" si="42"/>
        <v>-</v>
      </c>
      <c r="AA38" s="102" t="str">
        <f t="shared" si="42"/>
        <v>-</v>
      </c>
      <c r="AB38" s="102" t="str">
        <f t="shared" si="42"/>
        <v>-</v>
      </c>
      <c r="GG38" s="133"/>
      <c r="GH38" s="131"/>
      <c r="GI38" s="141" t="str">
        <f>IF('Extrato 1'!U33=0,"",'Extrato 1'!U33)</f>
        <v/>
      </c>
      <c r="GJ38" s="141" t="str">
        <f>IF('Análise Quantitativa'!O67=0,"",'Análise Quantitativa'!O67)</f>
        <v/>
      </c>
      <c r="GK38" s="132" t="str">
        <f>'Extrato 1'!Y33</f>
        <v/>
      </c>
      <c r="GL38" s="132" t="str">
        <f>IF($GG$1=Certificado!$AB$30,'Extrato 1'!H33,IF($GG$1=Certificado!$AC$30,'Extrato 1'!I33,""))</f>
        <v/>
      </c>
      <c r="GM38" s="142" t="str">
        <f t="shared" si="6"/>
        <v/>
      </c>
      <c r="GN38" s="138"/>
      <c r="GO38" s="131"/>
      <c r="GP38" s="141" t="str">
        <f>IF('Extrato 2'!U33=0,"",'Extrato 2'!U33)</f>
        <v/>
      </c>
      <c r="GQ38" s="141" t="str">
        <f t="shared" si="7"/>
        <v/>
      </c>
      <c r="GR38" s="132" t="str">
        <f>'Extrato 2'!Y33</f>
        <v/>
      </c>
      <c r="GS38" s="132" t="str">
        <f>IF($GG$1=Certificado!$AB$30,'Extrato 2'!H33,IF($GG$1=Certificado!$AC$30,'Extrato 2'!I33,""))</f>
        <v/>
      </c>
      <c r="GT38" s="142" t="str">
        <f t="shared" si="8"/>
        <v/>
      </c>
      <c r="GV38" s="132" t="str">
        <f>'Extrato 1'!S33</f>
        <v/>
      </c>
      <c r="GW38" s="132" t="str">
        <f>'Extrato 1'!V33</f>
        <v/>
      </c>
      <c r="GX38" s="132" t="str">
        <f>'Extrato 2'!S33</f>
        <v/>
      </c>
      <c r="GY38" s="132" t="str">
        <f>'Extrato 2'!V33</f>
        <v/>
      </c>
      <c r="HA38" s="132" t="str">
        <f t="shared" si="9"/>
        <v/>
      </c>
      <c r="HB38" s="69" t="str">
        <f t="shared" si="10"/>
        <v/>
      </c>
      <c r="HC38" s="69" t="str">
        <f t="shared" si="11"/>
        <v/>
      </c>
      <c r="HD38" s="69" t="str">
        <f t="shared" si="12"/>
        <v/>
      </c>
      <c r="HE38" s="69" t="str">
        <f t="shared" si="13"/>
        <v/>
      </c>
      <c r="HF38" s="69" t="str">
        <f t="shared" si="14"/>
        <v/>
      </c>
      <c r="HH38" s="69" t="str">
        <f t="shared" si="15"/>
        <v/>
      </c>
      <c r="HI38" s="69" t="str">
        <f>IF($GG$3=Certificado!$Z$30,Tabela!HB38,IF($GG$3=Certificado!$AA$30,Tabela!HC38,""))</f>
        <v/>
      </c>
      <c r="HJ38" s="69" t="str">
        <f t="shared" si="16"/>
        <v/>
      </c>
      <c r="HK38" s="69" t="str">
        <f>IF($GG$3=Certificado!$Z$30,Tabela!HE38,IF($GG$3=Certificado!$AA$30,Tabela!HF38,""))</f>
        <v/>
      </c>
      <c r="HM38" s="130" t="str">
        <f>'Análise Quantitativa'!A67</f>
        <v/>
      </c>
      <c r="HN38" s="130" t="str">
        <f>'Análise Quantitativa'!B67</f>
        <v/>
      </c>
      <c r="HO38" s="130" t="str">
        <f>IF(AND('Análise Quantitativa'!AD67="",'Análise Quantitativa'!AE67=""),"",IF(AND('Análise Quantitativa'!AD67="-",'Análise Quantitativa'!AE67=""),"",IF(AND('Análise Quantitativa'!AE67="",'Análise Quantitativa'!AD67&gt;=1,'Análise Quantitativa'!AD67&lt;=35),'Análise Quantitativa'!AD67,IF(AND('Análise Quantitativa'!AE67&gt;=1,'Análise Quantitativa'!AE67&lt;=35,'Análise Quantitativa'!AD67&gt;=1,'Análise Quantitativa'!AD67&lt;=35),'Análise Quantitativa'!AD67,IF(AND('Análise Quantitativa'!AD67="-",'Análise Quantitativa'!AE67&gt;=1),'Análise Quantitativa'!AE67)))))</f>
        <v/>
      </c>
      <c r="HP38" s="183" t="str">
        <f>IF(IF('Análise Quantitativa'!$G$7=0,"",IF('Análise Quantitativa'!$G$7="","",IF('Análise Quantitativa'!$G$7=Tabela!$GI$2,IU38,IF('Análise Quantitativa'!$G$7=Tabela!$GJ$2,HO38))))=0,"",IF('Análise Quantitativa'!$G$7=0,"",IF('Análise Quantitativa'!$G$7="","",IF('Análise Quantitativa'!$G$7=Tabela!$GI$2,IU38,IF('Análise Quantitativa'!$G$7=Tabela!$GJ$2,HO38)))))</f>
        <v/>
      </c>
      <c r="HQ38" s="165" t="str">
        <f t="shared" si="17"/>
        <v/>
      </c>
      <c r="HR38" s="129" t="str">
        <f t="shared" si="18"/>
        <v/>
      </c>
      <c r="HS38" s="129" t="str">
        <f t="shared" si="19"/>
        <v/>
      </c>
      <c r="HT38" s="129" t="str">
        <f t="shared" si="20"/>
        <v/>
      </c>
      <c r="HU38" s="129" t="str">
        <f t="shared" si="21"/>
        <v/>
      </c>
      <c r="HV38" s="129" t="str">
        <f t="shared" si="22"/>
        <v/>
      </c>
      <c r="HW38" s="129" t="str">
        <f t="shared" si="23"/>
        <v/>
      </c>
      <c r="HX38" s="171"/>
      <c r="HY38" s="129" t="str">
        <v/>
      </c>
      <c r="HZ38" s="129" t="str">
        <f>IFERROR(IF('Análise Quantitativa'!$D$30="Máximo",RANK(HY38,$HY$8:$HY$72,0),IF('Análise Quantitativa'!$D$30="Mínimo",RANK(HY38,$HY$8:$HY$72,1),IF('Análise Quantitativa'!$D$30="- Mínimo",RANK(HY38,$HY$8:$HY$72,1),""))),"")</f>
        <v/>
      </c>
      <c r="IA38" s="129" t="str">
        <v/>
      </c>
      <c r="IB38" s="129" t="str">
        <f>IFERROR(IF('Análise Quantitativa'!$D$30="Máximo",RANK(IA38,$IA$8:$IA$72,0),IF('Análise Quantitativa'!$D$30="Mínimo",RANK(IA38,$IA$8:$IA$72,1),IF('Análise Quantitativa'!$D$30="- Mínimo",RANK(IA38,$IA$8:$IA$72,1),""))),"")</f>
        <v/>
      </c>
      <c r="IC38" s="129" t="str">
        <v/>
      </c>
      <c r="ID38" s="129" t="str">
        <f>IFERROR(IF('Análise Quantitativa'!$D$30="Máximo",RANK(IC38,$IC$8:$IC$72,0),IF('Análise Quantitativa'!$D$30="Mínimo",RANK(IC38,$IC$8:$IC$72,1),IF('Análise Quantitativa'!$D$30="- Mínimo",RANK(IC38,$IC$8:$IC$72,1),""))),"")</f>
        <v/>
      </c>
      <c r="IE38" s="129" t="str">
        <v/>
      </c>
      <c r="IF38" s="129" t="str">
        <f>IFERROR(IF('Análise Quantitativa'!$D$30="Máximo",RANK(IE38,$IE$8:$IE$72,0),IF('Análise Quantitativa'!$D$30="Mínimo",RANK(IE38,$IE$8:$IE$72,1),IF('Análise Quantitativa'!$D$30="- Mínimo",RANK(IE38,$IE$8:$IE$72,1),""))),"")</f>
        <v/>
      </c>
      <c r="IG38" s="129" t="str">
        <v/>
      </c>
      <c r="IH38" s="129" t="str">
        <f>IFERROR(IF('Análise Quantitativa'!$D$30="Máximo",RANK(IG38,$IG$8:$IG$72,0),IF('Análise Quantitativa'!$D$30="Mínimo",RANK(IG38,$IG$8:$IG$72,1),IF('Análise Quantitativa'!$D$30="- Mínimo",RANK(IG38,$IG$8:$IG$72,1),""))),"")</f>
        <v/>
      </c>
      <c r="II38" s="129" t="str">
        <v/>
      </c>
      <c r="IJ38" s="129" t="str">
        <f>IFERROR(IF('Análise Quantitativa'!$D$30="Máximo",RANK(II38,$II$8:$II$72,0),IF('Análise Quantitativa'!$D$30="Mínimo",RANK(II38,$II$8:$II$72,1),IF('Análise Quantitativa'!$D$30="- Mínimo",RANK(II38,$II$8:$II$72,1),""))),"")</f>
        <v/>
      </c>
      <c r="IK38" s="171"/>
      <c r="IL38" s="130">
        <v>32</v>
      </c>
      <c r="IM38" s="130" t="str">
        <f t="shared" si="24"/>
        <v/>
      </c>
      <c r="IN38" s="130" t="str">
        <f t="shared" si="25"/>
        <v/>
      </c>
      <c r="IO38" s="130" t="str">
        <f t="shared" si="26"/>
        <v/>
      </c>
      <c r="IP38" s="130" t="str">
        <f t="shared" si="27"/>
        <v/>
      </c>
      <c r="IQ38" s="130" t="str">
        <f t="shared" si="28"/>
        <v/>
      </c>
      <c r="IR38" s="130" t="str">
        <f t="shared" si="29"/>
        <v/>
      </c>
      <c r="IT38" s="130" t="str">
        <f t="shared" si="30"/>
        <v/>
      </c>
      <c r="IU38" s="130" t="str">
        <f t="shared" si="31"/>
        <v/>
      </c>
      <c r="IW38" s="130" t="str">
        <f>IF(IF('Análise Quantitativa'!$G$7=0,"",IF('Análise Quantitativa'!$G$7="","",IF('Análise Quantitativa'!$G$7=Tabela!$GI$2,Tabela!GM38,IF('Análise Quantitativa'!$G$7=Tabela!$GJ$2,Tabela!HM38))))=0,"",IF('Análise Quantitativa'!$G$7=0,"",IF('Análise Quantitativa'!$G$7="","",IF('Análise Quantitativa'!$G$7=Tabela!$GI$2,Tabela!GM38,IF('Análise Quantitativa'!$G$7=Tabela!$GJ$2,Tabela!HM38)))))</f>
        <v/>
      </c>
      <c r="IX38" s="130" t="str">
        <f>IF(IF('Análise Quantitativa'!$G$7=0,"",IF('Análise Quantitativa'!$G$7="","",IF('Análise Quantitativa'!$G$7=Tabela!$GI$2,GT38,IF('Análise Quantitativa'!$G$7=Tabela!$GJ$2,HN38))))=0,"",IF('Análise Quantitativa'!$G$7=0,"",IF('Análise Quantitativa'!$G$7="","",IF('Análise Quantitativa'!$G$7=Tabela!$GI$2,GT38,IF('Análise Quantitativa'!$G$7=Tabela!$GJ$2,HN38)))))</f>
        <v/>
      </c>
      <c r="IY38" s="130" t="str">
        <f t="shared" si="32"/>
        <v/>
      </c>
      <c r="JA38" s="130" t="str">
        <f>IF(GK38="","",IF(COUNTIFS($GK$8:GK38,GK38)=1,"",$GL$2))</f>
        <v/>
      </c>
      <c r="JB38" s="130" t="str">
        <f>IF(GR38="","",IF(COUNTIFS($GR$8:GR38,GR38)=1,"",$GL$2))</f>
        <v/>
      </c>
    </row>
    <row r="39" spans="2:262" ht="9.75" customHeight="1" thickBot="1" x14ac:dyDescent="0.3">
      <c r="B39" s="81" t="str">
        <f>Esboço!C6</f>
        <v>Kallyne Soares</v>
      </c>
      <c r="C39" s="75" t="str">
        <f>Esboço!S6</f>
        <v/>
      </c>
      <c r="D39" s="75" t="str">
        <f>IFERROR(IF('Análise Quantitativa'!$D$33="Mínimo",_xlfn.RANK.EQ(Tabela!C39,Tabela!$C$3:$C$247,1)+COUNTIF(Tabela!$C$3:'Tabela'!C39,Tabela!C39)-1,IF('Análise Quantitativa'!$D$33="- Mínimo",_xlfn.RANK.EQ(Tabela!C39,Tabela!$C$3:$C$247,1)+COUNTIF(Tabela!$C$3:'Tabela'!C39,Tabela!C39)-1,IF('Análise Quantitativa'!$D$33="Máximo",_xlfn.RANK.EQ(Tabela!C39,Tabela!$C$3:$C$247,0)+COUNTIF(Tabela!$C$3:'Tabela'!C39,Tabela!C39)-1,""))),"")</f>
        <v/>
      </c>
      <c r="E39" s="79" t="str">
        <f>Esboço!AH6</f>
        <v/>
      </c>
      <c r="F39" s="75" t="str">
        <f>IFERROR(IF('Análise Quantitativa'!$D$33="Mínimo",_xlfn.RANK.EQ(Tabela!E39,Tabela!$E$3:$E$247,1)+COUNTIF(Tabela!$E$3:'Tabela'!E39,Tabela!E39)-1,IF('Análise Quantitativa'!$D$33="- Mínimo",_xlfn.RANK.EQ(Tabela!E39,Tabela!$E$3:$E$247,1)+COUNTIF(Tabela!$E$3:'Tabela'!E39,Tabela!E39)-1,IF('Análise Quantitativa'!$D$33="Máximo",_xlfn.RANK.EQ(Tabela!E39,Tabela!$E$3:$E$247,0)+COUNTIF(Tabela!$E$3:'Tabela'!E39,Tabela!E39)-1,""))),"")</f>
        <v/>
      </c>
      <c r="G39" s="90" t="str">
        <f t="shared" ref="G39:G72" si="43">IFERROR(C39,"")</f>
        <v/>
      </c>
      <c r="H39" s="90" t="str">
        <f>IFERROR(Tabela!E39,"")</f>
        <v/>
      </c>
      <c r="I39" s="82" t="str">
        <f t="shared" si="3"/>
        <v/>
      </c>
      <c r="J39" s="89" t="str">
        <f>IFERROR(IF('Análise Quantitativa'!$D$33="Mínimo",_xlfn.RANK.EQ(Tabela!I39,Tabela!$I$3:$I$247,1)+COUNTIF(Tabela!$I$3:'Tabela'!I39,Tabela!I39)-1,IF('Análise Quantitativa'!$D$33="- Mínimo",_xlfn.RANK.EQ(Tabela!I39,Tabela!$I$3:$I$247,1)+COUNTIF(Tabela!$I$3:'Tabela'!I39,Tabela!I39)-1,IF('Análise Quantitativa'!$D$33="Máximo",_xlfn.RANK.EQ(Tabela!I39,Tabela!$I$3:$I$247,0)+COUNTIF(Tabela!$I$3:'Tabela'!I39,Tabela!I39)-1,""))),"")</f>
        <v/>
      </c>
      <c r="V39" s="101" t="str">
        <f>IF(J15="","-",J15)</f>
        <v>-</v>
      </c>
      <c r="W39" s="101" t="str">
        <f>IF(J50="","-",J50)</f>
        <v>-</v>
      </c>
      <c r="X39" s="101" t="str">
        <f>IF(J85="","-",J85)</f>
        <v>-</v>
      </c>
      <c r="Y39" s="101" t="str">
        <f>IF(J120="","-",J120)</f>
        <v>-</v>
      </c>
      <c r="Z39" s="101" t="str">
        <f>IF(J155="","-",J155)</f>
        <v>-</v>
      </c>
      <c r="AA39" s="101" t="str">
        <f>IF(J190="","-",J190)</f>
        <v>-</v>
      </c>
      <c r="AB39" s="101" t="str">
        <f>IF(J225="","-",J225)</f>
        <v>-</v>
      </c>
      <c r="GG39" s="133"/>
      <c r="GH39" s="131"/>
      <c r="GI39" s="141" t="str">
        <f>IF('Extrato 1'!U34=0,"",'Extrato 1'!U34)</f>
        <v/>
      </c>
      <c r="GJ39" s="141" t="str">
        <f>IF('Análise Quantitativa'!O68=0,"",'Análise Quantitativa'!O68)</f>
        <v/>
      </c>
      <c r="GK39" s="132" t="str">
        <f>'Extrato 1'!Y34</f>
        <v/>
      </c>
      <c r="GL39" s="132" t="str">
        <f>IF($GG$1=Certificado!$AB$30,'Extrato 1'!H34,IF($GG$1=Certificado!$AC$30,'Extrato 1'!I34,""))</f>
        <v/>
      </c>
      <c r="GM39" s="142" t="str">
        <f t="shared" si="6"/>
        <v/>
      </c>
      <c r="GN39" s="138"/>
      <c r="GO39" s="131"/>
      <c r="GP39" s="141" t="str">
        <f>IF('Extrato 2'!U34=0,"",'Extrato 2'!U34)</f>
        <v/>
      </c>
      <c r="GQ39" s="141" t="str">
        <f t="shared" si="7"/>
        <v/>
      </c>
      <c r="GR39" s="132" t="str">
        <f>'Extrato 2'!Y34</f>
        <v/>
      </c>
      <c r="GS39" s="132" t="str">
        <f>IF($GG$1=Certificado!$AB$30,'Extrato 2'!H34,IF($GG$1=Certificado!$AC$30,'Extrato 2'!I34,""))</f>
        <v/>
      </c>
      <c r="GT39" s="142" t="str">
        <f t="shared" si="8"/>
        <v/>
      </c>
      <c r="GV39" s="132" t="str">
        <f>'Extrato 1'!S34</f>
        <v/>
      </c>
      <c r="GW39" s="132" t="str">
        <f>'Extrato 1'!V34</f>
        <v/>
      </c>
      <c r="GX39" s="132" t="str">
        <f>'Extrato 2'!S34</f>
        <v/>
      </c>
      <c r="GY39" s="132" t="str">
        <f>'Extrato 2'!V34</f>
        <v/>
      </c>
      <c r="HA39" s="132" t="str">
        <f t="shared" si="9"/>
        <v/>
      </c>
      <c r="HB39" s="69" t="str">
        <f t="shared" si="10"/>
        <v/>
      </c>
      <c r="HC39" s="69" t="str">
        <f t="shared" si="11"/>
        <v/>
      </c>
      <c r="HD39" s="69" t="str">
        <f t="shared" si="12"/>
        <v/>
      </c>
      <c r="HE39" s="69" t="str">
        <f t="shared" si="13"/>
        <v/>
      </c>
      <c r="HF39" s="69" t="str">
        <f t="shared" si="14"/>
        <v/>
      </c>
      <c r="HH39" s="69" t="str">
        <f t="shared" si="15"/>
        <v/>
      </c>
      <c r="HI39" s="69" t="str">
        <f>IF($GG$3=Certificado!$Z$30,Tabela!HB39,IF($GG$3=Certificado!$AA$30,Tabela!HC39,""))</f>
        <v/>
      </c>
      <c r="HJ39" s="69" t="str">
        <f t="shared" si="16"/>
        <v/>
      </c>
      <c r="HK39" s="69" t="str">
        <f>IF($GG$3=Certificado!$Z$30,Tabela!HE39,IF($GG$3=Certificado!$AA$30,Tabela!HF39,""))</f>
        <v/>
      </c>
      <c r="HM39" s="130" t="str">
        <f>'Análise Quantitativa'!A68</f>
        <v/>
      </c>
      <c r="HN39" s="130" t="str">
        <f>'Análise Quantitativa'!B68</f>
        <v/>
      </c>
      <c r="HO39" s="130" t="str">
        <f>IF(AND('Análise Quantitativa'!AD68="",'Análise Quantitativa'!AE68=""),"",IF(AND('Análise Quantitativa'!AD68="-",'Análise Quantitativa'!AE68=""),"",IF(AND('Análise Quantitativa'!AE68="",'Análise Quantitativa'!AD68&gt;=1,'Análise Quantitativa'!AD68&lt;=35),'Análise Quantitativa'!AD68,IF(AND('Análise Quantitativa'!AE68&gt;=1,'Análise Quantitativa'!AE68&lt;=35,'Análise Quantitativa'!AD68&gt;=1,'Análise Quantitativa'!AD68&lt;=35),'Análise Quantitativa'!AD68,IF(AND('Análise Quantitativa'!AD68="-",'Análise Quantitativa'!AE68&gt;=1),'Análise Quantitativa'!AE68)))))</f>
        <v/>
      </c>
      <c r="HP39" s="183" t="str">
        <f>IF(IF('Análise Quantitativa'!$G$7=0,"",IF('Análise Quantitativa'!$G$7="","",IF('Análise Quantitativa'!$G$7=Tabela!$GI$2,IU39,IF('Análise Quantitativa'!$G$7=Tabela!$GJ$2,HO39))))=0,"",IF('Análise Quantitativa'!$G$7=0,"",IF('Análise Quantitativa'!$G$7="","",IF('Análise Quantitativa'!$G$7=Tabela!$GI$2,IU39,IF('Análise Quantitativa'!$G$7=Tabela!$GJ$2,HO39)))))</f>
        <v/>
      </c>
      <c r="HQ39" s="165" t="str">
        <f t="shared" si="17"/>
        <v/>
      </c>
      <c r="HR39" s="129" t="str">
        <f t="shared" si="18"/>
        <v/>
      </c>
      <c r="HS39" s="129" t="str">
        <f t="shared" si="19"/>
        <v/>
      </c>
      <c r="HT39" s="129" t="str">
        <f t="shared" si="20"/>
        <v/>
      </c>
      <c r="HU39" s="129" t="str">
        <f t="shared" si="21"/>
        <v/>
      </c>
      <c r="HV39" s="129" t="str">
        <f t="shared" si="22"/>
        <v/>
      </c>
      <c r="HW39" s="129" t="str">
        <f t="shared" si="23"/>
        <v/>
      </c>
      <c r="HX39" s="171"/>
      <c r="HY39" s="129" t="str">
        <v/>
      </c>
      <c r="HZ39" s="129" t="str">
        <f>IFERROR(IF('Análise Quantitativa'!$D$30="Máximo",RANK(HY39,$HY$8:$HY$72,0),IF('Análise Quantitativa'!$D$30="Mínimo",RANK(HY39,$HY$8:$HY$72,1),IF('Análise Quantitativa'!$D$30="- Mínimo",RANK(HY39,$HY$8:$HY$72,1),""))),"")</f>
        <v/>
      </c>
      <c r="IA39" s="129" t="str">
        <v/>
      </c>
      <c r="IB39" s="129" t="str">
        <f>IFERROR(IF('Análise Quantitativa'!$D$30="Máximo",RANK(IA39,$IA$8:$IA$72,0),IF('Análise Quantitativa'!$D$30="Mínimo",RANK(IA39,$IA$8:$IA$72,1),IF('Análise Quantitativa'!$D$30="- Mínimo",RANK(IA39,$IA$8:$IA$72,1),""))),"")</f>
        <v/>
      </c>
      <c r="IC39" s="129" t="str">
        <v/>
      </c>
      <c r="ID39" s="129" t="str">
        <f>IFERROR(IF('Análise Quantitativa'!$D$30="Máximo",RANK(IC39,$IC$8:$IC$72,0),IF('Análise Quantitativa'!$D$30="Mínimo",RANK(IC39,$IC$8:$IC$72,1),IF('Análise Quantitativa'!$D$30="- Mínimo",RANK(IC39,$IC$8:$IC$72,1),""))),"")</f>
        <v/>
      </c>
      <c r="IE39" s="129" t="str">
        <v/>
      </c>
      <c r="IF39" s="129" t="str">
        <f>IFERROR(IF('Análise Quantitativa'!$D$30="Máximo",RANK(IE39,$IE$8:$IE$72,0),IF('Análise Quantitativa'!$D$30="Mínimo",RANK(IE39,$IE$8:$IE$72,1),IF('Análise Quantitativa'!$D$30="- Mínimo",RANK(IE39,$IE$8:$IE$72,1),""))),"")</f>
        <v/>
      </c>
      <c r="IG39" s="129" t="str">
        <v/>
      </c>
      <c r="IH39" s="129" t="str">
        <f>IFERROR(IF('Análise Quantitativa'!$D$30="Máximo",RANK(IG39,$IG$8:$IG$72,0),IF('Análise Quantitativa'!$D$30="Mínimo",RANK(IG39,$IG$8:$IG$72,1),IF('Análise Quantitativa'!$D$30="- Mínimo",RANK(IG39,$IG$8:$IG$72,1),""))),"")</f>
        <v/>
      </c>
      <c r="II39" s="129" t="str">
        <v/>
      </c>
      <c r="IJ39" s="129" t="str">
        <f>IFERROR(IF('Análise Quantitativa'!$D$30="Máximo",RANK(II39,$II$8:$II$72,0),IF('Análise Quantitativa'!$D$30="Mínimo",RANK(II39,$II$8:$II$72,1),IF('Análise Quantitativa'!$D$30="- Mínimo",RANK(II39,$II$8:$II$72,1),""))),"")</f>
        <v/>
      </c>
      <c r="IK39" s="171"/>
      <c r="IL39" s="130">
        <v>33</v>
      </c>
      <c r="IM39" s="130" t="str">
        <f t="shared" si="24"/>
        <v/>
      </c>
      <c r="IN39" s="130" t="str">
        <f t="shared" si="25"/>
        <v/>
      </c>
      <c r="IO39" s="130" t="str">
        <f t="shared" si="26"/>
        <v/>
      </c>
      <c r="IP39" s="130" t="str">
        <f t="shared" si="27"/>
        <v/>
      </c>
      <c r="IQ39" s="130" t="str">
        <f t="shared" si="28"/>
        <v/>
      </c>
      <c r="IR39" s="130" t="str">
        <f t="shared" si="29"/>
        <v/>
      </c>
      <c r="IT39" s="130" t="str">
        <f t="shared" si="30"/>
        <v/>
      </c>
      <c r="IU39" s="130" t="str">
        <f t="shared" si="31"/>
        <v/>
      </c>
      <c r="IW39" s="130" t="str">
        <f>IF(IF('Análise Quantitativa'!$G$7=0,"",IF('Análise Quantitativa'!$G$7="","",IF('Análise Quantitativa'!$G$7=Tabela!$GI$2,Tabela!GM39,IF('Análise Quantitativa'!$G$7=Tabela!$GJ$2,Tabela!HM39))))=0,"",IF('Análise Quantitativa'!$G$7=0,"",IF('Análise Quantitativa'!$G$7="","",IF('Análise Quantitativa'!$G$7=Tabela!$GI$2,Tabela!GM39,IF('Análise Quantitativa'!$G$7=Tabela!$GJ$2,Tabela!HM39)))))</f>
        <v/>
      </c>
      <c r="IX39" s="130" t="str">
        <f>IF(IF('Análise Quantitativa'!$G$7=0,"",IF('Análise Quantitativa'!$G$7="","",IF('Análise Quantitativa'!$G$7=Tabela!$GI$2,GT39,IF('Análise Quantitativa'!$G$7=Tabela!$GJ$2,HN39))))=0,"",IF('Análise Quantitativa'!$G$7=0,"",IF('Análise Quantitativa'!$G$7="","",IF('Análise Quantitativa'!$G$7=Tabela!$GI$2,GT39,IF('Análise Quantitativa'!$G$7=Tabela!$GJ$2,HN39)))))</f>
        <v/>
      </c>
      <c r="IY39" s="130" t="str">
        <f t="shared" si="32"/>
        <v/>
      </c>
      <c r="JA39" s="130" t="str">
        <f>IF(GK39="","",IF(COUNTIFS($GK$8:GK39,GK39)=1,"",$GL$2))</f>
        <v/>
      </c>
      <c r="JB39" s="130" t="str">
        <f>IF(GR39="","",IF(COUNTIFS($GR$8:GR39,GR39)=1,"",$GL$2))</f>
        <v/>
      </c>
    </row>
    <row r="40" spans="2:262" ht="9.75" customHeight="1" thickBot="1" x14ac:dyDescent="0.3">
      <c r="B40" s="81" t="str">
        <f>Esboço!C7</f>
        <v>Mª Silva</v>
      </c>
      <c r="C40" s="75" t="str">
        <f>Esboço!S7</f>
        <v/>
      </c>
      <c r="D40" s="75" t="str">
        <f>IFERROR(IF('Análise Quantitativa'!$D$33="Mínimo",_xlfn.RANK.EQ(Tabela!C40,Tabela!$C$3:$C$247,1)+COUNTIF(Tabela!$C$3:'Tabela'!C40,Tabela!C40)-1,IF('Análise Quantitativa'!$D$33="- Mínimo",_xlfn.RANK.EQ(Tabela!C40,Tabela!$C$3:$C$247,1)+COUNTIF(Tabela!$C$3:'Tabela'!C40,Tabela!C40)-1,IF('Análise Quantitativa'!$D$33="Máximo",_xlfn.RANK.EQ(Tabela!C40,Tabela!$C$3:$C$247,0)+COUNTIF(Tabela!$C$3:'Tabela'!C40,Tabela!C40)-1,""))),"")</f>
        <v/>
      </c>
      <c r="E40" s="79" t="str">
        <f>Esboço!AH7</f>
        <v/>
      </c>
      <c r="F40" s="75" t="str">
        <f>IFERROR(IF('Análise Quantitativa'!$D$33="Mínimo",_xlfn.RANK.EQ(Tabela!E40,Tabela!$E$3:$E$247,1)+COUNTIF(Tabela!$E$3:'Tabela'!E40,Tabela!E40)-1,IF('Análise Quantitativa'!$D$33="- Mínimo",_xlfn.RANK.EQ(Tabela!E40,Tabela!$E$3:$E$247,1)+COUNTIF(Tabela!$E$3:'Tabela'!E40,Tabela!E40)-1,IF('Análise Quantitativa'!$D$33="Máximo",_xlfn.RANK.EQ(Tabela!E40,Tabela!$E$3:$E$247,0)+COUNTIF(Tabela!$E$3:'Tabela'!E40,Tabela!E40)-1,""))),"")</f>
        <v/>
      </c>
      <c r="G40" s="90" t="str">
        <f t="shared" si="43"/>
        <v/>
      </c>
      <c r="H40" s="90" t="str">
        <f>IFERROR(Tabela!E40,"")</f>
        <v/>
      </c>
      <c r="I40" s="82" t="str">
        <f t="shared" si="3"/>
        <v/>
      </c>
      <c r="J40" s="89" t="str">
        <f>IFERROR(IF('Análise Quantitativa'!$D$33="Mínimo",_xlfn.RANK.EQ(Tabela!I40,Tabela!$I$3:$I$247,1)+COUNTIF(Tabela!$I$3:'Tabela'!I40,Tabela!I40)-1,IF('Análise Quantitativa'!$D$33="- Mínimo",_xlfn.RANK.EQ(Tabela!I40,Tabela!$I$3:$I$247,1)+COUNTIF(Tabela!$I$3:'Tabela'!I40,Tabela!I40)-1,IF('Análise Quantitativa'!$D$33="Máximo",_xlfn.RANK.EQ(Tabela!I40,Tabela!$I$3:$I$247,0)+COUNTIF(Tabela!$I$3:'Tabela'!I40,Tabela!I40)-1,""))),"")</f>
        <v/>
      </c>
      <c r="GG40" s="133"/>
      <c r="GH40" s="131"/>
      <c r="GI40" s="141" t="str">
        <f>IF('Extrato 1'!U35=0,"",'Extrato 1'!U35)</f>
        <v/>
      </c>
      <c r="GJ40" s="141" t="str">
        <f>IF('Análise Quantitativa'!O69=0,"",'Análise Quantitativa'!O69)</f>
        <v/>
      </c>
      <c r="GK40" s="132" t="str">
        <f>'Extrato 1'!Y35</f>
        <v/>
      </c>
      <c r="GL40" s="132" t="str">
        <f>IF($GG$1=Certificado!$AB$30,'Extrato 1'!H35,IF($GG$1=Certificado!$AC$30,'Extrato 1'!I35,""))</f>
        <v/>
      </c>
      <c r="GM40" s="142" t="str">
        <f t="shared" si="6"/>
        <v/>
      </c>
      <c r="GN40" s="138"/>
      <c r="GO40" s="131"/>
      <c r="GP40" s="141" t="str">
        <f>IF('Extrato 2'!U35=0,"",'Extrato 2'!U35)</f>
        <v/>
      </c>
      <c r="GQ40" s="141" t="str">
        <f t="shared" si="7"/>
        <v/>
      </c>
      <c r="GR40" s="132" t="str">
        <f>'Extrato 2'!Y35</f>
        <v/>
      </c>
      <c r="GS40" s="132" t="str">
        <f>IF($GG$1=Certificado!$AB$30,'Extrato 2'!H35,IF($GG$1=Certificado!$AC$30,'Extrato 2'!I35,""))</f>
        <v/>
      </c>
      <c r="GT40" s="142" t="str">
        <f t="shared" si="8"/>
        <v/>
      </c>
      <c r="GV40" s="132" t="str">
        <f>'Extrato 1'!S35</f>
        <v/>
      </c>
      <c r="GW40" s="132" t="str">
        <f>'Extrato 1'!V35</f>
        <v/>
      </c>
      <c r="GX40" s="132" t="str">
        <f>'Extrato 2'!S35</f>
        <v/>
      </c>
      <c r="GY40" s="132" t="str">
        <f>'Extrato 2'!V35</f>
        <v/>
      </c>
      <c r="HA40" s="132" t="str">
        <f t="shared" si="9"/>
        <v/>
      </c>
      <c r="HB40" s="69" t="str">
        <f t="shared" si="10"/>
        <v/>
      </c>
      <c r="HC40" s="69" t="str">
        <f t="shared" si="11"/>
        <v/>
      </c>
      <c r="HD40" s="69" t="str">
        <f t="shared" si="12"/>
        <v/>
      </c>
      <c r="HE40" s="69" t="str">
        <f t="shared" si="13"/>
        <v/>
      </c>
      <c r="HF40" s="69" t="str">
        <f t="shared" si="14"/>
        <v/>
      </c>
      <c r="HH40" s="69" t="str">
        <f t="shared" si="15"/>
        <v/>
      </c>
      <c r="HI40" s="69" t="str">
        <f>IF($GG$3=Certificado!$Z$30,Tabela!HB40,IF($GG$3=Certificado!$AA$30,Tabela!HC40,""))</f>
        <v/>
      </c>
      <c r="HJ40" s="69" t="str">
        <f t="shared" si="16"/>
        <v/>
      </c>
      <c r="HK40" s="69" t="str">
        <f>IF($GG$3=Certificado!$Z$30,Tabela!HE40,IF($GG$3=Certificado!$AA$30,Tabela!HF40,""))</f>
        <v/>
      </c>
      <c r="HM40" s="130" t="str">
        <f>'Análise Quantitativa'!A69</f>
        <v/>
      </c>
      <c r="HN40" s="130" t="str">
        <f>'Análise Quantitativa'!B69</f>
        <v/>
      </c>
      <c r="HO40" s="130" t="str">
        <f>IF(AND('Análise Quantitativa'!AD69="",'Análise Quantitativa'!AE69=""),"",IF(AND('Análise Quantitativa'!AD69="-",'Análise Quantitativa'!AE69=""),"",IF(AND('Análise Quantitativa'!AE69="",'Análise Quantitativa'!AD69&gt;=1,'Análise Quantitativa'!AD69&lt;=35),'Análise Quantitativa'!AD69,IF(AND('Análise Quantitativa'!AE69&gt;=1,'Análise Quantitativa'!AE69&lt;=35,'Análise Quantitativa'!AD69&gt;=1,'Análise Quantitativa'!AD69&lt;=35),'Análise Quantitativa'!AD69,IF(AND('Análise Quantitativa'!AD69="-",'Análise Quantitativa'!AE69&gt;=1),'Análise Quantitativa'!AE69)))))</f>
        <v/>
      </c>
      <c r="HP40" s="183" t="str">
        <f>IF(IF('Análise Quantitativa'!$G$7=0,"",IF('Análise Quantitativa'!$G$7="","",IF('Análise Quantitativa'!$G$7=Tabela!$GI$2,IU40,IF('Análise Quantitativa'!$G$7=Tabela!$GJ$2,HO40))))=0,"",IF('Análise Quantitativa'!$G$7=0,"",IF('Análise Quantitativa'!$G$7="","",IF('Análise Quantitativa'!$G$7=Tabela!$GI$2,IU40,IF('Análise Quantitativa'!$G$7=Tabela!$GJ$2,HO40)))))</f>
        <v/>
      </c>
      <c r="HQ40" s="165" t="str">
        <f t="shared" si="17"/>
        <v/>
      </c>
      <c r="HR40" s="129" t="str">
        <f t="shared" si="18"/>
        <v/>
      </c>
      <c r="HS40" s="129" t="str">
        <f t="shared" si="19"/>
        <v/>
      </c>
      <c r="HT40" s="129" t="str">
        <f t="shared" si="20"/>
        <v/>
      </c>
      <c r="HU40" s="129" t="str">
        <f t="shared" si="21"/>
        <v/>
      </c>
      <c r="HV40" s="129" t="str">
        <f t="shared" si="22"/>
        <v/>
      </c>
      <c r="HW40" s="129" t="str">
        <f t="shared" si="23"/>
        <v/>
      </c>
      <c r="HX40" s="171"/>
      <c r="HY40" s="129" t="str">
        <v/>
      </c>
      <c r="HZ40" s="129" t="str">
        <f>IFERROR(IF('Análise Quantitativa'!$D$30="Máximo",RANK(HY40,$HY$8:$HY$72,0),IF('Análise Quantitativa'!$D$30="Mínimo",RANK(HY40,$HY$8:$HY$72,1),IF('Análise Quantitativa'!$D$30="- Mínimo",RANK(HY40,$HY$8:$HY$72,1),""))),"")</f>
        <v/>
      </c>
      <c r="IA40" s="129" t="str">
        <v/>
      </c>
      <c r="IB40" s="129" t="str">
        <f>IFERROR(IF('Análise Quantitativa'!$D$30="Máximo",RANK(IA40,$IA$8:$IA$72,0),IF('Análise Quantitativa'!$D$30="Mínimo",RANK(IA40,$IA$8:$IA$72,1),IF('Análise Quantitativa'!$D$30="- Mínimo",RANK(IA40,$IA$8:$IA$72,1),""))),"")</f>
        <v/>
      </c>
      <c r="IC40" s="129" t="str">
        <v/>
      </c>
      <c r="ID40" s="129" t="str">
        <f>IFERROR(IF('Análise Quantitativa'!$D$30="Máximo",RANK(IC40,$IC$8:$IC$72,0),IF('Análise Quantitativa'!$D$30="Mínimo",RANK(IC40,$IC$8:$IC$72,1),IF('Análise Quantitativa'!$D$30="- Mínimo",RANK(IC40,$IC$8:$IC$72,1),""))),"")</f>
        <v/>
      </c>
      <c r="IE40" s="129" t="str">
        <v/>
      </c>
      <c r="IF40" s="129" t="str">
        <f>IFERROR(IF('Análise Quantitativa'!$D$30="Máximo",RANK(IE40,$IE$8:$IE$72,0),IF('Análise Quantitativa'!$D$30="Mínimo",RANK(IE40,$IE$8:$IE$72,1),IF('Análise Quantitativa'!$D$30="- Mínimo",RANK(IE40,$IE$8:$IE$72,1),""))),"")</f>
        <v/>
      </c>
      <c r="IG40" s="129" t="str">
        <v/>
      </c>
      <c r="IH40" s="129" t="str">
        <f>IFERROR(IF('Análise Quantitativa'!$D$30="Máximo",RANK(IG40,$IG$8:$IG$72,0),IF('Análise Quantitativa'!$D$30="Mínimo",RANK(IG40,$IG$8:$IG$72,1),IF('Análise Quantitativa'!$D$30="- Mínimo",RANK(IG40,$IG$8:$IG$72,1),""))),"")</f>
        <v/>
      </c>
      <c r="II40" s="129" t="str">
        <v/>
      </c>
      <c r="IJ40" s="129" t="str">
        <f>IFERROR(IF('Análise Quantitativa'!$D$30="Máximo",RANK(II40,$II$8:$II$72,0),IF('Análise Quantitativa'!$D$30="Mínimo",RANK(II40,$II$8:$II$72,1),IF('Análise Quantitativa'!$D$30="- Mínimo",RANK(II40,$II$8:$II$72,1),""))),"")</f>
        <v/>
      </c>
      <c r="IK40" s="171"/>
      <c r="IL40" s="130">
        <v>34</v>
      </c>
      <c r="IM40" s="130" t="str">
        <f t="shared" si="24"/>
        <v/>
      </c>
      <c r="IN40" s="130" t="str">
        <f t="shared" si="25"/>
        <v/>
      </c>
      <c r="IO40" s="130" t="str">
        <f t="shared" si="26"/>
        <v/>
      </c>
      <c r="IP40" s="130" t="str">
        <f t="shared" si="27"/>
        <v/>
      </c>
      <c r="IQ40" s="130" t="str">
        <f t="shared" si="28"/>
        <v/>
      </c>
      <c r="IR40" s="130" t="str">
        <f t="shared" si="29"/>
        <v/>
      </c>
      <c r="IT40" s="130" t="str">
        <f t="shared" si="30"/>
        <v/>
      </c>
      <c r="IU40" s="130" t="str">
        <f t="shared" si="31"/>
        <v/>
      </c>
      <c r="IW40" s="130" t="str">
        <f>IF(IF('Análise Quantitativa'!$G$7=0,"",IF('Análise Quantitativa'!$G$7="","",IF('Análise Quantitativa'!$G$7=Tabela!$GI$2,Tabela!GM40,IF('Análise Quantitativa'!$G$7=Tabela!$GJ$2,Tabela!HM40))))=0,"",IF('Análise Quantitativa'!$G$7=0,"",IF('Análise Quantitativa'!$G$7="","",IF('Análise Quantitativa'!$G$7=Tabela!$GI$2,Tabela!GM40,IF('Análise Quantitativa'!$G$7=Tabela!$GJ$2,Tabela!HM40)))))</f>
        <v/>
      </c>
      <c r="IX40" s="130" t="str">
        <f>IF(IF('Análise Quantitativa'!$G$7=0,"",IF('Análise Quantitativa'!$G$7="","",IF('Análise Quantitativa'!$G$7=Tabela!$GI$2,GT40,IF('Análise Quantitativa'!$G$7=Tabela!$GJ$2,HN40))))=0,"",IF('Análise Quantitativa'!$G$7=0,"",IF('Análise Quantitativa'!$G$7="","",IF('Análise Quantitativa'!$G$7=Tabela!$GI$2,GT40,IF('Análise Quantitativa'!$G$7=Tabela!$GJ$2,HN40)))))</f>
        <v/>
      </c>
      <c r="IY40" s="130" t="str">
        <f t="shared" si="32"/>
        <v/>
      </c>
      <c r="JA40" s="130" t="str">
        <f>IF(GK40="","",IF(COUNTIFS($GK$8:GK40,GK40)=1,"",$GL$2))</f>
        <v/>
      </c>
      <c r="JB40" s="130" t="str">
        <f>IF(GR40="","",IF(COUNTIFS($GR$8:GR40,GR40)=1,"",$GL$2))</f>
        <v/>
      </c>
    </row>
    <row r="41" spans="2:262" ht="9.75" customHeight="1" thickBot="1" x14ac:dyDescent="0.3">
      <c r="B41" s="81" t="str">
        <f>Esboço!C8</f>
        <v>Leide Santos</v>
      </c>
      <c r="C41" s="75" t="str">
        <f>Esboço!S8</f>
        <v/>
      </c>
      <c r="D41" s="75" t="str">
        <f>IFERROR(IF('Análise Quantitativa'!$D$33="Mínimo",_xlfn.RANK.EQ(Tabela!C41,Tabela!$C$3:$C$247,1)+COUNTIF(Tabela!$C$3:'Tabela'!C41,Tabela!C41)-1,IF('Análise Quantitativa'!$D$33="- Mínimo",_xlfn.RANK.EQ(Tabela!C41,Tabela!$C$3:$C$247,1)+COUNTIF(Tabela!$C$3:'Tabela'!C41,Tabela!C41)-1,IF('Análise Quantitativa'!$D$33="Máximo",_xlfn.RANK.EQ(Tabela!C41,Tabela!$C$3:$C$247,0)+COUNTIF(Tabela!$C$3:'Tabela'!C41,Tabela!C41)-1,""))),"")</f>
        <v/>
      </c>
      <c r="E41" s="79" t="str">
        <f>Esboço!AH8</f>
        <v/>
      </c>
      <c r="F41" s="75" t="str">
        <f>IFERROR(IF('Análise Quantitativa'!$D$33="Mínimo",_xlfn.RANK.EQ(Tabela!E41,Tabela!$E$3:$E$247,1)+COUNTIF(Tabela!$E$3:'Tabela'!E41,Tabela!E41)-1,IF('Análise Quantitativa'!$D$33="- Mínimo",_xlfn.RANK.EQ(Tabela!E41,Tabela!$E$3:$E$247,1)+COUNTIF(Tabela!$E$3:'Tabela'!E41,Tabela!E41)-1,IF('Análise Quantitativa'!$D$33="Máximo",_xlfn.RANK.EQ(Tabela!E41,Tabela!$E$3:$E$247,0)+COUNTIF(Tabela!$E$3:'Tabela'!E41,Tabela!E41)-1,""))),"")</f>
        <v/>
      </c>
      <c r="G41" s="90" t="str">
        <f t="shared" si="43"/>
        <v/>
      </c>
      <c r="H41" s="90" t="str">
        <f>IFERROR(Tabela!E41,"")</f>
        <v/>
      </c>
      <c r="I41" s="82" t="str">
        <f t="shared" si="3"/>
        <v/>
      </c>
      <c r="J41" s="89" t="str">
        <f>IFERROR(IF('Análise Quantitativa'!$D$33="Mínimo",_xlfn.RANK.EQ(Tabela!I41,Tabela!$I$3:$I$247,1)+COUNTIF(Tabela!$I$3:'Tabela'!I41,Tabela!I41)-1,IF('Análise Quantitativa'!$D$33="- Mínimo",_xlfn.RANK.EQ(Tabela!I41,Tabela!$I$3:$I$247,1)+COUNTIF(Tabela!$I$3:'Tabela'!I41,Tabela!I41)-1,IF('Análise Quantitativa'!$D$33="Máximo",_xlfn.RANK.EQ(Tabela!I41,Tabela!$I$3:$I$247,0)+COUNTIF(Tabela!$I$3:'Tabela'!I41,Tabela!I41)-1,""))),"")</f>
        <v/>
      </c>
      <c r="V41" s="102" t="str">
        <f t="shared" ref="V41:AB41" si="44">IF(V42="-","-",1)</f>
        <v>-</v>
      </c>
      <c r="W41" s="102" t="str">
        <f t="shared" si="44"/>
        <v>-</v>
      </c>
      <c r="X41" s="102" t="str">
        <f t="shared" si="44"/>
        <v>-</v>
      </c>
      <c r="Y41" s="102" t="str">
        <f t="shared" si="44"/>
        <v>-</v>
      </c>
      <c r="Z41" s="102" t="str">
        <f t="shared" si="44"/>
        <v>-</v>
      </c>
      <c r="AA41" s="102" t="str">
        <f t="shared" si="44"/>
        <v>-</v>
      </c>
      <c r="AB41" s="102" t="str">
        <f t="shared" si="44"/>
        <v>-</v>
      </c>
      <c r="GG41" s="133"/>
      <c r="GH41" s="131"/>
      <c r="GI41" s="141" t="str">
        <f>IF('Extrato 1'!U36=0,"",'Extrato 1'!U36)</f>
        <v/>
      </c>
      <c r="GJ41" s="141" t="str">
        <f>IF('Análise Quantitativa'!O70=0,"",'Análise Quantitativa'!O70)</f>
        <v/>
      </c>
      <c r="GK41" s="132" t="str">
        <f>'Extrato 1'!Y36</f>
        <v/>
      </c>
      <c r="GL41" s="132" t="str">
        <f>IF($GG$1=Certificado!$AB$30,'Extrato 1'!H36,IF($GG$1=Certificado!$AC$30,'Extrato 1'!I36,""))</f>
        <v/>
      </c>
      <c r="GM41" s="142" t="str">
        <f t="shared" si="6"/>
        <v/>
      </c>
      <c r="GN41" s="138"/>
      <c r="GO41" s="131"/>
      <c r="GP41" s="141" t="str">
        <f>IF('Extrato 2'!U36=0,"",'Extrato 2'!U36)</f>
        <v/>
      </c>
      <c r="GQ41" s="141" t="str">
        <f t="shared" si="7"/>
        <v/>
      </c>
      <c r="GR41" s="132" t="str">
        <f>'Extrato 2'!Y36</f>
        <v/>
      </c>
      <c r="GS41" s="132" t="str">
        <f>IF($GG$1=Certificado!$AB$30,'Extrato 2'!H36,IF($GG$1=Certificado!$AC$30,'Extrato 2'!I36,""))</f>
        <v/>
      </c>
      <c r="GT41" s="142" t="str">
        <f t="shared" si="8"/>
        <v/>
      </c>
      <c r="GV41" s="132" t="str">
        <f>'Extrato 1'!S36</f>
        <v/>
      </c>
      <c r="GW41" s="132" t="str">
        <f>'Extrato 1'!V36</f>
        <v/>
      </c>
      <c r="GX41" s="132" t="str">
        <f>'Extrato 2'!S36</f>
        <v/>
      </c>
      <c r="GY41" s="132" t="str">
        <f>'Extrato 2'!V36</f>
        <v/>
      </c>
      <c r="HA41" s="132" t="str">
        <f t="shared" si="9"/>
        <v/>
      </c>
      <c r="HB41" s="69" t="str">
        <f t="shared" si="10"/>
        <v/>
      </c>
      <c r="HC41" s="69" t="str">
        <f t="shared" si="11"/>
        <v/>
      </c>
      <c r="HD41" s="69" t="str">
        <f t="shared" si="12"/>
        <v/>
      </c>
      <c r="HE41" s="69" t="str">
        <f t="shared" si="13"/>
        <v/>
      </c>
      <c r="HF41" s="69" t="str">
        <f t="shared" si="14"/>
        <v/>
      </c>
      <c r="HH41" s="69" t="str">
        <f t="shared" si="15"/>
        <v/>
      </c>
      <c r="HI41" s="69" t="str">
        <f>IF($GG$3=Certificado!$Z$30,Tabela!HB41,IF($GG$3=Certificado!$AA$30,Tabela!HC41,""))</f>
        <v/>
      </c>
      <c r="HJ41" s="69" t="str">
        <f t="shared" si="16"/>
        <v/>
      </c>
      <c r="HK41" s="69" t="str">
        <f>IF($GG$3=Certificado!$Z$30,Tabela!HE41,IF($GG$3=Certificado!$AA$30,Tabela!HF41,""))</f>
        <v/>
      </c>
      <c r="HM41" s="128" t="str">
        <f>'Análise Quantitativa'!A70</f>
        <v/>
      </c>
      <c r="HN41" s="128" t="str">
        <f>'Análise Quantitativa'!B70</f>
        <v/>
      </c>
      <c r="HO41" s="128" t="str">
        <f>IF(AND('Análise Quantitativa'!AD70="",'Análise Quantitativa'!AE70=""),"",IF(AND('Análise Quantitativa'!AD70="-",'Análise Quantitativa'!AE70=""),"",IF(AND('Análise Quantitativa'!AE70="",'Análise Quantitativa'!AD70&gt;=1,'Análise Quantitativa'!AD70&lt;=35),'Análise Quantitativa'!AD70,IF(AND('Análise Quantitativa'!AE70&gt;=1,'Análise Quantitativa'!AE70&lt;=35,'Análise Quantitativa'!AD70&gt;=1,'Análise Quantitativa'!AD70&lt;=35),'Análise Quantitativa'!AD70,IF(AND('Análise Quantitativa'!AD70="-",'Análise Quantitativa'!AE70&gt;=1),'Análise Quantitativa'!AE70)))))</f>
        <v/>
      </c>
      <c r="HP41" s="183" t="str">
        <f>IF(IF('Análise Quantitativa'!$G$7=0,"",IF('Análise Quantitativa'!$G$7="","",IF('Análise Quantitativa'!$G$7=Tabela!$GI$2,IU41,IF('Análise Quantitativa'!$G$7=Tabela!$GJ$2,HO41))))=0,"",IF('Análise Quantitativa'!$G$7=0,"",IF('Análise Quantitativa'!$G$7="","",IF('Análise Quantitativa'!$G$7=Tabela!$GI$2,IU41,IF('Análise Quantitativa'!$G$7=Tabela!$GJ$2,HO41)))))</f>
        <v/>
      </c>
      <c r="HQ41" s="165" t="str">
        <f t="shared" si="17"/>
        <v/>
      </c>
      <c r="HR41" s="129" t="str">
        <f t="shared" si="18"/>
        <v/>
      </c>
      <c r="HS41" s="129" t="str">
        <f t="shared" si="19"/>
        <v/>
      </c>
      <c r="HT41" s="129" t="str">
        <f t="shared" si="20"/>
        <v/>
      </c>
      <c r="HU41" s="129" t="str">
        <f t="shared" si="21"/>
        <v/>
      </c>
      <c r="HV41" s="129" t="str">
        <f t="shared" si="22"/>
        <v/>
      </c>
      <c r="HW41" s="129" t="str">
        <f t="shared" si="23"/>
        <v/>
      </c>
      <c r="HX41" s="171"/>
      <c r="HY41" s="129" t="str">
        <v/>
      </c>
      <c r="HZ41" s="129" t="str">
        <f>IFERROR(IF('Análise Quantitativa'!$D$30="Máximo",RANK(HY41,$HY$8:$HY$72,0),IF('Análise Quantitativa'!$D$30="Mínimo",RANK(HY41,$HY$8:$HY$72,1),IF('Análise Quantitativa'!$D$30="- Mínimo",RANK(HY41,$HY$8:$HY$72,1),""))),"")</f>
        <v/>
      </c>
      <c r="IA41" s="129" t="str">
        <v/>
      </c>
      <c r="IB41" s="129" t="str">
        <f>IFERROR(IF('Análise Quantitativa'!$D$30="Máximo",RANK(IA41,$IA$8:$IA$72,0),IF('Análise Quantitativa'!$D$30="Mínimo",RANK(IA41,$IA$8:$IA$72,1),IF('Análise Quantitativa'!$D$30="- Mínimo",RANK(IA41,$IA$8:$IA$72,1),""))),"")</f>
        <v/>
      </c>
      <c r="IC41" s="129" t="str">
        <v/>
      </c>
      <c r="ID41" s="129" t="str">
        <f>IFERROR(IF('Análise Quantitativa'!$D$30="Máximo",RANK(IC41,$IC$8:$IC$72,0),IF('Análise Quantitativa'!$D$30="Mínimo",RANK(IC41,$IC$8:$IC$72,1),IF('Análise Quantitativa'!$D$30="- Mínimo",RANK(IC41,$IC$8:$IC$72,1),""))),"")</f>
        <v/>
      </c>
      <c r="IE41" s="129" t="str">
        <v/>
      </c>
      <c r="IF41" s="129" t="str">
        <f>IFERROR(IF('Análise Quantitativa'!$D$30="Máximo",RANK(IE41,$IE$8:$IE$72,0),IF('Análise Quantitativa'!$D$30="Mínimo",RANK(IE41,$IE$8:$IE$72,1),IF('Análise Quantitativa'!$D$30="- Mínimo",RANK(IE41,$IE$8:$IE$72,1),""))),"")</f>
        <v/>
      </c>
      <c r="IG41" s="129" t="str">
        <v/>
      </c>
      <c r="IH41" s="129" t="str">
        <f>IFERROR(IF('Análise Quantitativa'!$D$30="Máximo",RANK(IG41,$IG$8:$IG$72,0),IF('Análise Quantitativa'!$D$30="Mínimo",RANK(IG41,$IG$8:$IG$72,1),IF('Análise Quantitativa'!$D$30="- Mínimo",RANK(IG41,$IG$8:$IG$72,1),""))),"")</f>
        <v/>
      </c>
      <c r="II41" s="129" t="str">
        <v/>
      </c>
      <c r="IJ41" s="129" t="str">
        <f>IFERROR(IF('Análise Quantitativa'!$D$30="Máximo",RANK(II41,$II$8:$II$72,0),IF('Análise Quantitativa'!$D$30="Mínimo",RANK(II41,$II$8:$II$72,1),IF('Análise Quantitativa'!$D$30="- Mínimo",RANK(II41,$II$8:$II$72,1),""))),"")</f>
        <v/>
      </c>
      <c r="IK41" s="171"/>
      <c r="IL41" s="130">
        <v>35</v>
      </c>
      <c r="IM41" s="130" t="str">
        <f t="shared" si="24"/>
        <v/>
      </c>
      <c r="IN41" s="130" t="str">
        <f t="shared" si="25"/>
        <v/>
      </c>
      <c r="IO41" s="130" t="str">
        <f t="shared" si="26"/>
        <v/>
      </c>
      <c r="IP41" s="130" t="str">
        <f t="shared" si="27"/>
        <v/>
      </c>
      <c r="IQ41" s="130" t="str">
        <f t="shared" si="28"/>
        <v/>
      </c>
      <c r="IR41" s="130" t="str">
        <f t="shared" si="29"/>
        <v/>
      </c>
      <c r="IT41" s="130" t="str">
        <f t="shared" si="30"/>
        <v/>
      </c>
      <c r="IU41" s="130" t="str">
        <f t="shared" si="31"/>
        <v/>
      </c>
      <c r="IW41" s="130" t="str">
        <f>IF(IF('Análise Quantitativa'!$G$7=0,"",IF('Análise Quantitativa'!$G$7="","",IF('Análise Quantitativa'!$G$7=Tabela!$GI$2,Tabela!GM41,IF('Análise Quantitativa'!$G$7=Tabela!$GJ$2,Tabela!HM41))))=0,"",IF('Análise Quantitativa'!$G$7=0,"",IF('Análise Quantitativa'!$G$7="","",IF('Análise Quantitativa'!$G$7=Tabela!$GI$2,Tabela!GM41,IF('Análise Quantitativa'!$G$7=Tabela!$GJ$2,Tabela!HM41)))))</f>
        <v/>
      </c>
      <c r="IX41" s="130" t="str">
        <f>IF(IF('Análise Quantitativa'!$G$7=0,"",IF('Análise Quantitativa'!$G$7="","",IF('Análise Quantitativa'!$G$7=Tabela!$GI$2,GT41,IF('Análise Quantitativa'!$G$7=Tabela!$GJ$2,HN41))))=0,"",IF('Análise Quantitativa'!$G$7=0,"",IF('Análise Quantitativa'!$G$7="","",IF('Análise Quantitativa'!$G$7=Tabela!$GI$2,GT41,IF('Análise Quantitativa'!$G$7=Tabela!$GJ$2,HN41)))))</f>
        <v/>
      </c>
      <c r="IY41" s="130" t="str">
        <f t="shared" si="32"/>
        <v/>
      </c>
      <c r="JA41" s="130" t="str">
        <f>IF(GK41="","",IF(COUNTIFS($GK$8:GK41,GK41)=1,"",$GL$2))</f>
        <v/>
      </c>
      <c r="JB41" s="130" t="str">
        <f>IF(GR41="","",IF(COUNTIFS($GR$8:GR41,GR41)=1,"",$GL$2))</f>
        <v/>
      </c>
    </row>
    <row r="42" spans="2:262" ht="9.75" customHeight="1" thickBot="1" x14ac:dyDescent="0.3">
      <c r="B42" s="81" t="str">
        <f>Esboço!C9</f>
        <v>Edna Dias</v>
      </c>
      <c r="C42" s="75" t="str">
        <f>Esboço!S9</f>
        <v/>
      </c>
      <c r="D42" s="75" t="str">
        <f>IFERROR(IF('Análise Quantitativa'!$D$33="Mínimo",_xlfn.RANK.EQ(Tabela!C42,Tabela!$C$3:$C$247,1)+COUNTIF(Tabela!$C$3:'Tabela'!C42,Tabela!C42)-1,IF('Análise Quantitativa'!$D$33="- Mínimo",_xlfn.RANK.EQ(Tabela!C42,Tabela!$C$3:$C$247,1)+COUNTIF(Tabela!$C$3:'Tabela'!C42,Tabela!C42)-1,IF('Análise Quantitativa'!$D$33="Máximo",_xlfn.RANK.EQ(Tabela!C42,Tabela!$C$3:$C$247,0)+COUNTIF(Tabela!$C$3:'Tabela'!C42,Tabela!C42)-1,""))),"")</f>
        <v/>
      </c>
      <c r="E42" s="79" t="str">
        <f>Esboço!AH9</f>
        <v/>
      </c>
      <c r="F42" s="75" t="str">
        <f>IFERROR(IF('Análise Quantitativa'!$D$33="Mínimo",_xlfn.RANK.EQ(Tabela!E42,Tabela!$E$3:$E$247,1)+COUNTIF(Tabela!$E$3:'Tabela'!E42,Tabela!E42)-1,IF('Análise Quantitativa'!$D$33="- Mínimo",_xlfn.RANK.EQ(Tabela!E42,Tabela!$E$3:$E$247,1)+COUNTIF(Tabela!$E$3:'Tabela'!E42,Tabela!E42)-1,IF('Análise Quantitativa'!$D$33="Máximo",_xlfn.RANK.EQ(Tabela!E42,Tabela!$E$3:$E$247,0)+COUNTIF(Tabela!$E$3:'Tabela'!E42,Tabela!E42)-1,""))),"")</f>
        <v/>
      </c>
      <c r="G42" s="90" t="str">
        <f t="shared" si="43"/>
        <v/>
      </c>
      <c r="H42" s="90" t="str">
        <f>IFERROR(Tabela!E42,"")</f>
        <v/>
      </c>
      <c r="I42" s="82" t="str">
        <f t="shared" si="3"/>
        <v/>
      </c>
      <c r="J42" s="89" t="str">
        <f>IFERROR(IF('Análise Quantitativa'!$D$33="Mínimo",_xlfn.RANK.EQ(Tabela!I42,Tabela!$I$3:$I$247,1)+COUNTIF(Tabela!$I$3:'Tabela'!I42,Tabela!I42)-1,IF('Análise Quantitativa'!$D$33="- Mínimo",_xlfn.RANK.EQ(Tabela!I42,Tabela!$I$3:$I$247,1)+COUNTIF(Tabela!$I$3:'Tabela'!I42,Tabela!I42)-1,IF('Análise Quantitativa'!$D$33="Máximo",_xlfn.RANK.EQ(Tabela!I42,Tabela!$I$3:$I$247,0)+COUNTIF(Tabela!$I$3:'Tabela'!I42,Tabela!I42)-1,""))),"")</f>
        <v/>
      </c>
      <c r="V42" s="101" t="str">
        <f>IF(J16="","-",J16)</f>
        <v>-</v>
      </c>
      <c r="W42" s="101" t="str">
        <f>IF(J51="","-",J51)</f>
        <v>-</v>
      </c>
      <c r="X42" s="101" t="str">
        <f>IF(J86="","-",J86)</f>
        <v>-</v>
      </c>
      <c r="Y42" s="101" t="str">
        <f>IF(J121="","-",J121)</f>
        <v>-</v>
      </c>
      <c r="Z42" s="101" t="str">
        <f>IF(J156="","-",J156)</f>
        <v>-</v>
      </c>
      <c r="AA42" s="101" t="str">
        <f>IF(J191="","-",J191)</f>
        <v>-</v>
      </c>
      <c r="AB42" s="101" t="str">
        <f>IF(J226="","-",J226)</f>
        <v>-</v>
      </c>
      <c r="GG42" s="133"/>
      <c r="GH42" s="131"/>
      <c r="GI42" s="141" t="str">
        <f>IF('Extrato 1'!U37=0,"",'Extrato 1'!U37)</f>
        <v/>
      </c>
      <c r="GJ42" s="141" t="str">
        <f>IF('Análise Quantitativa'!O71=0,"",'Análise Quantitativa'!O71)</f>
        <v/>
      </c>
      <c r="GK42" s="132" t="str">
        <f>'Extrato 1'!Y37</f>
        <v/>
      </c>
      <c r="GL42" s="132" t="str">
        <f>IF($GG$1=Certificado!$AB$30,'Extrato 1'!H37,IF($GG$1=Certificado!$AC$30,'Extrato 1'!I37,""))</f>
        <v/>
      </c>
      <c r="GM42" s="142" t="str">
        <f t="shared" si="6"/>
        <v/>
      </c>
      <c r="GN42" s="138"/>
      <c r="GO42" s="131"/>
      <c r="GP42" s="141" t="str">
        <f>IF('Extrato 2'!U37=0,"",'Extrato 2'!U37)</f>
        <v/>
      </c>
      <c r="GQ42" s="141" t="str">
        <f t="shared" si="7"/>
        <v/>
      </c>
      <c r="GR42" s="132" t="str">
        <f>'Extrato 2'!Y37</f>
        <v/>
      </c>
      <c r="GS42" s="132" t="str">
        <f>IF($GG$1=Certificado!$AB$30,'Extrato 2'!H37,IF($GG$1=Certificado!$AC$30,'Extrato 2'!I37,""))</f>
        <v/>
      </c>
      <c r="GT42" s="142" t="str">
        <f t="shared" si="8"/>
        <v/>
      </c>
      <c r="GV42" s="132" t="str">
        <f>'Extrato 1'!S37</f>
        <v/>
      </c>
      <c r="GW42" s="132" t="str">
        <f>'Extrato 1'!V37</f>
        <v/>
      </c>
      <c r="GX42" s="132" t="str">
        <f>'Extrato 2'!S37</f>
        <v/>
      </c>
      <c r="GY42" s="132" t="str">
        <f>'Extrato 2'!V37</f>
        <v/>
      </c>
      <c r="HA42" s="132" t="str">
        <f t="shared" si="9"/>
        <v/>
      </c>
      <c r="HB42" s="69" t="str">
        <f t="shared" si="10"/>
        <v/>
      </c>
      <c r="HC42" s="69" t="str">
        <f t="shared" si="11"/>
        <v/>
      </c>
      <c r="HD42" s="69" t="str">
        <f t="shared" si="12"/>
        <v/>
      </c>
      <c r="HE42" s="69" t="str">
        <f t="shared" si="13"/>
        <v/>
      </c>
      <c r="HF42" s="69" t="str">
        <f t="shared" si="14"/>
        <v/>
      </c>
      <c r="HH42" s="69" t="str">
        <f t="shared" si="15"/>
        <v/>
      </c>
      <c r="HI42" s="69" t="str">
        <f>IF($GG$3=Certificado!$Z$30,Tabela!HB42,IF($GG$3=Certificado!$AA$30,Tabela!HC42,""))</f>
        <v/>
      </c>
      <c r="HJ42" s="69" t="str">
        <f t="shared" si="16"/>
        <v/>
      </c>
      <c r="HK42" s="69" t="str">
        <f>IF($GG$3=Certificado!$Z$30,Tabela!HE42,IF($GG$3=Certificado!$AA$30,Tabela!HF42,""))</f>
        <v/>
      </c>
      <c r="HM42" s="128" t="str">
        <f>'Análise Quantitativa'!A71</f>
        <v/>
      </c>
      <c r="HN42" s="128" t="str">
        <f>'Análise Quantitativa'!B71</f>
        <v/>
      </c>
      <c r="HO42" s="128" t="str">
        <f>IF(AND('Análise Quantitativa'!AD71="",'Análise Quantitativa'!AE71=""),"",IF(AND('Análise Quantitativa'!AD71="-",'Análise Quantitativa'!AE71=""),"",IF(AND('Análise Quantitativa'!AE71="",'Análise Quantitativa'!AD71&gt;=1,'Análise Quantitativa'!AD71&lt;=35),'Análise Quantitativa'!AD71,IF(AND('Análise Quantitativa'!AE71&gt;=1,'Análise Quantitativa'!AE71&lt;=35,'Análise Quantitativa'!AD71&gt;=1,'Análise Quantitativa'!AD71&lt;=35),'Análise Quantitativa'!AD71,IF(AND('Análise Quantitativa'!AD71="-",'Análise Quantitativa'!AE71&gt;=1),'Análise Quantitativa'!AE71)))))</f>
        <v/>
      </c>
      <c r="HP42" s="183" t="str">
        <f>IF(IF('Análise Quantitativa'!$G$7=0,"",IF('Análise Quantitativa'!$G$7="","",IF('Análise Quantitativa'!$G$7=Tabela!$GI$2,IU42,IF('Análise Quantitativa'!$G$7=Tabela!$GJ$2,HO42))))=0,"",IF('Análise Quantitativa'!$G$7=0,"",IF('Análise Quantitativa'!$G$7="","",IF('Análise Quantitativa'!$G$7=Tabela!$GI$2,IU42,IF('Análise Quantitativa'!$G$7=Tabela!$GJ$2,HO42)))))</f>
        <v/>
      </c>
      <c r="HQ42" s="165" t="str">
        <f t="shared" si="17"/>
        <v/>
      </c>
      <c r="HR42" s="129" t="str">
        <f t="shared" si="18"/>
        <v/>
      </c>
      <c r="HS42" s="129" t="str">
        <f t="shared" si="19"/>
        <v/>
      </c>
      <c r="HT42" s="129" t="str">
        <f t="shared" si="20"/>
        <v/>
      </c>
      <c r="HU42" s="129" t="str">
        <f t="shared" si="21"/>
        <v/>
      </c>
      <c r="HV42" s="129" t="str">
        <f t="shared" si="22"/>
        <v/>
      </c>
      <c r="HW42" s="129" t="str">
        <f t="shared" si="23"/>
        <v/>
      </c>
      <c r="HX42" s="171"/>
      <c r="HY42" s="129" t="str">
        <v/>
      </c>
      <c r="HZ42" s="129" t="str">
        <f>IFERROR(IF('Análise Quantitativa'!$D$30="Máximo",RANK(HY42,$HY$8:$HY$72,0),IF('Análise Quantitativa'!$D$30="Mínimo",RANK(HY42,$HY$8:$HY$72,1),IF('Análise Quantitativa'!$D$30="- Mínimo",RANK(HY42,$HY$8:$HY$72,1),""))),"")</f>
        <v/>
      </c>
      <c r="IA42" s="129" t="str">
        <v/>
      </c>
      <c r="IB42" s="129" t="str">
        <f>IFERROR(IF('Análise Quantitativa'!$D$30="Máximo",RANK(IA42,$IA$8:$IA$72,0),IF('Análise Quantitativa'!$D$30="Mínimo",RANK(IA42,$IA$8:$IA$72,1),IF('Análise Quantitativa'!$D$30="- Mínimo",RANK(IA42,$IA$8:$IA$72,1),""))),"")</f>
        <v/>
      </c>
      <c r="IC42" s="129" t="str">
        <v/>
      </c>
      <c r="ID42" s="129" t="str">
        <f>IFERROR(IF('Análise Quantitativa'!$D$30="Máximo",RANK(IC42,$IC$8:$IC$72,0),IF('Análise Quantitativa'!$D$30="Mínimo",RANK(IC42,$IC$8:$IC$72,1),IF('Análise Quantitativa'!$D$30="- Mínimo",RANK(IC42,$IC$8:$IC$72,1),""))),"")</f>
        <v/>
      </c>
      <c r="IE42" s="129" t="str">
        <v/>
      </c>
      <c r="IF42" s="129" t="str">
        <f>IFERROR(IF('Análise Quantitativa'!$D$30="Máximo",RANK(IE42,$IE$8:$IE$72,0),IF('Análise Quantitativa'!$D$30="Mínimo",RANK(IE42,$IE$8:$IE$72,1),IF('Análise Quantitativa'!$D$30="- Mínimo",RANK(IE42,$IE$8:$IE$72,1),""))),"")</f>
        <v/>
      </c>
      <c r="IG42" s="129" t="str">
        <v/>
      </c>
      <c r="IH42" s="129" t="str">
        <f>IFERROR(IF('Análise Quantitativa'!$D$30="Máximo",RANK(IG42,$IG$8:$IG$72,0),IF('Análise Quantitativa'!$D$30="Mínimo",RANK(IG42,$IG$8:$IG$72,1),IF('Análise Quantitativa'!$D$30="- Mínimo",RANK(IG42,$IG$8:$IG$72,1),""))),"")</f>
        <v/>
      </c>
      <c r="II42" s="129" t="str">
        <v/>
      </c>
      <c r="IJ42" s="129" t="str">
        <f>IFERROR(IF('Análise Quantitativa'!$D$30="Máximo",RANK(II42,$II$8:$II$72,0),IF('Análise Quantitativa'!$D$30="Mínimo",RANK(II42,$II$8:$II$72,1),IF('Análise Quantitativa'!$D$30="- Mínimo",RANK(II42,$II$8:$II$72,1),""))),"")</f>
        <v/>
      </c>
      <c r="IK42" s="171"/>
      <c r="IL42" s="130">
        <v>36</v>
      </c>
      <c r="IM42" s="130" t="str">
        <f t="shared" si="24"/>
        <v/>
      </c>
      <c r="IN42" s="130" t="str">
        <f t="shared" si="25"/>
        <v/>
      </c>
      <c r="IO42" s="130" t="str">
        <f t="shared" si="26"/>
        <v/>
      </c>
      <c r="IP42" s="130" t="str">
        <f t="shared" si="27"/>
        <v/>
      </c>
      <c r="IQ42" s="130" t="str">
        <f t="shared" si="28"/>
        <v/>
      </c>
      <c r="IR42" s="130" t="str">
        <f t="shared" si="29"/>
        <v/>
      </c>
      <c r="IT42" s="130" t="str">
        <f t="shared" si="30"/>
        <v/>
      </c>
      <c r="IU42" s="130" t="str">
        <f t="shared" si="31"/>
        <v/>
      </c>
      <c r="IW42" s="130" t="str">
        <f>IF(IF('Análise Quantitativa'!$G$7=0,"",IF('Análise Quantitativa'!$G$7="","",IF('Análise Quantitativa'!$G$7=Tabela!$GI$2,Tabela!GM42,IF('Análise Quantitativa'!$G$7=Tabela!$GJ$2,Tabela!HM42))))=0,"",IF('Análise Quantitativa'!$G$7=0,"",IF('Análise Quantitativa'!$G$7="","",IF('Análise Quantitativa'!$G$7=Tabela!$GI$2,Tabela!GM42,IF('Análise Quantitativa'!$G$7=Tabela!$GJ$2,Tabela!HM42)))))</f>
        <v/>
      </c>
      <c r="IX42" s="130" t="str">
        <f>IF(IF('Análise Quantitativa'!$G$7=0,"",IF('Análise Quantitativa'!$G$7="","",IF('Análise Quantitativa'!$G$7=Tabela!$GI$2,GT42,IF('Análise Quantitativa'!$G$7=Tabela!$GJ$2,HN42))))=0,"",IF('Análise Quantitativa'!$G$7=0,"",IF('Análise Quantitativa'!$G$7="","",IF('Análise Quantitativa'!$G$7=Tabela!$GI$2,GT42,IF('Análise Quantitativa'!$G$7=Tabela!$GJ$2,HN42)))))</f>
        <v/>
      </c>
      <c r="IY42" s="130" t="str">
        <f>IF($JA$7=$GN$2,IW42,IF($JA$7=$GM$2,HP42,""))</f>
        <v/>
      </c>
      <c r="JA42" s="130" t="str">
        <f>IF(GK42="","",IF(COUNTIFS($GK$8:GK42,GK42)=1,"",$GL$2))</f>
        <v/>
      </c>
      <c r="JB42" s="130" t="str">
        <f>IF(GR42="","",IF(COUNTIFS($GR$8:GR42,GR42)=1,"",$GL$2))</f>
        <v/>
      </c>
    </row>
    <row r="43" spans="2:262" ht="9.75" customHeight="1" thickBot="1" x14ac:dyDescent="0.3">
      <c r="B43" s="81" t="str">
        <f>Esboço!C10</f>
        <v>Brend Santos</v>
      </c>
      <c r="C43" s="75" t="str">
        <f>Esboço!S10</f>
        <v/>
      </c>
      <c r="D43" s="75" t="str">
        <f>IFERROR(IF('Análise Quantitativa'!$D$33="Mínimo",_xlfn.RANK.EQ(Tabela!C43,Tabela!$C$3:$C$247,1)+COUNTIF(Tabela!$C$3:'Tabela'!C43,Tabela!C43)-1,IF('Análise Quantitativa'!$D$33="- Mínimo",_xlfn.RANK.EQ(Tabela!C43,Tabela!$C$3:$C$247,1)+COUNTIF(Tabela!$C$3:'Tabela'!C43,Tabela!C43)-1,IF('Análise Quantitativa'!$D$33="Máximo",_xlfn.RANK.EQ(Tabela!C43,Tabela!$C$3:$C$247,0)+COUNTIF(Tabela!$C$3:'Tabela'!C43,Tabela!C43)-1,""))),"")</f>
        <v/>
      </c>
      <c r="E43" s="79" t="str">
        <f>Esboço!AH10</f>
        <v/>
      </c>
      <c r="F43" s="75" t="str">
        <f>IFERROR(IF('Análise Quantitativa'!$D$33="Mínimo",_xlfn.RANK.EQ(Tabela!E43,Tabela!$E$3:$E$247,1)+COUNTIF(Tabela!$E$3:'Tabela'!E43,Tabela!E43)-1,IF('Análise Quantitativa'!$D$33="- Mínimo",_xlfn.RANK.EQ(Tabela!E43,Tabela!$E$3:$E$247,1)+COUNTIF(Tabela!$E$3:'Tabela'!E43,Tabela!E43)-1,IF('Análise Quantitativa'!$D$33="Máximo",_xlfn.RANK.EQ(Tabela!E43,Tabela!$E$3:$E$247,0)+COUNTIF(Tabela!$E$3:'Tabela'!E43,Tabela!E43)-1,""))),"")</f>
        <v/>
      </c>
      <c r="G43" s="90" t="str">
        <f t="shared" si="43"/>
        <v/>
      </c>
      <c r="H43" s="90" t="str">
        <f>IFERROR(Tabela!E43,"")</f>
        <v/>
      </c>
      <c r="I43" s="82" t="str">
        <f t="shared" si="3"/>
        <v/>
      </c>
      <c r="J43" s="89" t="str">
        <f>IFERROR(IF('Análise Quantitativa'!$D$33="Mínimo",_xlfn.RANK.EQ(Tabela!I43,Tabela!$I$3:$I$247,1)+COUNTIF(Tabela!$I$3:'Tabela'!I43,Tabela!I43)-1,IF('Análise Quantitativa'!$D$33="- Mínimo",_xlfn.RANK.EQ(Tabela!I43,Tabela!$I$3:$I$247,1)+COUNTIF(Tabela!$I$3:'Tabela'!I43,Tabela!I43)-1,IF('Análise Quantitativa'!$D$33="Máximo",_xlfn.RANK.EQ(Tabela!I43,Tabela!$I$3:$I$247,0)+COUNTIF(Tabela!$I$3:'Tabela'!I43,Tabela!I43)-1,""))),"")</f>
        <v/>
      </c>
      <c r="GG43" s="133"/>
      <c r="GH43" s="131"/>
      <c r="GI43" s="141" t="str">
        <f>IF('Extrato 1'!U38=0,"",'Extrato 1'!U38)</f>
        <v/>
      </c>
      <c r="GJ43" s="141" t="str">
        <f>IF('Análise Quantitativa'!O72=0,"",'Análise Quantitativa'!O72)</f>
        <v/>
      </c>
      <c r="GK43" s="132" t="str">
        <f>'Extrato 1'!Y38</f>
        <v/>
      </c>
      <c r="GL43" s="132" t="str">
        <f>IF($GG$1=Certificado!$AB$30,'Extrato 1'!H38,IF($GG$1=Certificado!$AC$30,'Extrato 1'!I38,""))</f>
        <v/>
      </c>
      <c r="GM43" s="142" t="str">
        <f t="shared" si="6"/>
        <v/>
      </c>
      <c r="GN43" s="138"/>
      <c r="GO43" s="131"/>
      <c r="GP43" s="141" t="str">
        <f>IF('Extrato 2'!U38=0,"",'Extrato 2'!U38)</f>
        <v/>
      </c>
      <c r="GQ43" s="141" t="str">
        <f t="shared" si="7"/>
        <v/>
      </c>
      <c r="GR43" s="132" t="str">
        <f>'Extrato 2'!Y38</f>
        <v/>
      </c>
      <c r="GS43" s="132" t="str">
        <f>IF($GG$1=Certificado!$AB$30,'Extrato 2'!H38,IF($GG$1=Certificado!$AC$30,'Extrato 2'!I38,""))</f>
        <v/>
      </c>
      <c r="GT43" s="142" t="str">
        <f t="shared" si="8"/>
        <v/>
      </c>
      <c r="GV43" s="132" t="str">
        <f>'Extrato 1'!S38</f>
        <v/>
      </c>
      <c r="GW43" s="132" t="str">
        <f>'Extrato 1'!V38</f>
        <v/>
      </c>
      <c r="GX43" s="132" t="str">
        <f>'Extrato 2'!S38</f>
        <v/>
      </c>
      <c r="GY43" s="132" t="str">
        <f>'Extrato 2'!V38</f>
        <v/>
      </c>
      <c r="HA43" s="132" t="str">
        <f t="shared" si="9"/>
        <v/>
      </c>
      <c r="HB43" s="69" t="str">
        <f t="shared" si="10"/>
        <v/>
      </c>
      <c r="HC43" s="69" t="str">
        <f t="shared" si="11"/>
        <v/>
      </c>
      <c r="HD43" s="69" t="str">
        <f t="shared" si="12"/>
        <v/>
      </c>
      <c r="HE43" s="69" t="str">
        <f t="shared" si="13"/>
        <v/>
      </c>
      <c r="HF43" s="69" t="str">
        <f t="shared" si="14"/>
        <v/>
      </c>
      <c r="HH43" s="69" t="str">
        <f t="shared" si="15"/>
        <v/>
      </c>
      <c r="HI43" s="69" t="str">
        <f>IF($GG$3=Certificado!$Z$30,Tabela!HB43,IF($GG$3=Certificado!$AA$30,Tabela!HC43,""))</f>
        <v/>
      </c>
      <c r="HJ43" s="69" t="str">
        <f t="shared" si="16"/>
        <v/>
      </c>
      <c r="HK43" s="69" t="str">
        <f>IF($GG$3=Certificado!$Z$30,Tabela!HE43,IF($GG$3=Certificado!$AA$30,Tabela!HF43,""))</f>
        <v/>
      </c>
      <c r="HQ43" s="165" t="str">
        <f t="shared" si="17"/>
        <v/>
      </c>
      <c r="HR43" s="129" t="str">
        <f t="shared" si="18"/>
        <v/>
      </c>
      <c r="HS43" s="129" t="str">
        <f t="shared" si="19"/>
        <v/>
      </c>
      <c r="HT43" s="129" t="str">
        <f t="shared" si="20"/>
        <v/>
      </c>
      <c r="HU43" s="129" t="str">
        <f t="shared" si="21"/>
        <v/>
      </c>
      <c r="HV43" s="129" t="str">
        <f t="shared" si="22"/>
        <v/>
      </c>
      <c r="HW43" s="129" t="str">
        <f t="shared" si="23"/>
        <v/>
      </c>
      <c r="HX43" s="171"/>
      <c r="HY43" s="129" t="str">
        <v/>
      </c>
      <c r="HZ43" s="129" t="str">
        <f>IFERROR(IF('Análise Quantitativa'!$D$30="Máximo",RANK(HY43,$HY$8:$HY$72,0),IF('Análise Quantitativa'!$D$30="Mínimo",RANK(HY43,$HY$8:$HY$72,1),IF('Análise Quantitativa'!$D$30="- Mínimo",RANK(HY43,$HY$8:$HY$72,1),""))),"")</f>
        <v/>
      </c>
      <c r="IA43" s="129" t="str">
        <v/>
      </c>
      <c r="IB43" s="129" t="str">
        <f>IFERROR(IF('Análise Quantitativa'!$D$30="Máximo",RANK(IA43,$IA$8:$IA$72,0),IF('Análise Quantitativa'!$D$30="Mínimo",RANK(IA43,$IA$8:$IA$72,1),IF('Análise Quantitativa'!$D$30="- Mínimo",RANK(IA43,$IA$8:$IA$72,1),""))),"")</f>
        <v/>
      </c>
      <c r="IC43" s="129" t="str">
        <v/>
      </c>
      <c r="ID43" s="129" t="str">
        <f>IFERROR(IF('Análise Quantitativa'!$D$30="Máximo",RANK(IC43,$IC$8:$IC$72,0),IF('Análise Quantitativa'!$D$30="Mínimo",RANK(IC43,$IC$8:$IC$72,1),IF('Análise Quantitativa'!$D$30="- Mínimo",RANK(IC43,$IC$8:$IC$72,1),""))),"")</f>
        <v/>
      </c>
      <c r="IE43" s="129" t="str">
        <v/>
      </c>
      <c r="IF43" s="129" t="str">
        <f>IFERROR(IF('Análise Quantitativa'!$D$30="Máximo",RANK(IE43,$IE$8:$IE$72,0),IF('Análise Quantitativa'!$D$30="Mínimo",RANK(IE43,$IE$8:$IE$72,1),IF('Análise Quantitativa'!$D$30="- Mínimo",RANK(IE43,$IE$8:$IE$72,1),""))),"")</f>
        <v/>
      </c>
      <c r="IG43" s="129" t="str">
        <v/>
      </c>
      <c r="IH43" s="129" t="str">
        <f>IFERROR(IF('Análise Quantitativa'!$D$30="Máximo",RANK(IG43,$IG$8:$IG$72,0),IF('Análise Quantitativa'!$D$30="Mínimo",RANK(IG43,$IG$8:$IG$72,1),IF('Análise Quantitativa'!$D$30="- Mínimo",RANK(IG43,$IG$8:$IG$72,1),""))),"")</f>
        <v/>
      </c>
      <c r="II43" s="129" t="str">
        <v/>
      </c>
      <c r="IJ43" s="129" t="str">
        <f>IFERROR(IF('Análise Quantitativa'!$D$30="Máximo",RANK(II43,$II$8:$II$72,0),IF('Análise Quantitativa'!$D$30="Mínimo",RANK(II43,$II$8:$II$72,1),IF('Análise Quantitativa'!$D$30="- Mínimo",RANK(II43,$II$8:$II$72,1),""))),"")</f>
        <v/>
      </c>
      <c r="IK43" s="171"/>
      <c r="IL43" s="130">
        <v>37</v>
      </c>
      <c r="IM43" s="130" t="str">
        <f t="shared" si="24"/>
        <v/>
      </c>
      <c r="IN43" s="130" t="str">
        <f t="shared" si="25"/>
        <v/>
      </c>
      <c r="IO43" s="130" t="str">
        <f t="shared" si="26"/>
        <v/>
      </c>
      <c r="IP43" s="130" t="str">
        <f t="shared" si="27"/>
        <v/>
      </c>
      <c r="IQ43" s="130" t="str">
        <f t="shared" si="28"/>
        <v/>
      </c>
      <c r="IR43" s="130" t="str">
        <f t="shared" si="29"/>
        <v/>
      </c>
      <c r="IT43" s="130" t="str">
        <f t="shared" si="30"/>
        <v/>
      </c>
      <c r="IU43" s="130" t="str">
        <f t="shared" si="31"/>
        <v/>
      </c>
    </row>
    <row r="44" spans="2:262" ht="9.75" customHeight="1" thickBot="1" x14ac:dyDescent="0.3">
      <c r="B44" s="81" t="str">
        <f>Esboço!C11</f>
        <v>Vilma Rodrigues Alvez</v>
      </c>
      <c r="C44" s="75" t="str">
        <f>Esboço!S11</f>
        <v/>
      </c>
      <c r="D44" s="75" t="str">
        <f>IFERROR(IF('Análise Quantitativa'!$D$33="Mínimo",_xlfn.RANK.EQ(Tabela!C44,Tabela!$C$3:$C$247,1)+COUNTIF(Tabela!$C$3:'Tabela'!C44,Tabela!C44)-1,IF('Análise Quantitativa'!$D$33="- Mínimo",_xlfn.RANK.EQ(Tabela!C44,Tabela!$C$3:$C$247,1)+COUNTIF(Tabela!$C$3:'Tabela'!C44,Tabela!C44)-1,IF('Análise Quantitativa'!$D$33="Máximo",_xlfn.RANK.EQ(Tabela!C44,Tabela!$C$3:$C$247,0)+COUNTIF(Tabela!$C$3:'Tabela'!C44,Tabela!C44)-1,""))),"")</f>
        <v/>
      </c>
      <c r="E44" s="79" t="str">
        <f>Esboço!AH11</f>
        <v/>
      </c>
      <c r="F44" s="75" t="str">
        <f>IFERROR(IF('Análise Quantitativa'!$D$33="Mínimo",_xlfn.RANK.EQ(Tabela!E44,Tabela!$E$3:$E$247,1)+COUNTIF(Tabela!$E$3:'Tabela'!E44,Tabela!E44)-1,IF('Análise Quantitativa'!$D$33="- Mínimo",_xlfn.RANK.EQ(Tabela!E44,Tabela!$E$3:$E$247,1)+COUNTIF(Tabela!$E$3:'Tabela'!E44,Tabela!E44)-1,IF('Análise Quantitativa'!$D$33="Máximo",_xlfn.RANK.EQ(Tabela!E44,Tabela!$E$3:$E$247,0)+COUNTIF(Tabela!$E$3:'Tabela'!E44,Tabela!E44)-1,""))),"")</f>
        <v/>
      </c>
      <c r="G44" s="90" t="str">
        <f t="shared" si="43"/>
        <v/>
      </c>
      <c r="H44" s="90" t="str">
        <f>IFERROR(Tabela!E44,"")</f>
        <v/>
      </c>
      <c r="I44" s="82" t="str">
        <f t="shared" si="3"/>
        <v/>
      </c>
      <c r="J44" s="89" t="str">
        <f>IFERROR(IF('Análise Quantitativa'!$D$33="Mínimo",_xlfn.RANK.EQ(Tabela!I44,Tabela!$I$3:$I$247,1)+COUNTIF(Tabela!$I$3:'Tabela'!I44,Tabela!I44)-1,IF('Análise Quantitativa'!$D$33="- Mínimo",_xlfn.RANK.EQ(Tabela!I44,Tabela!$I$3:$I$247,1)+COUNTIF(Tabela!$I$3:'Tabela'!I44,Tabela!I44)-1,IF('Análise Quantitativa'!$D$33="Máximo",_xlfn.RANK.EQ(Tabela!I44,Tabela!$I$3:$I$247,0)+COUNTIF(Tabela!$I$3:'Tabela'!I44,Tabela!I44)-1,""))),"")</f>
        <v/>
      </c>
      <c r="V44" s="102" t="str">
        <f t="shared" ref="V44:AB44" si="45">IF(V45="-","-",1)</f>
        <v>-</v>
      </c>
      <c r="W44" s="102" t="str">
        <f t="shared" si="45"/>
        <v>-</v>
      </c>
      <c r="X44" s="102" t="str">
        <f t="shared" si="45"/>
        <v>-</v>
      </c>
      <c r="Y44" s="102" t="str">
        <f t="shared" si="45"/>
        <v>-</v>
      </c>
      <c r="Z44" s="102" t="str">
        <f t="shared" si="45"/>
        <v>-</v>
      </c>
      <c r="AA44" s="102" t="str">
        <f t="shared" si="45"/>
        <v>-</v>
      </c>
      <c r="AB44" s="102" t="str">
        <f t="shared" si="45"/>
        <v>-</v>
      </c>
      <c r="GG44" s="133"/>
      <c r="GH44" s="131"/>
      <c r="GI44" s="141" t="str">
        <f>IF('Extrato 1'!U39=0,"",'Extrato 1'!U39)</f>
        <v/>
      </c>
      <c r="GJ44" s="141" t="str">
        <f>IF('Análise Quantitativa'!O73=0,"",'Análise Quantitativa'!O73)</f>
        <v/>
      </c>
      <c r="GK44" s="132" t="str">
        <f>'Extrato 1'!Y39</f>
        <v/>
      </c>
      <c r="GL44" s="132" t="str">
        <f>IF($GG$1=Certificado!$AB$30,'Extrato 1'!H39,IF($GG$1=Certificado!$AC$30,'Extrato 1'!I39,""))</f>
        <v/>
      </c>
      <c r="GM44" s="142" t="str">
        <f t="shared" si="6"/>
        <v/>
      </c>
      <c r="GN44" s="138"/>
      <c r="GO44" s="131"/>
      <c r="GP44" s="141" t="str">
        <f>IF('Extrato 2'!U39=0,"",'Extrato 2'!U39)</f>
        <v/>
      </c>
      <c r="GQ44" s="141" t="str">
        <f t="shared" si="7"/>
        <v/>
      </c>
      <c r="GR44" s="132" t="str">
        <f>'Extrato 2'!Y39</f>
        <v/>
      </c>
      <c r="GS44" s="132" t="str">
        <f>IF($GG$1=Certificado!$AB$30,'Extrato 2'!H39,IF($GG$1=Certificado!$AC$30,'Extrato 2'!I39,""))</f>
        <v/>
      </c>
      <c r="GT44" s="142" t="str">
        <f t="shared" si="8"/>
        <v/>
      </c>
      <c r="GV44" s="132" t="str">
        <f>'Extrato 1'!S39</f>
        <v/>
      </c>
      <c r="GW44" s="132" t="str">
        <f>'Extrato 1'!V39</f>
        <v/>
      </c>
      <c r="GX44" s="132" t="str">
        <f>'Extrato 2'!S39</f>
        <v/>
      </c>
      <c r="GY44" s="132" t="str">
        <f>'Extrato 2'!V39</f>
        <v/>
      </c>
      <c r="HA44" s="132" t="str">
        <f t="shared" si="9"/>
        <v/>
      </c>
      <c r="HB44" s="69" t="str">
        <f t="shared" si="10"/>
        <v/>
      </c>
      <c r="HC44" s="69" t="str">
        <f t="shared" si="11"/>
        <v/>
      </c>
      <c r="HD44" s="69" t="str">
        <f t="shared" si="12"/>
        <v/>
      </c>
      <c r="HE44" s="69" t="str">
        <f t="shared" si="13"/>
        <v/>
      </c>
      <c r="HF44" s="69" t="str">
        <f t="shared" si="14"/>
        <v/>
      </c>
      <c r="HH44" s="69" t="str">
        <f t="shared" si="15"/>
        <v/>
      </c>
      <c r="HI44" s="69" t="str">
        <f>IF($GG$3=Certificado!$Z$30,Tabela!HB44,IF($GG$3=Certificado!$AA$30,Tabela!HC44,""))</f>
        <v/>
      </c>
      <c r="HJ44" s="69" t="str">
        <f t="shared" si="16"/>
        <v/>
      </c>
      <c r="HK44" s="69" t="str">
        <f>IF($GG$3=Certificado!$Z$30,Tabela!HE44,IF($GG$3=Certificado!$AA$30,Tabela!HF44,""))</f>
        <v/>
      </c>
      <c r="HQ44" s="165" t="str">
        <f t="shared" si="17"/>
        <v/>
      </c>
      <c r="HR44" s="129" t="str">
        <f t="shared" si="18"/>
        <v/>
      </c>
      <c r="HS44" s="129" t="str">
        <f t="shared" si="19"/>
        <v/>
      </c>
      <c r="HT44" s="129" t="str">
        <f t="shared" si="20"/>
        <v/>
      </c>
      <c r="HU44" s="129" t="str">
        <f t="shared" si="21"/>
        <v/>
      </c>
      <c r="HV44" s="129" t="str">
        <f t="shared" si="22"/>
        <v/>
      </c>
      <c r="HW44" s="129" t="str">
        <f t="shared" si="23"/>
        <v/>
      </c>
      <c r="HX44" s="171"/>
      <c r="HY44" s="129" t="str">
        <v/>
      </c>
      <c r="HZ44" s="129" t="str">
        <f>IFERROR(IF('Análise Quantitativa'!$D$30="Máximo",RANK(HY44,$HY$8:$HY$72,0),IF('Análise Quantitativa'!$D$30="Mínimo",RANK(HY44,$HY$8:$HY$72,1),IF('Análise Quantitativa'!$D$30="- Mínimo",RANK(HY44,$HY$8:$HY$72,1),""))),"")</f>
        <v/>
      </c>
      <c r="IA44" s="129" t="str">
        <v/>
      </c>
      <c r="IB44" s="129" t="str">
        <f>IFERROR(IF('Análise Quantitativa'!$D$30="Máximo",RANK(IA44,$IA$8:$IA$72,0),IF('Análise Quantitativa'!$D$30="Mínimo",RANK(IA44,$IA$8:$IA$72,1),IF('Análise Quantitativa'!$D$30="- Mínimo",RANK(IA44,$IA$8:$IA$72,1),""))),"")</f>
        <v/>
      </c>
      <c r="IC44" s="129" t="str">
        <v/>
      </c>
      <c r="ID44" s="129" t="str">
        <f>IFERROR(IF('Análise Quantitativa'!$D$30="Máximo",RANK(IC44,$IC$8:$IC$72,0),IF('Análise Quantitativa'!$D$30="Mínimo",RANK(IC44,$IC$8:$IC$72,1),IF('Análise Quantitativa'!$D$30="- Mínimo",RANK(IC44,$IC$8:$IC$72,1),""))),"")</f>
        <v/>
      </c>
      <c r="IE44" s="129" t="str">
        <v/>
      </c>
      <c r="IF44" s="129" t="str">
        <f>IFERROR(IF('Análise Quantitativa'!$D$30="Máximo",RANK(IE44,$IE$8:$IE$72,0),IF('Análise Quantitativa'!$D$30="Mínimo",RANK(IE44,$IE$8:$IE$72,1),IF('Análise Quantitativa'!$D$30="- Mínimo",RANK(IE44,$IE$8:$IE$72,1),""))),"")</f>
        <v/>
      </c>
      <c r="IG44" s="129" t="str">
        <v/>
      </c>
      <c r="IH44" s="129" t="str">
        <f>IFERROR(IF('Análise Quantitativa'!$D$30="Máximo",RANK(IG44,$IG$8:$IG$72,0),IF('Análise Quantitativa'!$D$30="Mínimo",RANK(IG44,$IG$8:$IG$72,1),IF('Análise Quantitativa'!$D$30="- Mínimo",RANK(IG44,$IG$8:$IG$72,1),""))),"")</f>
        <v/>
      </c>
      <c r="II44" s="129" t="str">
        <v/>
      </c>
      <c r="IJ44" s="129" t="str">
        <f>IFERROR(IF('Análise Quantitativa'!$D$30="Máximo",RANK(II44,$II$8:$II$72,0),IF('Análise Quantitativa'!$D$30="Mínimo",RANK(II44,$II$8:$II$72,1),IF('Análise Quantitativa'!$D$30="- Mínimo",RANK(II44,$II$8:$II$72,1),""))),"")</f>
        <v/>
      </c>
      <c r="IK44" s="171"/>
      <c r="IL44" s="130">
        <v>38</v>
      </c>
      <c r="IM44" s="130" t="str">
        <f t="shared" si="24"/>
        <v/>
      </c>
      <c r="IN44" s="130" t="str">
        <f t="shared" si="25"/>
        <v/>
      </c>
      <c r="IO44" s="130" t="str">
        <f t="shared" si="26"/>
        <v/>
      </c>
      <c r="IP44" s="130" t="str">
        <f t="shared" si="27"/>
        <v/>
      </c>
      <c r="IQ44" s="130" t="str">
        <f t="shared" si="28"/>
        <v/>
      </c>
      <c r="IR44" s="130" t="str">
        <f t="shared" si="29"/>
        <v/>
      </c>
      <c r="IT44" s="130" t="str">
        <f t="shared" si="30"/>
        <v/>
      </c>
      <c r="IU44" s="130" t="str">
        <f t="shared" si="31"/>
        <v/>
      </c>
    </row>
    <row r="45" spans="2:262" ht="9.75" customHeight="1" thickBot="1" x14ac:dyDescent="0.3">
      <c r="B45" s="81" t="str">
        <f>Esboço!C12</f>
        <v>Yslani Vieira</v>
      </c>
      <c r="C45" s="75" t="str">
        <f>Esboço!S12</f>
        <v/>
      </c>
      <c r="D45" s="75" t="str">
        <f>IFERROR(IF('Análise Quantitativa'!$D$33="Mínimo",_xlfn.RANK.EQ(Tabela!C45,Tabela!$C$3:$C$247,1)+COUNTIF(Tabela!$C$3:'Tabela'!C45,Tabela!C45)-1,IF('Análise Quantitativa'!$D$33="- Mínimo",_xlfn.RANK.EQ(Tabela!C45,Tabela!$C$3:$C$247,1)+COUNTIF(Tabela!$C$3:'Tabela'!C45,Tabela!C45)-1,IF('Análise Quantitativa'!$D$33="Máximo",_xlfn.RANK.EQ(Tabela!C45,Tabela!$C$3:$C$247,0)+COUNTIF(Tabela!$C$3:'Tabela'!C45,Tabela!C45)-1,""))),"")</f>
        <v/>
      </c>
      <c r="E45" s="79" t="str">
        <f>Esboço!AH12</f>
        <v/>
      </c>
      <c r="F45" s="75" t="str">
        <f>IFERROR(IF('Análise Quantitativa'!$D$33="Mínimo",_xlfn.RANK.EQ(Tabela!E45,Tabela!$E$3:$E$247,1)+COUNTIF(Tabela!$E$3:'Tabela'!E45,Tabela!E45)-1,IF('Análise Quantitativa'!$D$33="- Mínimo",_xlfn.RANK.EQ(Tabela!E45,Tabela!$E$3:$E$247,1)+COUNTIF(Tabela!$E$3:'Tabela'!E45,Tabela!E45)-1,IF('Análise Quantitativa'!$D$33="Máximo",_xlfn.RANK.EQ(Tabela!E45,Tabela!$E$3:$E$247,0)+COUNTIF(Tabela!$E$3:'Tabela'!E45,Tabela!E45)-1,""))),"")</f>
        <v/>
      </c>
      <c r="G45" s="90" t="str">
        <f t="shared" si="43"/>
        <v/>
      </c>
      <c r="H45" s="90" t="str">
        <f>IFERROR(Tabela!E45,"")</f>
        <v/>
      </c>
      <c r="I45" s="82" t="str">
        <f t="shared" si="3"/>
        <v/>
      </c>
      <c r="J45" s="89" t="str">
        <f>IFERROR(IF('Análise Quantitativa'!$D$33="Mínimo",_xlfn.RANK.EQ(Tabela!I45,Tabela!$I$3:$I$247,1)+COUNTIF(Tabela!$I$3:'Tabela'!I45,Tabela!I45)-1,IF('Análise Quantitativa'!$D$33="- Mínimo",_xlfn.RANK.EQ(Tabela!I45,Tabela!$I$3:$I$247,1)+COUNTIF(Tabela!$I$3:'Tabela'!I45,Tabela!I45)-1,IF('Análise Quantitativa'!$D$33="Máximo",_xlfn.RANK.EQ(Tabela!I45,Tabela!$I$3:$I$247,0)+COUNTIF(Tabela!$I$3:'Tabela'!I45,Tabela!I45)-1,""))),"")</f>
        <v/>
      </c>
      <c r="V45" s="101" t="str">
        <f>IF(J17="","-",J17)</f>
        <v>-</v>
      </c>
      <c r="W45" s="101" t="str">
        <f>IF(J52="","-",J52)</f>
        <v>-</v>
      </c>
      <c r="X45" s="101" t="str">
        <f>IF(J87="","-",J87)</f>
        <v>-</v>
      </c>
      <c r="Y45" s="101" t="str">
        <f>IF(J122="","-",J122)</f>
        <v>-</v>
      </c>
      <c r="Z45" s="101" t="str">
        <f>IF(J157="","-",J157)</f>
        <v>-</v>
      </c>
      <c r="AA45" s="101" t="str">
        <f>IF(J192="","-",J192)</f>
        <v>-</v>
      </c>
      <c r="AB45" s="101" t="str">
        <f>IF(J227="","-",J227)</f>
        <v>-</v>
      </c>
      <c r="GG45" s="133"/>
      <c r="GH45" s="131"/>
      <c r="GI45" s="141" t="str">
        <f>IF('Extrato 1'!U40=0,"",'Extrato 1'!U40)</f>
        <v/>
      </c>
      <c r="GJ45" s="141" t="str">
        <f>IF('Análise Quantitativa'!O74=0,"",'Análise Quantitativa'!O74)</f>
        <v/>
      </c>
      <c r="GK45" s="132" t="str">
        <f>'Extrato 1'!Y40</f>
        <v/>
      </c>
      <c r="GL45" s="132" t="str">
        <f>IF($GG$1=Certificado!$AB$30,'Extrato 1'!H40,IF($GG$1=Certificado!$AC$30,'Extrato 1'!I40,""))</f>
        <v/>
      </c>
      <c r="GM45" s="142" t="str">
        <f t="shared" si="6"/>
        <v/>
      </c>
      <c r="GN45" s="138"/>
      <c r="GO45" s="131"/>
      <c r="GP45" s="141" t="str">
        <f>IF('Extrato 2'!U40=0,"",'Extrato 2'!U40)</f>
        <v/>
      </c>
      <c r="GQ45" s="141" t="str">
        <f t="shared" si="7"/>
        <v/>
      </c>
      <c r="GR45" s="132" t="str">
        <f>'Extrato 2'!Y40</f>
        <v/>
      </c>
      <c r="GS45" s="132" t="str">
        <f>IF($GG$1=Certificado!$AB$30,'Extrato 2'!H40,IF($GG$1=Certificado!$AC$30,'Extrato 2'!I40,""))</f>
        <v/>
      </c>
      <c r="GT45" s="142" t="str">
        <f t="shared" si="8"/>
        <v/>
      </c>
      <c r="GV45" s="132" t="str">
        <f>'Extrato 1'!S40</f>
        <v/>
      </c>
      <c r="GW45" s="132" t="str">
        <f>'Extrato 1'!V40</f>
        <v/>
      </c>
      <c r="GX45" s="132" t="str">
        <f>'Extrato 2'!S40</f>
        <v/>
      </c>
      <c r="GY45" s="132" t="str">
        <f>'Extrato 2'!V40</f>
        <v/>
      </c>
      <c r="HA45" s="132" t="str">
        <f t="shared" si="9"/>
        <v/>
      </c>
      <c r="HB45" s="69" t="str">
        <f t="shared" si="10"/>
        <v/>
      </c>
      <c r="HC45" s="69" t="str">
        <f t="shared" si="11"/>
        <v/>
      </c>
      <c r="HD45" s="69" t="str">
        <f t="shared" si="12"/>
        <v/>
      </c>
      <c r="HE45" s="69" t="str">
        <f t="shared" si="13"/>
        <v/>
      </c>
      <c r="HF45" s="69" t="str">
        <f t="shared" si="14"/>
        <v/>
      </c>
      <c r="HH45" s="69" t="str">
        <f t="shared" si="15"/>
        <v/>
      </c>
      <c r="HI45" s="69" t="str">
        <f>IF($GG$3=Certificado!$Z$30,Tabela!HB45,IF($GG$3=Certificado!$AA$30,Tabela!HC45,""))</f>
        <v/>
      </c>
      <c r="HJ45" s="69" t="str">
        <f t="shared" si="16"/>
        <v/>
      </c>
      <c r="HK45" s="69" t="str">
        <f>IF($GG$3=Certificado!$Z$30,Tabela!HE45,IF($GG$3=Certificado!$AA$30,Tabela!HF45,""))</f>
        <v/>
      </c>
      <c r="HQ45" s="165" t="str">
        <f t="shared" si="17"/>
        <v/>
      </c>
      <c r="HR45" s="129" t="str">
        <f t="shared" si="18"/>
        <v/>
      </c>
      <c r="HS45" s="129" t="str">
        <f t="shared" si="19"/>
        <v/>
      </c>
      <c r="HT45" s="129" t="str">
        <f t="shared" si="20"/>
        <v/>
      </c>
      <c r="HU45" s="129" t="str">
        <f t="shared" si="21"/>
        <v/>
      </c>
      <c r="HV45" s="129" t="str">
        <f t="shared" si="22"/>
        <v/>
      </c>
      <c r="HW45" s="129" t="str">
        <f t="shared" si="23"/>
        <v/>
      </c>
      <c r="HX45" s="171"/>
      <c r="HY45" s="129" t="str">
        <v/>
      </c>
      <c r="HZ45" s="129" t="str">
        <f>IFERROR(IF('Análise Quantitativa'!$D$30="Máximo",RANK(HY45,$HY$8:$HY$72,0),IF('Análise Quantitativa'!$D$30="Mínimo",RANK(HY45,$HY$8:$HY$72,1),IF('Análise Quantitativa'!$D$30="- Mínimo",RANK(HY45,$HY$8:$HY$72,1),""))),"")</f>
        <v/>
      </c>
      <c r="IA45" s="129" t="str">
        <v/>
      </c>
      <c r="IB45" s="129" t="str">
        <f>IFERROR(IF('Análise Quantitativa'!$D$30="Máximo",RANK(IA45,$IA$8:$IA$72,0),IF('Análise Quantitativa'!$D$30="Mínimo",RANK(IA45,$IA$8:$IA$72,1),IF('Análise Quantitativa'!$D$30="- Mínimo",RANK(IA45,$IA$8:$IA$72,1),""))),"")</f>
        <v/>
      </c>
      <c r="IC45" s="129" t="str">
        <v/>
      </c>
      <c r="ID45" s="129" t="str">
        <f>IFERROR(IF('Análise Quantitativa'!$D$30="Máximo",RANK(IC45,$IC$8:$IC$72,0),IF('Análise Quantitativa'!$D$30="Mínimo",RANK(IC45,$IC$8:$IC$72,1),IF('Análise Quantitativa'!$D$30="- Mínimo",RANK(IC45,$IC$8:$IC$72,1),""))),"")</f>
        <v/>
      </c>
      <c r="IE45" s="129" t="str">
        <v/>
      </c>
      <c r="IF45" s="129" t="str">
        <f>IFERROR(IF('Análise Quantitativa'!$D$30="Máximo",RANK(IE45,$IE$8:$IE$72,0),IF('Análise Quantitativa'!$D$30="Mínimo",RANK(IE45,$IE$8:$IE$72,1),IF('Análise Quantitativa'!$D$30="- Mínimo",RANK(IE45,$IE$8:$IE$72,1),""))),"")</f>
        <v/>
      </c>
      <c r="IG45" s="129" t="str">
        <v/>
      </c>
      <c r="IH45" s="129" t="str">
        <f>IFERROR(IF('Análise Quantitativa'!$D$30="Máximo",RANK(IG45,$IG$8:$IG$72,0),IF('Análise Quantitativa'!$D$30="Mínimo",RANK(IG45,$IG$8:$IG$72,1),IF('Análise Quantitativa'!$D$30="- Mínimo",RANK(IG45,$IG$8:$IG$72,1),""))),"")</f>
        <v/>
      </c>
      <c r="II45" s="129" t="str">
        <v/>
      </c>
      <c r="IJ45" s="129" t="str">
        <f>IFERROR(IF('Análise Quantitativa'!$D$30="Máximo",RANK(II45,$II$8:$II$72,0),IF('Análise Quantitativa'!$D$30="Mínimo",RANK(II45,$II$8:$II$72,1),IF('Análise Quantitativa'!$D$30="- Mínimo",RANK(II45,$II$8:$II$72,1),""))),"")</f>
        <v/>
      </c>
      <c r="IK45" s="171"/>
      <c r="IL45" s="130">
        <v>39</v>
      </c>
      <c r="IM45" s="130" t="str">
        <f t="shared" si="24"/>
        <v/>
      </c>
      <c r="IN45" s="130" t="str">
        <f t="shared" si="25"/>
        <v/>
      </c>
      <c r="IO45" s="130" t="str">
        <f t="shared" si="26"/>
        <v/>
      </c>
      <c r="IP45" s="130" t="str">
        <f t="shared" si="27"/>
        <v/>
      </c>
      <c r="IQ45" s="130" t="str">
        <f t="shared" si="28"/>
        <v/>
      </c>
      <c r="IR45" s="130" t="str">
        <f t="shared" si="29"/>
        <v/>
      </c>
      <c r="IT45" s="130" t="str">
        <f t="shared" si="30"/>
        <v/>
      </c>
      <c r="IU45" s="130" t="str">
        <f t="shared" si="31"/>
        <v/>
      </c>
    </row>
    <row r="46" spans="2:262" ht="9.75" customHeight="1" thickBot="1" x14ac:dyDescent="0.3">
      <c r="B46" s="81" t="str">
        <f>Esboço!C13</f>
        <v/>
      </c>
      <c r="C46" s="75" t="str">
        <f>Esboço!S13</f>
        <v/>
      </c>
      <c r="D46" s="75" t="str">
        <f>IFERROR(IF('Análise Quantitativa'!$D$33="Mínimo",_xlfn.RANK.EQ(Tabela!C46,Tabela!$C$3:$C$247,1)+COUNTIF(Tabela!$C$3:'Tabela'!C46,Tabela!C46)-1,IF('Análise Quantitativa'!$D$33="- Mínimo",_xlfn.RANK.EQ(Tabela!C46,Tabela!$C$3:$C$247,1)+COUNTIF(Tabela!$C$3:'Tabela'!C46,Tabela!C46)-1,IF('Análise Quantitativa'!$D$33="Máximo",_xlfn.RANK.EQ(Tabela!C46,Tabela!$C$3:$C$247,0)+COUNTIF(Tabela!$C$3:'Tabela'!C46,Tabela!C46)-1,""))),"")</f>
        <v/>
      </c>
      <c r="E46" s="79" t="str">
        <f>Esboço!AH13</f>
        <v/>
      </c>
      <c r="F46" s="75" t="str">
        <f>IFERROR(IF('Análise Quantitativa'!$D$33="Mínimo",_xlfn.RANK.EQ(Tabela!E46,Tabela!$E$3:$E$247,1)+COUNTIF(Tabela!$E$3:'Tabela'!E46,Tabela!E46)-1,IF('Análise Quantitativa'!$D$33="- Mínimo",_xlfn.RANK.EQ(Tabela!E46,Tabela!$E$3:$E$247,1)+COUNTIF(Tabela!$E$3:'Tabela'!E46,Tabela!E46)-1,IF('Análise Quantitativa'!$D$33="Máximo",_xlfn.RANK.EQ(Tabela!E46,Tabela!$E$3:$E$247,0)+COUNTIF(Tabela!$E$3:'Tabela'!E46,Tabela!E46)-1,""))),"")</f>
        <v/>
      </c>
      <c r="G46" s="90" t="str">
        <f t="shared" si="43"/>
        <v/>
      </c>
      <c r="H46" s="90" t="str">
        <f>IFERROR(Tabela!E46,"")</f>
        <v/>
      </c>
      <c r="I46" s="82" t="str">
        <f t="shared" si="3"/>
        <v/>
      </c>
      <c r="J46" s="89" t="str">
        <f>IFERROR(IF('Análise Quantitativa'!$D$33="Mínimo",_xlfn.RANK.EQ(Tabela!I46,Tabela!$I$3:$I$247,1)+COUNTIF(Tabela!$I$3:'Tabela'!I46,Tabela!I46)-1,IF('Análise Quantitativa'!$D$33="- Mínimo",_xlfn.RANK.EQ(Tabela!I46,Tabela!$I$3:$I$247,1)+COUNTIF(Tabela!$I$3:'Tabela'!I46,Tabela!I46)-1,IF('Análise Quantitativa'!$D$33="Máximo",_xlfn.RANK.EQ(Tabela!I46,Tabela!$I$3:$I$247,0)+COUNTIF(Tabela!$I$3:'Tabela'!I46,Tabela!I46)-1,""))),"")</f>
        <v/>
      </c>
      <c r="GG46" s="133"/>
      <c r="GH46" s="131"/>
      <c r="GI46" s="141" t="str">
        <f>IF('Extrato 1'!U41=0,"",'Extrato 1'!U41)</f>
        <v/>
      </c>
      <c r="GJ46" s="141" t="str">
        <f>IF('Análise Quantitativa'!O75=0,"",'Análise Quantitativa'!O75)</f>
        <v/>
      </c>
      <c r="GK46" s="132" t="str">
        <f>'Extrato 1'!Y41</f>
        <v/>
      </c>
      <c r="GL46" s="132" t="str">
        <f>IF($GG$1=Certificado!$AB$30,'Extrato 1'!H41,IF($GG$1=Certificado!$AC$30,'Extrato 1'!I41,""))</f>
        <v/>
      </c>
      <c r="GM46" s="142" t="str">
        <f t="shared" si="6"/>
        <v/>
      </c>
      <c r="GN46" s="138"/>
      <c r="GO46" s="131"/>
      <c r="GP46" s="141" t="str">
        <f>IF('Extrato 2'!U41=0,"",'Extrato 2'!U41)</f>
        <v/>
      </c>
      <c r="GQ46" s="141" t="str">
        <f t="shared" si="7"/>
        <v/>
      </c>
      <c r="GR46" s="132" t="str">
        <f>'Extrato 2'!Y41</f>
        <v/>
      </c>
      <c r="GS46" s="132" t="str">
        <f>IF($GG$1=Certificado!$AB$30,'Extrato 2'!H41,IF($GG$1=Certificado!$AC$30,'Extrato 2'!I41,""))</f>
        <v/>
      </c>
      <c r="GT46" s="142" t="str">
        <f t="shared" si="8"/>
        <v/>
      </c>
      <c r="GV46" s="132" t="str">
        <f>'Extrato 1'!S41</f>
        <v/>
      </c>
      <c r="GW46" s="132" t="str">
        <f>'Extrato 1'!V41</f>
        <v/>
      </c>
      <c r="GX46" s="132" t="str">
        <f>'Extrato 2'!S41</f>
        <v/>
      </c>
      <c r="GY46" s="132" t="str">
        <f>'Extrato 2'!V41</f>
        <v/>
      </c>
      <c r="HA46" s="132" t="str">
        <f t="shared" si="9"/>
        <v/>
      </c>
      <c r="HB46" s="69" t="str">
        <f t="shared" si="10"/>
        <v/>
      </c>
      <c r="HC46" s="69" t="str">
        <f t="shared" si="11"/>
        <v/>
      </c>
      <c r="HD46" s="69" t="str">
        <f t="shared" si="12"/>
        <v/>
      </c>
      <c r="HE46" s="69" t="str">
        <f t="shared" si="13"/>
        <v/>
      </c>
      <c r="HF46" s="69" t="str">
        <f t="shared" si="14"/>
        <v/>
      </c>
      <c r="HH46" s="69" t="str">
        <f t="shared" si="15"/>
        <v/>
      </c>
      <c r="HI46" s="69" t="str">
        <f>IF($GG$3=Certificado!$Z$30,Tabela!HB46,IF($GG$3=Certificado!$AA$30,Tabela!HC46,""))</f>
        <v/>
      </c>
      <c r="HJ46" s="69" t="str">
        <f t="shared" si="16"/>
        <v/>
      </c>
      <c r="HK46" s="69" t="str">
        <f>IF($GG$3=Certificado!$Z$30,Tabela!HE46,IF($GG$3=Certificado!$AA$30,Tabela!HF46,""))</f>
        <v/>
      </c>
      <c r="HQ46" s="165" t="str">
        <f t="shared" si="17"/>
        <v/>
      </c>
      <c r="HR46" s="129" t="str">
        <f t="shared" si="18"/>
        <v/>
      </c>
      <c r="HS46" s="129" t="str">
        <f t="shared" si="19"/>
        <v/>
      </c>
      <c r="HT46" s="129" t="str">
        <f t="shared" si="20"/>
        <v/>
      </c>
      <c r="HU46" s="129" t="str">
        <f t="shared" si="21"/>
        <v/>
      </c>
      <c r="HV46" s="129" t="str">
        <f t="shared" si="22"/>
        <v/>
      </c>
      <c r="HW46" s="129" t="str">
        <f t="shared" si="23"/>
        <v/>
      </c>
      <c r="HX46" s="171"/>
      <c r="HY46" s="129" t="str">
        <v/>
      </c>
      <c r="HZ46" s="129" t="str">
        <f>IFERROR(IF('Análise Quantitativa'!$D$30="Máximo",RANK(HY46,$HY$8:$HY$72,0),IF('Análise Quantitativa'!$D$30="Mínimo",RANK(HY46,$HY$8:$HY$72,1),IF('Análise Quantitativa'!$D$30="- Mínimo",RANK(HY46,$HY$8:$HY$72,1),""))),"")</f>
        <v/>
      </c>
      <c r="IA46" s="129" t="str">
        <v/>
      </c>
      <c r="IB46" s="129" t="str">
        <f>IFERROR(IF('Análise Quantitativa'!$D$30="Máximo",RANK(IA46,$IA$8:$IA$72,0),IF('Análise Quantitativa'!$D$30="Mínimo",RANK(IA46,$IA$8:$IA$72,1),IF('Análise Quantitativa'!$D$30="- Mínimo",RANK(IA46,$IA$8:$IA$72,1),""))),"")</f>
        <v/>
      </c>
      <c r="IC46" s="129" t="str">
        <v/>
      </c>
      <c r="ID46" s="129" t="str">
        <f>IFERROR(IF('Análise Quantitativa'!$D$30="Máximo",RANK(IC46,$IC$8:$IC$72,0),IF('Análise Quantitativa'!$D$30="Mínimo",RANK(IC46,$IC$8:$IC$72,1),IF('Análise Quantitativa'!$D$30="- Mínimo",RANK(IC46,$IC$8:$IC$72,1),""))),"")</f>
        <v/>
      </c>
      <c r="IE46" s="129" t="str">
        <v/>
      </c>
      <c r="IF46" s="129" t="str">
        <f>IFERROR(IF('Análise Quantitativa'!$D$30="Máximo",RANK(IE46,$IE$8:$IE$72,0),IF('Análise Quantitativa'!$D$30="Mínimo",RANK(IE46,$IE$8:$IE$72,1),IF('Análise Quantitativa'!$D$30="- Mínimo",RANK(IE46,$IE$8:$IE$72,1),""))),"")</f>
        <v/>
      </c>
      <c r="IG46" s="129" t="str">
        <v/>
      </c>
      <c r="IH46" s="129" t="str">
        <f>IFERROR(IF('Análise Quantitativa'!$D$30="Máximo",RANK(IG46,$IG$8:$IG$72,0),IF('Análise Quantitativa'!$D$30="Mínimo",RANK(IG46,$IG$8:$IG$72,1),IF('Análise Quantitativa'!$D$30="- Mínimo",RANK(IG46,$IG$8:$IG$72,1),""))),"")</f>
        <v/>
      </c>
      <c r="II46" s="129" t="str">
        <v/>
      </c>
      <c r="IJ46" s="129" t="str">
        <f>IFERROR(IF('Análise Quantitativa'!$D$30="Máximo",RANK(II46,$II$8:$II$72,0),IF('Análise Quantitativa'!$D$30="Mínimo",RANK(II46,$II$8:$II$72,1),IF('Análise Quantitativa'!$D$30="- Mínimo",RANK(II46,$II$8:$II$72,1),""))),"")</f>
        <v/>
      </c>
      <c r="IK46" s="171"/>
      <c r="IL46" s="130">
        <v>40</v>
      </c>
      <c r="IM46" s="130" t="str">
        <f t="shared" si="24"/>
        <v/>
      </c>
      <c r="IN46" s="130" t="str">
        <f t="shared" si="25"/>
        <v/>
      </c>
      <c r="IO46" s="130" t="str">
        <f t="shared" si="26"/>
        <v/>
      </c>
      <c r="IP46" s="130" t="str">
        <f t="shared" si="27"/>
        <v/>
      </c>
      <c r="IQ46" s="130" t="str">
        <f t="shared" si="28"/>
        <v/>
      </c>
      <c r="IR46" s="130" t="str">
        <f t="shared" si="29"/>
        <v/>
      </c>
      <c r="IT46" s="130" t="str">
        <f t="shared" si="30"/>
        <v/>
      </c>
      <c r="IU46" s="130" t="str">
        <f t="shared" si="31"/>
        <v/>
      </c>
    </row>
    <row r="47" spans="2:262" ht="9.75" customHeight="1" thickBot="1" x14ac:dyDescent="0.3">
      <c r="B47" s="81" t="str">
        <f>Esboço!C14</f>
        <v/>
      </c>
      <c r="C47" s="75" t="str">
        <f>Esboço!S14</f>
        <v/>
      </c>
      <c r="D47" s="75" t="str">
        <f>IFERROR(IF('Análise Quantitativa'!$D$33="Mínimo",_xlfn.RANK.EQ(Tabela!C47,Tabela!$C$3:$C$247,1)+COUNTIF(Tabela!$C$3:'Tabela'!C47,Tabela!C47)-1,IF('Análise Quantitativa'!$D$33="- Mínimo",_xlfn.RANK.EQ(Tabela!C47,Tabela!$C$3:$C$247,1)+COUNTIF(Tabela!$C$3:'Tabela'!C47,Tabela!C47)-1,IF('Análise Quantitativa'!$D$33="Máximo",_xlfn.RANK.EQ(Tabela!C47,Tabela!$C$3:$C$247,0)+COUNTIF(Tabela!$C$3:'Tabela'!C47,Tabela!C47)-1,""))),"")</f>
        <v/>
      </c>
      <c r="E47" s="79" t="str">
        <f>Esboço!AH14</f>
        <v/>
      </c>
      <c r="F47" s="75" t="str">
        <f>IFERROR(IF('Análise Quantitativa'!$D$33="Mínimo",_xlfn.RANK.EQ(Tabela!E47,Tabela!$E$3:$E$247,1)+COUNTIF(Tabela!$E$3:'Tabela'!E47,Tabela!E47)-1,IF('Análise Quantitativa'!$D$33="- Mínimo",_xlfn.RANK.EQ(Tabela!E47,Tabela!$E$3:$E$247,1)+COUNTIF(Tabela!$E$3:'Tabela'!E47,Tabela!E47)-1,IF('Análise Quantitativa'!$D$33="Máximo",_xlfn.RANK.EQ(Tabela!E47,Tabela!$E$3:$E$247,0)+COUNTIF(Tabela!$E$3:'Tabela'!E47,Tabela!E47)-1,""))),"")</f>
        <v/>
      </c>
      <c r="G47" s="90" t="str">
        <f t="shared" si="43"/>
        <v/>
      </c>
      <c r="H47" s="90" t="str">
        <f>IFERROR(Tabela!E47,"")</f>
        <v/>
      </c>
      <c r="I47" s="82" t="str">
        <f t="shared" si="3"/>
        <v/>
      </c>
      <c r="J47" s="89" t="str">
        <f>IFERROR(IF('Análise Quantitativa'!$D$33="Mínimo",_xlfn.RANK.EQ(Tabela!I47,Tabela!$I$3:$I$247,1)+COUNTIF(Tabela!$I$3:'Tabela'!I47,Tabela!I47)-1,IF('Análise Quantitativa'!$D$33="- Mínimo",_xlfn.RANK.EQ(Tabela!I47,Tabela!$I$3:$I$247,1)+COUNTIF(Tabela!$I$3:'Tabela'!I47,Tabela!I47)-1,IF('Análise Quantitativa'!$D$33="Máximo",_xlfn.RANK.EQ(Tabela!I47,Tabela!$I$3:$I$247,0)+COUNTIF(Tabela!$I$3:'Tabela'!I47,Tabela!I47)-1,""))),"")</f>
        <v/>
      </c>
      <c r="V47" s="102" t="str">
        <f t="shared" ref="V47:AB47" si="46">IF(V48="-","-",1)</f>
        <v>-</v>
      </c>
      <c r="W47" s="102" t="str">
        <f t="shared" si="46"/>
        <v>-</v>
      </c>
      <c r="X47" s="102" t="str">
        <f t="shared" si="46"/>
        <v>-</v>
      </c>
      <c r="Y47" s="102" t="str">
        <f t="shared" si="46"/>
        <v>-</v>
      </c>
      <c r="Z47" s="102" t="str">
        <f t="shared" si="46"/>
        <v>-</v>
      </c>
      <c r="AA47" s="102" t="str">
        <f t="shared" si="46"/>
        <v>-</v>
      </c>
      <c r="AB47" s="102" t="str">
        <f t="shared" si="46"/>
        <v>-</v>
      </c>
      <c r="GG47" s="133"/>
      <c r="GH47" s="131"/>
      <c r="GI47" s="141" t="str">
        <f>IF('Extrato 1'!U42=0,"",'Extrato 1'!U42)</f>
        <v/>
      </c>
      <c r="GJ47" s="141" t="str">
        <f>IF('Análise Quantitativa'!O76=0,"",'Análise Quantitativa'!O76)</f>
        <v/>
      </c>
      <c r="GK47" s="132" t="str">
        <f>'Extrato 1'!Y42</f>
        <v/>
      </c>
      <c r="GL47" s="132" t="str">
        <f>IF($GG$1=Certificado!$AB$30,'Extrato 1'!H42,IF($GG$1=Certificado!$AC$30,'Extrato 1'!I42,""))</f>
        <v/>
      </c>
      <c r="GM47" s="142" t="str">
        <f t="shared" si="6"/>
        <v/>
      </c>
      <c r="GN47" s="138"/>
      <c r="GO47" s="131"/>
      <c r="GP47" s="141" t="str">
        <f>IF('Extrato 2'!U42=0,"",'Extrato 2'!U42)</f>
        <v/>
      </c>
      <c r="GQ47" s="141" t="str">
        <f t="shared" si="7"/>
        <v/>
      </c>
      <c r="GR47" s="132" t="str">
        <f>'Extrato 2'!Y42</f>
        <v/>
      </c>
      <c r="GS47" s="132" t="str">
        <f>IF($GG$1=Certificado!$AB$30,'Extrato 2'!H42,IF($GG$1=Certificado!$AC$30,'Extrato 2'!I42,""))</f>
        <v/>
      </c>
      <c r="GT47" s="142" t="str">
        <f t="shared" si="8"/>
        <v/>
      </c>
      <c r="GV47" s="132" t="str">
        <f>'Extrato 1'!S42</f>
        <v/>
      </c>
      <c r="GW47" s="132" t="str">
        <f>'Extrato 1'!V42</f>
        <v/>
      </c>
      <c r="GX47" s="132" t="str">
        <f>'Extrato 2'!S42</f>
        <v/>
      </c>
      <c r="GY47" s="132" t="str">
        <f>'Extrato 2'!V42</f>
        <v/>
      </c>
      <c r="HA47" s="132" t="str">
        <f t="shared" si="9"/>
        <v/>
      </c>
      <c r="HB47" s="69" t="str">
        <f t="shared" si="10"/>
        <v/>
      </c>
      <c r="HC47" s="69" t="str">
        <f t="shared" si="11"/>
        <v/>
      </c>
      <c r="HD47" s="69" t="str">
        <f t="shared" si="12"/>
        <v/>
      </c>
      <c r="HE47" s="69" t="str">
        <f t="shared" si="13"/>
        <v/>
      </c>
      <c r="HF47" s="69" t="str">
        <f t="shared" si="14"/>
        <v/>
      </c>
      <c r="HH47" s="69" t="str">
        <f t="shared" si="15"/>
        <v/>
      </c>
      <c r="HI47" s="69" t="str">
        <f>IF($GG$3=Certificado!$Z$30,Tabela!HB47,IF($GG$3=Certificado!$AA$30,Tabela!HC47,""))</f>
        <v/>
      </c>
      <c r="HJ47" s="69" t="str">
        <f t="shared" si="16"/>
        <v/>
      </c>
      <c r="HK47" s="69" t="str">
        <f>IF($GG$3=Certificado!$Z$30,Tabela!HE47,IF($GG$3=Certificado!$AA$30,Tabela!HF47,""))</f>
        <v/>
      </c>
      <c r="HQ47" s="165" t="str">
        <f t="shared" si="17"/>
        <v/>
      </c>
      <c r="HR47" s="129" t="str">
        <f t="shared" si="18"/>
        <v/>
      </c>
      <c r="HS47" s="129" t="str">
        <f t="shared" si="19"/>
        <v/>
      </c>
      <c r="HT47" s="129" t="str">
        <f t="shared" si="20"/>
        <v/>
      </c>
      <c r="HU47" s="129" t="str">
        <f t="shared" si="21"/>
        <v/>
      </c>
      <c r="HV47" s="129" t="str">
        <f t="shared" si="22"/>
        <v/>
      </c>
      <c r="HW47" s="129" t="str">
        <f t="shared" si="23"/>
        <v/>
      </c>
      <c r="HX47" s="171"/>
      <c r="HY47" s="129" t="str">
        <v/>
      </c>
      <c r="HZ47" s="129" t="str">
        <f>IFERROR(IF('Análise Quantitativa'!$D$30="Máximo",RANK(HY47,$HY$8:$HY$72,0),IF('Análise Quantitativa'!$D$30="Mínimo",RANK(HY47,$HY$8:$HY$72,1),IF('Análise Quantitativa'!$D$30="- Mínimo",RANK(HY47,$HY$8:$HY$72,1),""))),"")</f>
        <v/>
      </c>
      <c r="IA47" s="129" t="str">
        <v/>
      </c>
      <c r="IB47" s="129" t="str">
        <f>IFERROR(IF('Análise Quantitativa'!$D$30="Máximo",RANK(IA47,$IA$8:$IA$72,0),IF('Análise Quantitativa'!$D$30="Mínimo",RANK(IA47,$IA$8:$IA$72,1),IF('Análise Quantitativa'!$D$30="- Mínimo",RANK(IA47,$IA$8:$IA$72,1),""))),"")</f>
        <v/>
      </c>
      <c r="IC47" s="129" t="str">
        <v/>
      </c>
      <c r="ID47" s="129" t="str">
        <f>IFERROR(IF('Análise Quantitativa'!$D$30="Máximo",RANK(IC47,$IC$8:$IC$72,0),IF('Análise Quantitativa'!$D$30="Mínimo",RANK(IC47,$IC$8:$IC$72,1),IF('Análise Quantitativa'!$D$30="- Mínimo",RANK(IC47,$IC$8:$IC$72,1),""))),"")</f>
        <v/>
      </c>
      <c r="IE47" s="129" t="str">
        <v/>
      </c>
      <c r="IF47" s="129" t="str">
        <f>IFERROR(IF('Análise Quantitativa'!$D$30="Máximo",RANK(IE47,$IE$8:$IE$72,0),IF('Análise Quantitativa'!$D$30="Mínimo",RANK(IE47,$IE$8:$IE$72,1),IF('Análise Quantitativa'!$D$30="- Mínimo",RANK(IE47,$IE$8:$IE$72,1),""))),"")</f>
        <v/>
      </c>
      <c r="IG47" s="129" t="str">
        <v/>
      </c>
      <c r="IH47" s="129" t="str">
        <f>IFERROR(IF('Análise Quantitativa'!$D$30="Máximo",RANK(IG47,$IG$8:$IG$72,0),IF('Análise Quantitativa'!$D$30="Mínimo",RANK(IG47,$IG$8:$IG$72,1),IF('Análise Quantitativa'!$D$30="- Mínimo",RANK(IG47,$IG$8:$IG$72,1),""))),"")</f>
        <v/>
      </c>
      <c r="II47" s="129" t="str">
        <v/>
      </c>
      <c r="IJ47" s="129" t="str">
        <f>IFERROR(IF('Análise Quantitativa'!$D$30="Máximo",RANK(II47,$II$8:$II$72,0),IF('Análise Quantitativa'!$D$30="Mínimo",RANK(II47,$II$8:$II$72,1),IF('Análise Quantitativa'!$D$30="- Mínimo",RANK(II47,$II$8:$II$72,1),""))),"")</f>
        <v/>
      </c>
      <c r="IK47" s="171"/>
      <c r="IL47" s="130">
        <v>41</v>
      </c>
      <c r="IM47" s="130" t="str">
        <f t="shared" si="24"/>
        <v/>
      </c>
      <c r="IN47" s="130" t="str">
        <f t="shared" si="25"/>
        <v/>
      </c>
      <c r="IO47" s="130" t="str">
        <f t="shared" si="26"/>
        <v/>
      </c>
      <c r="IP47" s="130" t="str">
        <f t="shared" si="27"/>
        <v/>
      </c>
      <c r="IQ47" s="130" t="str">
        <f t="shared" si="28"/>
        <v/>
      </c>
      <c r="IR47" s="130" t="str">
        <f t="shared" si="29"/>
        <v/>
      </c>
      <c r="IT47" s="130" t="str">
        <f t="shared" si="30"/>
        <v/>
      </c>
      <c r="IU47" s="130" t="str">
        <f t="shared" si="31"/>
        <v/>
      </c>
    </row>
    <row r="48" spans="2:262" ht="9.75" customHeight="1" thickBot="1" x14ac:dyDescent="0.3">
      <c r="B48" s="81" t="str">
        <f>Esboço!C15</f>
        <v/>
      </c>
      <c r="C48" s="75" t="str">
        <f>Esboço!S15</f>
        <v/>
      </c>
      <c r="D48" s="75" t="str">
        <f>IFERROR(IF('Análise Quantitativa'!$D$33="Mínimo",_xlfn.RANK.EQ(Tabela!C48,Tabela!$C$3:$C$247,1)+COUNTIF(Tabela!$C$3:'Tabela'!C48,Tabela!C48)-1,IF('Análise Quantitativa'!$D$33="- Mínimo",_xlfn.RANK.EQ(Tabela!C48,Tabela!$C$3:$C$247,1)+COUNTIF(Tabela!$C$3:'Tabela'!C48,Tabela!C48)-1,IF('Análise Quantitativa'!$D$33="Máximo",_xlfn.RANK.EQ(Tabela!C48,Tabela!$C$3:$C$247,0)+COUNTIF(Tabela!$C$3:'Tabela'!C48,Tabela!C48)-1,""))),"")</f>
        <v/>
      </c>
      <c r="E48" s="79" t="str">
        <f>Esboço!AH15</f>
        <v/>
      </c>
      <c r="F48" s="75" t="str">
        <f>IFERROR(IF('Análise Quantitativa'!$D$33="Mínimo",_xlfn.RANK.EQ(Tabela!E48,Tabela!$E$3:$E$247,1)+COUNTIF(Tabela!$E$3:'Tabela'!E48,Tabela!E48)-1,IF('Análise Quantitativa'!$D$33="- Mínimo",_xlfn.RANK.EQ(Tabela!E48,Tabela!$E$3:$E$247,1)+COUNTIF(Tabela!$E$3:'Tabela'!E48,Tabela!E48)-1,IF('Análise Quantitativa'!$D$33="Máximo",_xlfn.RANK.EQ(Tabela!E48,Tabela!$E$3:$E$247,0)+COUNTIF(Tabela!$E$3:'Tabela'!E48,Tabela!E48)-1,""))),"")</f>
        <v/>
      </c>
      <c r="G48" s="90" t="str">
        <f t="shared" si="43"/>
        <v/>
      </c>
      <c r="H48" s="90" t="str">
        <f>IFERROR(Tabela!E48,"")</f>
        <v/>
      </c>
      <c r="I48" s="82" t="str">
        <f t="shared" si="3"/>
        <v/>
      </c>
      <c r="J48" s="89" t="str">
        <f>IFERROR(IF('Análise Quantitativa'!$D$33="Mínimo",_xlfn.RANK.EQ(Tabela!I48,Tabela!$I$3:$I$247,1)+COUNTIF(Tabela!$I$3:'Tabela'!I48,Tabela!I48)-1,IF('Análise Quantitativa'!$D$33="- Mínimo",_xlfn.RANK.EQ(Tabela!I48,Tabela!$I$3:$I$247,1)+COUNTIF(Tabela!$I$3:'Tabela'!I48,Tabela!I48)-1,IF('Análise Quantitativa'!$D$33="Máximo",_xlfn.RANK.EQ(Tabela!I48,Tabela!$I$3:$I$247,0)+COUNTIF(Tabela!$I$3:'Tabela'!I48,Tabela!I48)-1,""))),"")</f>
        <v/>
      </c>
      <c r="V48" s="101" t="str">
        <f>IF(J18="","-",J18)</f>
        <v>-</v>
      </c>
      <c r="W48" s="101" t="str">
        <f>IF(J53="","-",J53)</f>
        <v>-</v>
      </c>
      <c r="X48" s="101" t="str">
        <f>IF(J88="","-",J88)</f>
        <v>-</v>
      </c>
      <c r="Y48" s="101" t="str">
        <f>IF(J123="","-",J123)</f>
        <v>-</v>
      </c>
      <c r="Z48" s="101" t="str">
        <f>IF(J158="","-",J158)</f>
        <v>-</v>
      </c>
      <c r="AA48" s="101" t="str">
        <f>IF(J193="","-",J193)</f>
        <v>-</v>
      </c>
      <c r="AB48" s="101" t="str">
        <f>IF(J228="","-",J228)</f>
        <v>-</v>
      </c>
      <c r="GG48" s="133"/>
      <c r="GH48" s="131"/>
      <c r="GI48" s="141" t="str">
        <f>IF('Extrato 1'!U43=0,"",'Extrato 1'!U43)</f>
        <v/>
      </c>
      <c r="GJ48" s="141" t="str">
        <f>IF('Análise Quantitativa'!O77=0,"",'Análise Quantitativa'!O77)</f>
        <v/>
      </c>
      <c r="GK48" s="132" t="str">
        <f>'Extrato 1'!Y43</f>
        <v/>
      </c>
      <c r="GL48" s="132" t="str">
        <f>IF($GG$1=Certificado!$AB$30,'Extrato 1'!H43,IF($GG$1=Certificado!$AC$30,'Extrato 1'!I43,""))</f>
        <v/>
      </c>
      <c r="GM48" s="142" t="str">
        <f t="shared" si="6"/>
        <v/>
      </c>
      <c r="GN48" s="138"/>
      <c r="GO48" s="131"/>
      <c r="GP48" s="141" t="str">
        <f>IF('Extrato 2'!U43=0,"",'Extrato 2'!U43)</f>
        <v/>
      </c>
      <c r="GQ48" s="141" t="str">
        <f t="shared" si="7"/>
        <v/>
      </c>
      <c r="GR48" s="132" t="str">
        <f>'Extrato 2'!Y43</f>
        <v/>
      </c>
      <c r="GS48" s="132" t="str">
        <f>IF($GG$1=Certificado!$AB$30,'Extrato 2'!H43,IF($GG$1=Certificado!$AC$30,'Extrato 2'!I43,""))</f>
        <v/>
      </c>
      <c r="GT48" s="142" t="str">
        <f t="shared" si="8"/>
        <v/>
      </c>
      <c r="GV48" s="132" t="str">
        <f>'Extrato 1'!S43</f>
        <v/>
      </c>
      <c r="GW48" s="132" t="str">
        <f>'Extrato 1'!V43</f>
        <v/>
      </c>
      <c r="GX48" s="132" t="str">
        <f>'Extrato 2'!S43</f>
        <v/>
      </c>
      <c r="GY48" s="132" t="str">
        <f>'Extrato 2'!V43</f>
        <v/>
      </c>
      <c r="HA48" s="132" t="str">
        <f t="shared" si="9"/>
        <v/>
      </c>
      <c r="HB48" s="69" t="str">
        <f t="shared" si="10"/>
        <v/>
      </c>
      <c r="HC48" s="69" t="str">
        <f t="shared" si="11"/>
        <v/>
      </c>
      <c r="HD48" s="69" t="str">
        <f t="shared" si="12"/>
        <v/>
      </c>
      <c r="HE48" s="69" t="str">
        <f t="shared" si="13"/>
        <v/>
      </c>
      <c r="HF48" s="69" t="str">
        <f t="shared" si="14"/>
        <v/>
      </c>
      <c r="HH48" s="69" t="str">
        <f t="shared" si="15"/>
        <v/>
      </c>
      <c r="HI48" s="69" t="str">
        <f>IF($GG$3=Certificado!$Z$30,Tabela!HB48,IF($GG$3=Certificado!$AA$30,Tabela!HC48,""))</f>
        <v/>
      </c>
      <c r="HJ48" s="69" t="str">
        <f t="shared" si="16"/>
        <v/>
      </c>
      <c r="HK48" s="69" t="str">
        <f>IF($GG$3=Certificado!$Z$30,Tabela!HE48,IF($GG$3=Certificado!$AA$30,Tabela!HF48,""))</f>
        <v/>
      </c>
      <c r="HQ48" s="165" t="str">
        <f t="shared" si="17"/>
        <v/>
      </c>
      <c r="HR48" s="129" t="str">
        <f t="shared" si="18"/>
        <v/>
      </c>
      <c r="HS48" s="129" t="str">
        <f t="shared" si="19"/>
        <v/>
      </c>
      <c r="HT48" s="129" t="str">
        <f t="shared" si="20"/>
        <v/>
      </c>
      <c r="HU48" s="129" t="str">
        <f t="shared" si="21"/>
        <v/>
      </c>
      <c r="HV48" s="129" t="str">
        <f t="shared" si="22"/>
        <v/>
      </c>
      <c r="HW48" s="129" t="str">
        <f t="shared" si="23"/>
        <v/>
      </c>
      <c r="HX48" s="171"/>
      <c r="HY48" s="129" t="str">
        <v/>
      </c>
      <c r="HZ48" s="129" t="str">
        <f>IFERROR(IF('Análise Quantitativa'!$D$30="Máximo",RANK(HY48,$HY$8:$HY$72,0),IF('Análise Quantitativa'!$D$30="Mínimo",RANK(HY48,$HY$8:$HY$72,1),IF('Análise Quantitativa'!$D$30="- Mínimo",RANK(HY48,$HY$8:$HY$72,1),""))),"")</f>
        <v/>
      </c>
      <c r="IA48" s="129" t="str">
        <v/>
      </c>
      <c r="IB48" s="129" t="str">
        <f>IFERROR(IF('Análise Quantitativa'!$D$30="Máximo",RANK(IA48,$IA$8:$IA$72,0),IF('Análise Quantitativa'!$D$30="Mínimo",RANK(IA48,$IA$8:$IA$72,1),IF('Análise Quantitativa'!$D$30="- Mínimo",RANK(IA48,$IA$8:$IA$72,1),""))),"")</f>
        <v/>
      </c>
      <c r="IC48" s="129" t="str">
        <v/>
      </c>
      <c r="ID48" s="129" t="str">
        <f>IFERROR(IF('Análise Quantitativa'!$D$30="Máximo",RANK(IC48,$IC$8:$IC$72,0),IF('Análise Quantitativa'!$D$30="Mínimo",RANK(IC48,$IC$8:$IC$72,1),IF('Análise Quantitativa'!$D$30="- Mínimo",RANK(IC48,$IC$8:$IC$72,1),""))),"")</f>
        <v/>
      </c>
      <c r="IE48" s="129" t="str">
        <v/>
      </c>
      <c r="IF48" s="129" t="str">
        <f>IFERROR(IF('Análise Quantitativa'!$D$30="Máximo",RANK(IE48,$IE$8:$IE$72,0),IF('Análise Quantitativa'!$D$30="Mínimo",RANK(IE48,$IE$8:$IE$72,1),IF('Análise Quantitativa'!$D$30="- Mínimo",RANK(IE48,$IE$8:$IE$72,1),""))),"")</f>
        <v/>
      </c>
      <c r="IG48" s="129" t="str">
        <v/>
      </c>
      <c r="IH48" s="129" t="str">
        <f>IFERROR(IF('Análise Quantitativa'!$D$30="Máximo",RANK(IG48,$IG$8:$IG$72,0),IF('Análise Quantitativa'!$D$30="Mínimo",RANK(IG48,$IG$8:$IG$72,1),IF('Análise Quantitativa'!$D$30="- Mínimo",RANK(IG48,$IG$8:$IG$72,1),""))),"")</f>
        <v/>
      </c>
      <c r="II48" s="129" t="str">
        <v/>
      </c>
      <c r="IJ48" s="129" t="str">
        <f>IFERROR(IF('Análise Quantitativa'!$D$30="Máximo",RANK(II48,$II$8:$II$72,0),IF('Análise Quantitativa'!$D$30="Mínimo",RANK(II48,$II$8:$II$72,1),IF('Análise Quantitativa'!$D$30="- Mínimo",RANK(II48,$II$8:$II$72,1),""))),"")</f>
        <v/>
      </c>
      <c r="IK48" s="171"/>
      <c r="IL48" s="130">
        <v>42</v>
      </c>
      <c r="IM48" s="130" t="str">
        <f t="shared" si="24"/>
        <v/>
      </c>
      <c r="IN48" s="130" t="str">
        <f t="shared" si="25"/>
        <v/>
      </c>
      <c r="IO48" s="130" t="str">
        <f t="shared" si="26"/>
        <v/>
      </c>
      <c r="IP48" s="130" t="str">
        <f t="shared" si="27"/>
        <v/>
      </c>
      <c r="IQ48" s="130" t="str">
        <f t="shared" si="28"/>
        <v/>
      </c>
      <c r="IR48" s="130" t="str">
        <f t="shared" si="29"/>
        <v/>
      </c>
      <c r="IT48" s="130" t="str">
        <f t="shared" si="30"/>
        <v/>
      </c>
      <c r="IU48" s="130" t="str">
        <f t="shared" si="31"/>
        <v/>
      </c>
    </row>
    <row r="49" spans="2:255" ht="9.75" customHeight="1" thickBot="1" x14ac:dyDescent="0.3">
      <c r="B49" s="81" t="str">
        <f>Esboço!C16</f>
        <v/>
      </c>
      <c r="C49" s="75" t="str">
        <f>Esboço!S16</f>
        <v/>
      </c>
      <c r="D49" s="75" t="str">
        <f>IFERROR(IF('Análise Quantitativa'!$D$33="Mínimo",_xlfn.RANK.EQ(Tabela!C49,Tabela!$C$3:$C$247,1)+COUNTIF(Tabela!$C$3:'Tabela'!C49,Tabela!C49)-1,IF('Análise Quantitativa'!$D$33="- Mínimo",_xlfn.RANK.EQ(Tabela!C49,Tabela!$C$3:$C$247,1)+COUNTIF(Tabela!$C$3:'Tabela'!C49,Tabela!C49)-1,IF('Análise Quantitativa'!$D$33="Máximo",_xlfn.RANK.EQ(Tabela!C49,Tabela!$C$3:$C$247,0)+COUNTIF(Tabela!$C$3:'Tabela'!C49,Tabela!C49)-1,""))),"")</f>
        <v/>
      </c>
      <c r="E49" s="79" t="str">
        <f>Esboço!AH16</f>
        <v/>
      </c>
      <c r="F49" s="75" t="str">
        <f>IFERROR(IF('Análise Quantitativa'!$D$33="Mínimo",_xlfn.RANK.EQ(Tabela!E49,Tabela!$E$3:$E$247,1)+COUNTIF(Tabela!$E$3:'Tabela'!E49,Tabela!E49)-1,IF('Análise Quantitativa'!$D$33="- Mínimo",_xlfn.RANK.EQ(Tabela!E49,Tabela!$E$3:$E$247,1)+COUNTIF(Tabela!$E$3:'Tabela'!E49,Tabela!E49)-1,IF('Análise Quantitativa'!$D$33="Máximo",_xlfn.RANK.EQ(Tabela!E49,Tabela!$E$3:$E$247,0)+COUNTIF(Tabela!$E$3:'Tabela'!E49,Tabela!E49)-1,""))),"")</f>
        <v/>
      </c>
      <c r="G49" s="90" t="str">
        <f t="shared" si="43"/>
        <v/>
      </c>
      <c r="H49" s="90" t="str">
        <f>IFERROR(Tabela!E49,"")</f>
        <v/>
      </c>
      <c r="I49" s="82" t="str">
        <f t="shared" si="3"/>
        <v/>
      </c>
      <c r="J49" s="89" t="str">
        <f>IFERROR(IF('Análise Quantitativa'!$D$33="Mínimo",_xlfn.RANK.EQ(Tabela!I49,Tabela!$I$3:$I$247,1)+COUNTIF(Tabela!$I$3:'Tabela'!I49,Tabela!I49)-1,IF('Análise Quantitativa'!$D$33="- Mínimo",_xlfn.RANK.EQ(Tabela!I49,Tabela!$I$3:$I$247,1)+COUNTIF(Tabela!$I$3:'Tabela'!I49,Tabela!I49)-1,IF('Análise Quantitativa'!$D$33="Máximo",_xlfn.RANK.EQ(Tabela!I49,Tabela!$I$3:$I$247,0)+COUNTIF(Tabela!$I$3:'Tabela'!I49,Tabela!I49)-1,""))),"")</f>
        <v/>
      </c>
      <c r="GG49" s="133"/>
      <c r="GH49" s="131"/>
      <c r="GI49" s="141" t="str">
        <f>IF('Extrato 1'!U44=0,"",'Extrato 1'!U44)</f>
        <v/>
      </c>
      <c r="GJ49" s="141" t="str">
        <f>IF('Análise Quantitativa'!O78=0,"",'Análise Quantitativa'!O78)</f>
        <v/>
      </c>
      <c r="GK49" s="132" t="str">
        <f>'Extrato 1'!Y44</f>
        <v/>
      </c>
      <c r="GL49" s="132" t="str">
        <f>IF($GG$1=Certificado!$AB$30,'Extrato 1'!H44,IF($GG$1=Certificado!$AC$30,'Extrato 1'!I44,""))</f>
        <v/>
      </c>
      <c r="GM49" s="142" t="str">
        <f t="shared" si="6"/>
        <v/>
      </c>
      <c r="GN49" s="138"/>
      <c r="GO49" s="131"/>
      <c r="GP49" s="141" t="str">
        <f>IF('Extrato 2'!U44=0,"",'Extrato 2'!U44)</f>
        <v/>
      </c>
      <c r="GQ49" s="141" t="str">
        <f t="shared" si="7"/>
        <v/>
      </c>
      <c r="GR49" s="132" t="str">
        <f>'Extrato 2'!Y44</f>
        <v/>
      </c>
      <c r="GS49" s="132" t="str">
        <f>IF($GG$1=Certificado!$AB$30,'Extrato 2'!H44,IF($GG$1=Certificado!$AC$30,'Extrato 2'!I44,""))</f>
        <v/>
      </c>
      <c r="GT49" s="142" t="str">
        <f t="shared" si="8"/>
        <v/>
      </c>
      <c r="GV49" s="132" t="str">
        <f>'Extrato 1'!S44</f>
        <v/>
      </c>
      <c r="GW49" s="132" t="str">
        <f>'Extrato 1'!V44</f>
        <v/>
      </c>
      <c r="GX49" s="132" t="str">
        <f>'Extrato 2'!S44</f>
        <v/>
      </c>
      <c r="GY49" s="132" t="str">
        <f>'Extrato 2'!V44</f>
        <v/>
      </c>
      <c r="HA49" s="132" t="str">
        <f t="shared" si="9"/>
        <v/>
      </c>
      <c r="HB49" s="69" t="str">
        <f t="shared" si="10"/>
        <v/>
      </c>
      <c r="HC49" s="69" t="str">
        <f t="shared" si="11"/>
        <v/>
      </c>
      <c r="HD49" s="69" t="str">
        <f t="shared" si="12"/>
        <v/>
      </c>
      <c r="HE49" s="69" t="str">
        <f t="shared" si="13"/>
        <v/>
      </c>
      <c r="HF49" s="69" t="str">
        <f t="shared" si="14"/>
        <v/>
      </c>
      <c r="HH49" s="69" t="str">
        <f t="shared" si="15"/>
        <v/>
      </c>
      <c r="HI49" s="69" t="str">
        <f>IF($GG$3=Certificado!$Z$30,Tabela!HB49,IF($GG$3=Certificado!$AA$30,Tabela!HC49,""))</f>
        <v/>
      </c>
      <c r="HJ49" s="69" t="str">
        <f t="shared" si="16"/>
        <v/>
      </c>
      <c r="HK49" s="69" t="str">
        <f>IF($GG$3=Certificado!$Z$30,Tabela!HE49,IF($GG$3=Certificado!$AA$30,Tabela!HF49,""))</f>
        <v/>
      </c>
      <c r="HQ49" s="165" t="str">
        <f t="shared" si="17"/>
        <v/>
      </c>
      <c r="HR49" s="129" t="str">
        <f t="shared" si="18"/>
        <v/>
      </c>
      <c r="HS49" s="129" t="str">
        <f t="shared" si="19"/>
        <v/>
      </c>
      <c r="HT49" s="129" t="str">
        <f t="shared" si="20"/>
        <v/>
      </c>
      <c r="HU49" s="129" t="str">
        <f t="shared" si="21"/>
        <v/>
      </c>
      <c r="HV49" s="129" t="str">
        <f t="shared" si="22"/>
        <v/>
      </c>
      <c r="HW49" s="129" t="str">
        <f t="shared" si="23"/>
        <v/>
      </c>
      <c r="HX49" s="171"/>
      <c r="HY49" s="129" t="str">
        <v/>
      </c>
      <c r="HZ49" s="129" t="str">
        <f>IFERROR(IF('Análise Quantitativa'!$D$30="Máximo",RANK(HY49,$HY$8:$HY$72,0),IF('Análise Quantitativa'!$D$30="Mínimo",RANK(HY49,$HY$8:$HY$72,1),IF('Análise Quantitativa'!$D$30="- Mínimo",RANK(HY49,$HY$8:$HY$72,1),""))),"")</f>
        <v/>
      </c>
      <c r="IA49" s="129" t="str">
        <v/>
      </c>
      <c r="IB49" s="129" t="str">
        <f>IFERROR(IF('Análise Quantitativa'!$D$30="Máximo",RANK(IA49,$IA$8:$IA$72,0),IF('Análise Quantitativa'!$D$30="Mínimo",RANK(IA49,$IA$8:$IA$72,1),IF('Análise Quantitativa'!$D$30="- Mínimo",RANK(IA49,$IA$8:$IA$72,1),""))),"")</f>
        <v/>
      </c>
      <c r="IC49" s="129" t="str">
        <v/>
      </c>
      <c r="ID49" s="129" t="str">
        <f>IFERROR(IF('Análise Quantitativa'!$D$30="Máximo",RANK(IC49,$IC$8:$IC$72,0),IF('Análise Quantitativa'!$D$30="Mínimo",RANK(IC49,$IC$8:$IC$72,1),IF('Análise Quantitativa'!$D$30="- Mínimo",RANK(IC49,$IC$8:$IC$72,1),""))),"")</f>
        <v/>
      </c>
      <c r="IE49" s="129" t="str">
        <v/>
      </c>
      <c r="IF49" s="129" t="str">
        <f>IFERROR(IF('Análise Quantitativa'!$D$30="Máximo",RANK(IE49,$IE$8:$IE$72,0),IF('Análise Quantitativa'!$D$30="Mínimo",RANK(IE49,$IE$8:$IE$72,1),IF('Análise Quantitativa'!$D$30="- Mínimo",RANK(IE49,$IE$8:$IE$72,1),""))),"")</f>
        <v/>
      </c>
      <c r="IG49" s="129" t="str">
        <v/>
      </c>
      <c r="IH49" s="129" t="str">
        <f>IFERROR(IF('Análise Quantitativa'!$D$30="Máximo",RANK(IG49,$IG$8:$IG$72,0),IF('Análise Quantitativa'!$D$30="Mínimo",RANK(IG49,$IG$8:$IG$72,1),IF('Análise Quantitativa'!$D$30="- Mínimo",RANK(IG49,$IG$8:$IG$72,1),""))),"")</f>
        <v/>
      </c>
      <c r="II49" s="129" t="str">
        <v/>
      </c>
      <c r="IJ49" s="129" t="str">
        <f>IFERROR(IF('Análise Quantitativa'!$D$30="Máximo",RANK(II49,$II$8:$II$72,0),IF('Análise Quantitativa'!$D$30="Mínimo",RANK(II49,$II$8:$II$72,1),IF('Análise Quantitativa'!$D$30="- Mínimo",RANK(II49,$II$8:$II$72,1),""))),"")</f>
        <v/>
      </c>
      <c r="IK49" s="171"/>
      <c r="IL49" s="130">
        <v>43</v>
      </c>
      <c r="IM49" s="130" t="str">
        <f t="shared" si="24"/>
        <v/>
      </c>
      <c r="IN49" s="130" t="str">
        <f t="shared" si="25"/>
        <v/>
      </c>
      <c r="IO49" s="130" t="str">
        <f t="shared" si="26"/>
        <v/>
      </c>
      <c r="IP49" s="130" t="str">
        <f t="shared" si="27"/>
        <v/>
      </c>
      <c r="IQ49" s="130" t="str">
        <f t="shared" si="28"/>
        <v/>
      </c>
      <c r="IR49" s="130" t="str">
        <f t="shared" si="29"/>
        <v/>
      </c>
      <c r="IT49" s="130" t="str">
        <f t="shared" si="30"/>
        <v/>
      </c>
      <c r="IU49" s="130" t="str">
        <f t="shared" si="31"/>
        <v/>
      </c>
    </row>
    <row r="50" spans="2:255" ht="9.75" customHeight="1" thickBot="1" x14ac:dyDescent="0.3">
      <c r="B50" s="81" t="str">
        <f>Esboço!C17</f>
        <v/>
      </c>
      <c r="C50" s="75" t="str">
        <f>Esboço!S17</f>
        <v/>
      </c>
      <c r="D50" s="75" t="str">
        <f>IFERROR(IF('Análise Quantitativa'!$D$33="Mínimo",_xlfn.RANK.EQ(Tabela!C50,Tabela!$C$3:$C$247,1)+COUNTIF(Tabela!$C$3:'Tabela'!C50,Tabela!C50)-1,IF('Análise Quantitativa'!$D$33="- Mínimo",_xlfn.RANK.EQ(Tabela!C50,Tabela!$C$3:$C$247,1)+COUNTIF(Tabela!$C$3:'Tabela'!C50,Tabela!C50)-1,IF('Análise Quantitativa'!$D$33="Máximo",_xlfn.RANK.EQ(Tabela!C50,Tabela!$C$3:$C$247,0)+COUNTIF(Tabela!$C$3:'Tabela'!C50,Tabela!C50)-1,""))),"")</f>
        <v/>
      </c>
      <c r="E50" s="79" t="str">
        <f>Esboço!AH17</f>
        <v/>
      </c>
      <c r="F50" s="75" t="str">
        <f>IFERROR(IF('Análise Quantitativa'!$D$33="Mínimo",_xlfn.RANK.EQ(Tabela!E50,Tabela!$E$3:$E$247,1)+COUNTIF(Tabela!$E$3:'Tabela'!E50,Tabela!E50)-1,IF('Análise Quantitativa'!$D$33="- Mínimo",_xlfn.RANK.EQ(Tabela!E50,Tabela!$E$3:$E$247,1)+COUNTIF(Tabela!$E$3:'Tabela'!E50,Tabela!E50)-1,IF('Análise Quantitativa'!$D$33="Máximo",_xlfn.RANK.EQ(Tabela!E50,Tabela!$E$3:$E$247,0)+COUNTIF(Tabela!$E$3:'Tabela'!E50,Tabela!E50)-1,""))),"")</f>
        <v/>
      </c>
      <c r="G50" s="90" t="str">
        <f t="shared" si="43"/>
        <v/>
      </c>
      <c r="H50" s="90" t="str">
        <f>IFERROR(Tabela!E50,"")</f>
        <v/>
      </c>
      <c r="I50" s="82" t="str">
        <f t="shared" si="3"/>
        <v/>
      </c>
      <c r="J50" s="89" t="str">
        <f>IFERROR(IF('Análise Quantitativa'!$D$33="Mínimo",_xlfn.RANK.EQ(Tabela!I50,Tabela!$I$3:$I$247,1)+COUNTIF(Tabela!$I$3:'Tabela'!I50,Tabela!I50)-1,IF('Análise Quantitativa'!$D$33="- Mínimo",_xlfn.RANK.EQ(Tabela!I50,Tabela!$I$3:$I$247,1)+COUNTIF(Tabela!$I$3:'Tabela'!I50,Tabela!I50)-1,IF('Análise Quantitativa'!$D$33="Máximo",_xlfn.RANK.EQ(Tabela!I50,Tabela!$I$3:$I$247,0)+COUNTIF(Tabela!$I$3:'Tabela'!I50,Tabela!I50)-1,""))),"")</f>
        <v/>
      </c>
      <c r="V50" s="102" t="str">
        <f t="shared" ref="V50:AB50" si="47">IF(V51="-","-",1)</f>
        <v>-</v>
      </c>
      <c r="W50" s="102" t="str">
        <f t="shared" si="47"/>
        <v>-</v>
      </c>
      <c r="X50" s="102" t="str">
        <f t="shared" si="47"/>
        <v>-</v>
      </c>
      <c r="Y50" s="102" t="str">
        <f t="shared" si="47"/>
        <v>-</v>
      </c>
      <c r="Z50" s="102" t="str">
        <f t="shared" si="47"/>
        <v>-</v>
      </c>
      <c r="AA50" s="102" t="str">
        <f t="shared" si="47"/>
        <v>-</v>
      </c>
      <c r="AB50" s="102" t="str">
        <f t="shared" si="47"/>
        <v>-</v>
      </c>
      <c r="GG50" s="133"/>
      <c r="GH50" s="131"/>
      <c r="GI50" s="141" t="str">
        <f>IF('Extrato 1'!U45=0,"",'Extrato 1'!U45)</f>
        <v/>
      </c>
      <c r="GJ50" s="141" t="str">
        <f>IF('Análise Quantitativa'!O79=0,"",'Análise Quantitativa'!O79)</f>
        <v/>
      </c>
      <c r="GK50" s="132" t="str">
        <f>'Extrato 1'!Y45</f>
        <v/>
      </c>
      <c r="GL50" s="132" t="str">
        <f>IF($GG$1=Certificado!$AB$30,'Extrato 1'!H45,IF($GG$1=Certificado!$AC$30,'Extrato 1'!I45,""))</f>
        <v/>
      </c>
      <c r="GM50" s="142" t="str">
        <f t="shared" si="6"/>
        <v/>
      </c>
      <c r="GN50" s="138"/>
      <c r="GO50" s="131"/>
      <c r="GP50" s="141" t="str">
        <f>IF('Extrato 2'!U45=0,"",'Extrato 2'!U45)</f>
        <v/>
      </c>
      <c r="GQ50" s="141" t="str">
        <f t="shared" si="7"/>
        <v/>
      </c>
      <c r="GR50" s="132" t="str">
        <f>'Extrato 2'!Y45</f>
        <v/>
      </c>
      <c r="GS50" s="132" t="str">
        <f>IF($GG$1=Certificado!$AB$30,'Extrato 2'!H45,IF($GG$1=Certificado!$AC$30,'Extrato 2'!I45,""))</f>
        <v/>
      </c>
      <c r="GT50" s="142" t="str">
        <f t="shared" si="8"/>
        <v/>
      </c>
      <c r="GV50" s="132" t="str">
        <f>'Extrato 1'!S45</f>
        <v/>
      </c>
      <c r="GW50" s="132" t="str">
        <f>'Extrato 1'!V45</f>
        <v/>
      </c>
      <c r="GX50" s="132" t="str">
        <f>'Extrato 2'!S45</f>
        <v/>
      </c>
      <c r="GY50" s="132" t="str">
        <f>'Extrato 2'!V45</f>
        <v/>
      </c>
      <c r="HA50" s="132" t="str">
        <f t="shared" si="9"/>
        <v/>
      </c>
      <c r="HB50" s="69" t="str">
        <f t="shared" si="10"/>
        <v/>
      </c>
      <c r="HC50" s="69" t="str">
        <f t="shared" si="11"/>
        <v/>
      </c>
      <c r="HD50" s="69" t="str">
        <f t="shared" si="12"/>
        <v/>
      </c>
      <c r="HE50" s="69" t="str">
        <f t="shared" si="13"/>
        <v/>
      </c>
      <c r="HF50" s="69" t="str">
        <f t="shared" si="14"/>
        <v/>
      </c>
      <c r="HH50" s="69" t="str">
        <f t="shared" si="15"/>
        <v/>
      </c>
      <c r="HI50" s="69" t="str">
        <f>IF($GG$3=Certificado!$Z$30,Tabela!HB50,IF($GG$3=Certificado!$AA$30,Tabela!HC50,""))</f>
        <v/>
      </c>
      <c r="HJ50" s="69" t="str">
        <f t="shared" si="16"/>
        <v/>
      </c>
      <c r="HK50" s="69" t="str">
        <f>IF($GG$3=Certificado!$Z$30,Tabela!HE50,IF($GG$3=Certificado!$AA$30,Tabela!HF50,""))</f>
        <v/>
      </c>
      <c r="HQ50" s="165" t="str">
        <f t="shared" si="17"/>
        <v/>
      </c>
      <c r="HR50" s="129" t="str">
        <f t="shared" si="18"/>
        <v/>
      </c>
      <c r="HS50" s="129" t="str">
        <f t="shared" si="19"/>
        <v/>
      </c>
      <c r="HT50" s="129" t="str">
        <f t="shared" si="20"/>
        <v/>
      </c>
      <c r="HU50" s="129" t="str">
        <f t="shared" si="21"/>
        <v/>
      </c>
      <c r="HV50" s="129" t="str">
        <f t="shared" si="22"/>
        <v/>
      </c>
      <c r="HW50" s="129" t="str">
        <f t="shared" si="23"/>
        <v/>
      </c>
      <c r="HX50" s="171"/>
      <c r="HY50" s="129" t="str">
        <v/>
      </c>
      <c r="HZ50" s="129" t="str">
        <f>IFERROR(IF('Análise Quantitativa'!$D$30="Máximo",RANK(HY50,$HY$8:$HY$72,0),IF('Análise Quantitativa'!$D$30="Mínimo",RANK(HY50,$HY$8:$HY$72,1),IF('Análise Quantitativa'!$D$30="- Mínimo",RANK(HY50,$HY$8:$HY$72,1),""))),"")</f>
        <v/>
      </c>
      <c r="IA50" s="129" t="str">
        <v/>
      </c>
      <c r="IB50" s="129" t="str">
        <f>IFERROR(IF('Análise Quantitativa'!$D$30="Máximo",RANK(IA50,$IA$8:$IA$72,0),IF('Análise Quantitativa'!$D$30="Mínimo",RANK(IA50,$IA$8:$IA$72,1),IF('Análise Quantitativa'!$D$30="- Mínimo",RANK(IA50,$IA$8:$IA$72,1),""))),"")</f>
        <v/>
      </c>
      <c r="IC50" s="129" t="str">
        <v/>
      </c>
      <c r="ID50" s="129" t="str">
        <f>IFERROR(IF('Análise Quantitativa'!$D$30="Máximo",RANK(IC50,$IC$8:$IC$72,0),IF('Análise Quantitativa'!$D$30="Mínimo",RANK(IC50,$IC$8:$IC$72,1),IF('Análise Quantitativa'!$D$30="- Mínimo",RANK(IC50,$IC$8:$IC$72,1),""))),"")</f>
        <v/>
      </c>
      <c r="IE50" s="129" t="str">
        <v/>
      </c>
      <c r="IF50" s="129" t="str">
        <f>IFERROR(IF('Análise Quantitativa'!$D$30="Máximo",RANK(IE50,$IE$8:$IE$72,0),IF('Análise Quantitativa'!$D$30="Mínimo",RANK(IE50,$IE$8:$IE$72,1),IF('Análise Quantitativa'!$D$30="- Mínimo",RANK(IE50,$IE$8:$IE$72,1),""))),"")</f>
        <v/>
      </c>
      <c r="IG50" s="129" t="str">
        <v/>
      </c>
      <c r="IH50" s="129" t="str">
        <f>IFERROR(IF('Análise Quantitativa'!$D$30="Máximo",RANK(IG50,$IG$8:$IG$72,0),IF('Análise Quantitativa'!$D$30="Mínimo",RANK(IG50,$IG$8:$IG$72,1),IF('Análise Quantitativa'!$D$30="- Mínimo",RANK(IG50,$IG$8:$IG$72,1),""))),"")</f>
        <v/>
      </c>
      <c r="II50" s="129" t="str">
        <v/>
      </c>
      <c r="IJ50" s="129" t="str">
        <f>IFERROR(IF('Análise Quantitativa'!$D$30="Máximo",RANK(II50,$II$8:$II$72,0),IF('Análise Quantitativa'!$D$30="Mínimo",RANK(II50,$II$8:$II$72,1),IF('Análise Quantitativa'!$D$30="- Mínimo",RANK(II50,$II$8:$II$72,1),""))),"")</f>
        <v/>
      </c>
      <c r="IK50" s="171"/>
      <c r="IL50" s="130">
        <v>44</v>
      </c>
      <c r="IM50" s="130" t="str">
        <f t="shared" si="24"/>
        <v/>
      </c>
      <c r="IN50" s="130" t="str">
        <f t="shared" si="25"/>
        <v/>
      </c>
      <c r="IO50" s="130" t="str">
        <f t="shared" si="26"/>
        <v/>
      </c>
      <c r="IP50" s="130" t="str">
        <f t="shared" si="27"/>
        <v/>
      </c>
      <c r="IQ50" s="130" t="str">
        <f t="shared" si="28"/>
        <v/>
      </c>
      <c r="IR50" s="130" t="str">
        <f t="shared" si="29"/>
        <v/>
      </c>
      <c r="IT50" s="130" t="str">
        <f t="shared" si="30"/>
        <v/>
      </c>
      <c r="IU50" s="130" t="str">
        <f t="shared" si="31"/>
        <v/>
      </c>
    </row>
    <row r="51" spans="2:255" ht="9.75" customHeight="1" thickBot="1" x14ac:dyDescent="0.3">
      <c r="B51" s="81" t="str">
        <f>Esboço!C18</f>
        <v/>
      </c>
      <c r="C51" s="75" t="str">
        <f>Esboço!S18</f>
        <v/>
      </c>
      <c r="D51" s="75" t="str">
        <f>IFERROR(IF('Análise Quantitativa'!$D$33="Mínimo",_xlfn.RANK.EQ(Tabela!C51,Tabela!$C$3:$C$247,1)+COUNTIF(Tabela!$C$3:'Tabela'!C51,Tabela!C51)-1,IF('Análise Quantitativa'!$D$33="- Mínimo",_xlfn.RANK.EQ(Tabela!C51,Tabela!$C$3:$C$247,1)+COUNTIF(Tabela!$C$3:'Tabela'!C51,Tabela!C51)-1,IF('Análise Quantitativa'!$D$33="Máximo",_xlfn.RANK.EQ(Tabela!C51,Tabela!$C$3:$C$247,0)+COUNTIF(Tabela!$C$3:'Tabela'!C51,Tabela!C51)-1,""))),"")</f>
        <v/>
      </c>
      <c r="E51" s="79" t="str">
        <f>Esboço!AH18</f>
        <v/>
      </c>
      <c r="F51" s="75" t="str">
        <f>IFERROR(IF('Análise Quantitativa'!$D$33="Mínimo",_xlfn.RANK.EQ(Tabela!E51,Tabela!$E$3:$E$247,1)+COUNTIF(Tabela!$E$3:'Tabela'!E51,Tabela!E51)-1,IF('Análise Quantitativa'!$D$33="- Mínimo",_xlfn.RANK.EQ(Tabela!E51,Tabela!$E$3:$E$247,1)+COUNTIF(Tabela!$E$3:'Tabela'!E51,Tabela!E51)-1,IF('Análise Quantitativa'!$D$33="Máximo",_xlfn.RANK.EQ(Tabela!E51,Tabela!$E$3:$E$247,0)+COUNTIF(Tabela!$E$3:'Tabela'!E51,Tabela!E51)-1,""))),"")</f>
        <v/>
      </c>
      <c r="G51" s="90" t="str">
        <f t="shared" si="43"/>
        <v/>
      </c>
      <c r="H51" s="90" t="str">
        <f>IFERROR(Tabela!E51,"")</f>
        <v/>
      </c>
      <c r="I51" s="82" t="str">
        <f t="shared" si="3"/>
        <v/>
      </c>
      <c r="J51" s="89" t="str">
        <f>IFERROR(IF('Análise Quantitativa'!$D$33="Mínimo",_xlfn.RANK.EQ(Tabela!I51,Tabela!$I$3:$I$247,1)+COUNTIF(Tabela!$I$3:'Tabela'!I51,Tabela!I51)-1,IF('Análise Quantitativa'!$D$33="- Mínimo",_xlfn.RANK.EQ(Tabela!I51,Tabela!$I$3:$I$247,1)+COUNTIF(Tabela!$I$3:'Tabela'!I51,Tabela!I51)-1,IF('Análise Quantitativa'!$D$33="Máximo",_xlfn.RANK.EQ(Tabela!I51,Tabela!$I$3:$I$247,0)+COUNTIF(Tabela!$I$3:'Tabela'!I51,Tabela!I51)-1,""))),"")</f>
        <v/>
      </c>
      <c r="V51" s="101" t="str">
        <f>IF(J19="","-",J19)</f>
        <v>-</v>
      </c>
      <c r="W51" s="101" t="str">
        <f>IF(J54="","-",J54)</f>
        <v>-</v>
      </c>
      <c r="X51" s="101" t="str">
        <f>IF(J89="","-",J89)</f>
        <v>-</v>
      </c>
      <c r="Y51" s="101" t="str">
        <f>IF(J124="","-",J124)</f>
        <v>-</v>
      </c>
      <c r="Z51" s="101" t="str">
        <f>IF(J159="","-",J159)</f>
        <v>-</v>
      </c>
      <c r="AA51" s="101" t="str">
        <f>IF(J194="","-",J194)</f>
        <v>-</v>
      </c>
      <c r="AB51" s="101" t="str">
        <f>IF(J229="","-",J229)</f>
        <v>-</v>
      </c>
      <c r="GG51" s="133"/>
      <c r="GH51" s="131"/>
      <c r="GI51" s="141" t="str">
        <f>IF('Extrato 1'!U46=0,"",'Extrato 1'!U46)</f>
        <v/>
      </c>
      <c r="GJ51" s="141" t="str">
        <f>IF('Análise Quantitativa'!O80=0,"",'Análise Quantitativa'!O80)</f>
        <v/>
      </c>
      <c r="GK51" s="132" t="str">
        <f>'Extrato 1'!Y46</f>
        <v/>
      </c>
      <c r="GL51" s="132" t="str">
        <f>IF($GG$1=Certificado!$AB$30,'Extrato 1'!H46,IF($GG$1=Certificado!$AC$30,'Extrato 1'!I46,""))</f>
        <v/>
      </c>
      <c r="GM51" s="142" t="str">
        <f t="shared" si="6"/>
        <v/>
      </c>
      <c r="GN51" s="138"/>
      <c r="GO51" s="131"/>
      <c r="GP51" s="141" t="str">
        <f>IF('Extrato 2'!U46=0,"",'Extrato 2'!U46)</f>
        <v/>
      </c>
      <c r="GQ51" s="141" t="str">
        <f t="shared" si="7"/>
        <v/>
      </c>
      <c r="GR51" s="132" t="str">
        <f>'Extrato 2'!Y46</f>
        <v/>
      </c>
      <c r="GS51" s="132" t="str">
        <f>IF($GG$1=Certificado!$AB$30,'Extrato 2'!H46,IF($GG$1=Certificado!$AC$30,'Extrato 2'!I46,""))</f>
        <v/>
      </c>
      <c r="GT51" s="142" t="str">
        <f t="shared" si="8"/>
        <v/>
      </c>
      <c r="GV51" s="132" t="str">
        <f>'Extrato 1'!S46</f>
        <v/>
      </c>
      <c r="GW51" s="132" t="str">
        <f>'Extrato 1'!V46</f>
        <v/>
      </c>
      <c r="GX51" s="132" t="str">
        <f>'Extrato 2'!S46</f>
        <v/>
      </c>
      <c r="GY51" s="132" t="str">
        <f>'Extrato 2'!V46</f>
        <v/>
      </c>
      <c r="HA51" s="132" t="str">
        <f t="shared" si="9"/>
        <v/>
      </c>
      <c r="HB51" s="69" t="str">
        <f t="shared" si="10"/>
        <v/>
      </c>
      <c r="HC51" s="69" t="str">
        <f t="shared" si="11"/>
        <v/>
      </c>
      <c r="HD51" s="69" t="str">
        <f t="shared" si="12"/>
        <v/>
      </c>
      <c r="HE51" s="69" t="str">
        <f t="shared" si="13"/>
        <v/>
      </c>
      <c r="HF51" s="69" t="str">
        <f t="shared" si="14"/>
        <v/>
      </c>
      <c r="HH51" s="69" t="str">
        <f t="shared" si="15"/>
        <v/>
      </c>
      <c r="HI51" s="69" t="str">
        <f>IF($GG$3=Certificado!$Z$30,Tabela!HB51,IF($GG$3=Certificado!$AA$30,Tabela!HC51,""))</f>
        <v/>
      </c>
      <c r="HJ51" s="69" t="str">
        <f t="shared" si="16"/>
        <v/>
      </c>
      <c r="HK51" s="69" t="str">
        <f>IF($GG$3=Certificado!$Z$30,Tabela!HE51,IF($GG$3=Certificado!$AA$30,Tabela!HF51,""))</f>
        <v/>
      </c>
      <c r="HQ51" s="165" t="str">
        <f t="shared" si="17"/>
        <v/>
      </c>
      <c r="HR51" s="129" t="str">
        <f t="shared" si="18"/>
        <v/>
      </c>
      <c r="HS51" s="129" t="str">
        <f t="shared" si="19"/>
        <v/>
      </c>
      <c r="HT51" s="129" t="str">
        <f t="shared" si="20"/>
        <v/>
      </c>
      <c r="HU51" s="129" t="str">
        <f t="shared" si="21"/>
        <v/>
      </c>
      <c r="HV51" s="129" t="str">
        <f t="shared" si="22"/>
        <v/>
      </c>
      <c r="HW51" s="129" t="str">
        <f t="shared" si="23"/>
        <v/>
      </c>
      <c r="HX51" s="171"/>
      <c r="HY51" s="129" t="str">
        <v/>
      </c>
      <c r="HZ51" s="129" t="str">
        <f>IFERROR(IF('Análise Quantitativa'!$D$30="Máximo",RANK(HY51,$HY$8:$HY$72,0),IF('Análise Quantitativa'!$D$30="Mínimo",RANK(HY51,$HY$8:$HY$72,1),IF('Análise Quantitativa'!$D$30="- Mínimo",RANK(HY51,$HY$8:$HY$72,1),""))),"")</f>
        <v/>
      </c>
      <c r="IA51" s="129" t="str">
        <v/>
      </c>
      <c r="IB51" s="129" t="str">
        <f>IFERROR(IF('Análise Quantitativa'!$D$30="Máximo",RANK(IA51,$IA$8:$IA$72,0),IF('Análise Quantitativa'!$D$30="Mínimo",RANK(IA51,$IA$8:$IA$72,1),IF('Análise Quantitativa'!$D$30="- Mínimo",RANK(IA51,$IA$8:$IA$72,1),""))),"")</f>
        <v/>
      </c>
      <c r="IC51" s="129" t="str">
        <v/>
      </c>
      <c r="ID51" s="129" t="str">
        <f>IFERROR(IF('Análise Quantitativa'!$D$30="Máximo",RANK(IC51,$IC$8:$IC$72,0),IF('Análise Quantitativa'!$D$30="Mínimo",RANK(IC51,$IC$8:$IC$72,1),IF('Análise Quantitativa'!$D$30="- Mínimo",RANK(IC51,$IC$8:$IC$72,1),""))),"")</f>
        <v/>
      </c>
      <c r="IE51" s="129" t="str">
        <v/>
      </c>
      <c r="IF51" s="129" t="str">
        <f>IFERROR(IF('Análise Quantitativa'!$D$30="Máximo",RANK(IE51,$IE$8:$IE$72,0),IF('Análise Quantitativa'!$D$30="Mínimo",RANK(IE51,$IE$8:$IE$72,1),IF('Análise Quantitativa'!$D$30="- Mínimo",RANK(IE51,$IE$8:$IE$72,1),""))),"")</f>
        <v/>
      </c>
      <c r="IG51" s="129" t="str">
        <v/>
      </c>
      <c r="IH51" s="129" t="str">
        <f>IFERROR(IF('Análise Quantitativa'!$D$30="Máximo",RANK(IG51,$IG$8:$IG$72,0),IF('Análise Quantitativa'!$D$30="Mínimo",RANK(IG51,$IG$8:$IG$72,1),IF('Análise Quantitativa'!$D$30="- Mínimo",RANK(IG51,$IG$8:$IG$72,1),""))),"")</f>
        <v/>
      </c>
      <c r="II51" s="129" t="str">
        <v/>
      </c>
      <c r="IJ51" s="129" t="str">
        <f>IFERROR(IF('Análise Quantitativa'!$D$30="Máximo",RANK(II51,$II$8:$II$72,0),IF('Análise Quantitativa'!$D$30="Mínimo",RANK(II51,$II$8:$II$72,1),IF('Análise Quantitativa'!$D$30="- Mínimo",RANK(II51,$II$8:$II$72,1),""))),"")</f>
        <v/>
      </c>
      <c r="IK51" s="171"/>
      <c r="IL51" s="130">
        <v>45</v>
      </c>
      <c r="IM51" s="130" t="str">
        <f t="shared" si="24"/>
        <v/>
      </c>
      <c r="IN51" s="130" t="str">
        <f t="shared" si="25"/>
        <v/>
      </c>
      <c r="IO51" s="130" t="str">
        <f t="shared" si="26"/>
        <v/>
      </c>
      <c r="IP51" s="130" t="str">
        <f t="shared" si="27"/>
        <v/>
      </c>
      <c r="IQ51" s="130" t="str">
        <f t="shared" si="28"/>
        <v/>
      </c>
      <c r="IR51" s="130" t="str">
        <f t="shared" si="29"/>
        <v/>
      </c>
      <c r="IT51" s="130" t="str">
        <f t="shared" si="30"/>
        <v/>
      </c>
      <c r="IU51" s="130" t="str">
        <f t="shared" si="31"/>
        <v/>
      </c>
    </row>
    <row r="52" spans="2:255" ht="9.75" customHeight="1" thickBot="1" x14ac:dyDescent="0.3">
      <c r="B52" s="81" t="str">
        <f>Esboço!C19</f>
        <v/>
      </c>
      <c r="C52" s="75" t="str">
        <f>Esboço!S19</f>
        <v/>
      </c>
      <c r="D52" s="75" t="str">
        <f>IFERROR(IF('Análise Quantitativa'!$D$33="Mínimo",_xlfn.RANK.EQ(Tabela!C52,Tabela!$C$3:$C$247,1)+COUNTIF(Tabela!$C$3:'Tabela'!C52,Tabela!C52)-1,IF('Análise Quantitativa'!$D$33="- Mínimo",_xlfn.RANK.EQ(Tabela!C52,Tabela!$C$3:$C$247,1)+COUNTIF(Tabela!$C$3:'Tabela'!C52,Tabela!C52)-1,IF('Análise Quantitativa'!$D$33="Máximo",_xlfn.RANK.EQ(Tabela!C52,Tabela!$C$3:$C$247,0)+COUNTIF(Tabela!$C$3:'Tabela'!C52,Tabela!C52)-1,""))),"")</f>
        <v/>
      </c>
      <c r="E52" s="79" t="str">
        <f>Esboço!AH19</f>
        <v/>
      </c>
      <c r="F52" s="75" t="str">
        <f>IFERROR(IF('Análise Quantitativa'!$D$33="Mínimo",_xlfn.RANK.EQ(Tabela!E52,Tabela!$E$3:$E$247,1)+COUNTIF(Tabela!$E$3:'Tabela'!E52,Tabela!E52)-1,IF('Análise Quantitativa'!$D$33="- Mínimo",_xlfn.RANK.EQ(Tabela!E52,Tabela!$E$3:$E$247,1)+COUNTIF(Tabela!$E$3:'Tabela'!E52,Tabela!E52)-1,IF('Análise Quantitativa'!$D$33="Máximo",_xlfn.RANK.EQ(Tabela!E52,Tabela!$E$3:$E$247,0)+COUNTIF(Tabela!$E$3:'Tabela'!E52,Tabela!E52)-1,""))),"")</f>
        <v/>
      </c>
      <c r="G52" s="90" t="str">
        <f t="shared" si="43"/>
        <v/>
      </c>
      <c r="H52" s="90" t="str">
        <f>IFERROR(Tabela!E52,"")</f>
        <v/>
      </c>
      <c r="I52" s="82" t="str">
        <f t="shared" si="3"/>
        <v/>
      </c>
      <c r="J52" s="89" t="str">
        <f>IFERROR(IF('Análise Quantitativa'!$D$33="Mínimo",_xlfn.RANK.EQ(Tabela!I52,Tabela!$I$3:$I$247,1)+COUNTIF(Tabela!$I$3:'Tabela'!I52,Tabela!I52)-1,IF('Análise Quantitativa'!$D$33="- Mínimo",_xlfn.RANK.EQ(Tabela!I52,Tabela!$I$3:$I$247,1)+COUNTIF(Tabela!$I$3:'Tabela'!I52,Tabela!I52)-1,IF('Análise Quantitativa'!$D$33="Máximo",_xlfn.RANK.EQ(Tabela!I52,Tabela!$I$3:$I$247,0)+COUNTIF(Tabela!$I$3:'Tabela'!I52,Tabela!I52)-1,""))),"")</f>
        <v/>
      </c>
      <c r="GG52" s="133"/>
      <c r="GH52" s="131"/>
      <c r="GI52" s="141" t="str">
        <f>IF('Extrato 1'!U47=0,"",'Extrato 1'!U47)</f>
        <v/>
      </c>
      <c r="GJ52" s="141" t="str">
        <f>IF('Análise Quantitativa'!O81=0,"",'Análise Quantitativa'!O81)</f>
        <v/>
      </c>
      <c r="GK52" s="132" t="str">
        <f>'Extrato 1'!Y47</f>
        <v/>
      </c>
      <c r="GL52" s="132" t="str">
        <f>IF($GG$1=Certificado!$AB$30,'Extrato 1'!H47,IF($GG$1=Certificado!$AC$30,'Extrato 1'!I47,""))</f>
        <v/>
      </c>
      <c r="GM52" s="142" t="str">
        <f t="shared" si="6"/>
        <v/>
      </c>
      <c r="GN52" s="138"/>
      <c r="GO52" s="131"/>
      <c r="GP52" s="141" t="str">
        <f>IF('Extrato 2'!U47=0,"",'Extrato 2'!U47)</f>
        <v/>
      </c>
      <c r="GQ52" s="141" t="str">
        <f t="shared" si="7"/>
        <v/>
      </c>
      <c r="GR52" s="132" t="str">
        <f>'Extrato 2'!Y47</f>
        <v/>
      </c>
      <c r="GS52" s="132" t="str">
        <f>IF($GG$1=Certificado!$AB$30,'Extrato 2'!H47,IF($GG$1=Certificado!$AC$30,'Extrato 2'!I47,""))</f>
        <v/>
      </c>
      <c r="GT52" s="142" t="str">
        <f t="shared" si="8"/>
        <v/>
      </c>
      <c r="GV52" s="132" t="str">
        <f>'Extrato 1'!S47</f>
        <v/>
      </c>
      <c r="GW52" s="132" t="str">
        <f>'Extrato 1'!V47</f>
        <v/>
      </c>
      <c r="GX52" s="132" t="str">
        <f>'Extrato 2'!S47</f>
        <v/>
      </c>
      <c r="GY52" s="132" t="str">
        <f>'Extrato 2'!V47</f>
        <v/>
      </c>
      <c r="HA52" s="132" t="str">
        <f t="shared" si="9"/>
        <v/>
      </c>
      <c r="HB52" s="69" t="str">
        <f t="shared" si="10"/>
        <v/>
      </c>
      <c r="HC52" s="69" t="str">
        <f t="shared" si="11"/>
        <v/>
      </c>
      <c r="HD52" s="69" t="str">
        <f t="shared" si="12"/>
        <v/>
      </c>
      <c r="HE52" s="69" t="str">
        <f t="shared" si="13"/>
        <v/>
      </c>
      <c r="HF52" s="69" t="str">
        <f t="shared" si="14"/>
        <v/>
      </c>
      <c r="HH52" s="69" t="str">
        <f t="shared" si="15"/>
        <v/>
      </c>
      <c r="HI52" s="69" t="str">
        <f>IF($GG$3=Certificado!$Z$30,Tabela!HB52,IF($GG$3=Certificado!$AA$30,Tabela!HC52,""))</f>
        <v/>
      </c>
      <c r="HJ52" s="69" t="str">
        <f t="shared" si="16"/>
        <v/>
      </c>
      <c r="HK52" s="69" t="str">
        <f>IF($GG$3=Certificado!$Z$30,Tabela!HE52,IF($GG$3=Certificado!$AA$30,Tabela!HF52,""))</f>
        <v/>
      </c>
      <c r="HQ52" s="165" t="str">
        <f t="shared" si="17"/>
        <v/>
      </c>
      <c r="HR52" s="129" t="str">
        <f t="shared" si="18"/>
        <v/>
      </c>
      <c r="HS52" s="129" t="str">
        <f t="shared" si="19"/>
        <v/>
      </c>
      <c r="HT52" s="129" t="str">
        <f t="shared" si="20"/>
        <v/>
      </c>
      <c r="HU52" s="129" t="str">
        <f t="shared" si="21"/>
        <v/>
      </c>
      <c r="HV52" s="129" t="str">
        <f t="shared" si="22"/>
        <v/>
      </c>
      <c r="HW52" s="129" t="str">
        <f t="shared" si="23"/>
        <v/>
      </c>
      <c r="HX52" s="171"/>
      <c r="HY52" s="129" t="str">
        <v/>
      </c>
      <c r="HZ52" s="129" t="str">
        <f>IFERROR(IF('Análise Quantitativa'!$D$30="Máximo",RANK(HY52,$HY$8:$HY$72,0),IF('Análise Quantitativa'!$D$30="Mínimo",RANK(HY52,$HY$8:$HY$72,1),IF('Análise Quantitativa'!$D$30="- Mínimo",RANK(HY52,$HY$8:$HY$72,1),""))),"")</f>
        <v/>
      </c>
      <c r="IA52" s="129" t="str">
        <v/>
      </c>
      <c r="IB52" s="129" t="str">
        <f>IFERROR(IF('Análise Quantitativa'!$D$30="Máximo",RANK(IA52,$IA$8:$IA$72,0),IF('Análise Quantitativa'!$D$30="Mínimo",RANK(IA52,$IA$8:$IA$72,1),IF('Análise Quantitativa'!$D$30="- Mínimo",RANK(IA52,$IA$8:$IA$72,1),""))),"")</f>
        <v/>
      </c>
      <c r="IC52" s="129" t="str">
        <v/>
      </c>
      <c r="ID52" s="129" t="str">
        <f>IFERROR(IF('Análise Quantitativa'!$D$30="Máximo",RANK(IC52,$IC$8:$IC$72,0),IF('Análise Quantitativa'!$D$30="Mínimo",RANK(IC52,$IC$8:$IC$72,1),IF('Análise Quantitativa'!$D$30="- Mínimo",RANK(IC52,$IC$8:$IC$72,1),""))),"")</f>
        <v/>
      </c>
      <c r="IE52" s="129" t="str">
        <v/>
      </c>
      <c r="IF52" s="129" t="str">
        <f>IFERROR(IF('Análise Quantitativa'!$D$30="Máximo",RANK(IE52,$IE$8:$IE$72,0),IF('Análise Quantitativa'!$D$30="Mínimo",RANK(IE52,$IE$8:$IE$72,1),IF('Análise Quantitativa'!$D$30="- Mínimo",RANK(IE52,$IE$8:$IE$72,1),""))),"")</f>
        <v/>
      </c>
      <c r="IG52" s="129" t="str">
        <v/>
      </c>
      <c r="IH52" s="129" t="str">
        <f>IFERROR(IF('Análise Quantitativa'!$D$30="Máximo",RANK(IG52,$IG$8:$IG$72,0),IF('Análise Quantitativa'!$D$30="Mínimo",RANK(IG52,$IG$8:$IG$72,1),IF('Análise Quantitativa'!$D$30="- Mínimo",RANK(IG52,$IG$8:$IG$72,1),""))),"")</f>
        <v/>
      </c>
      <c r="II52" s="129" t="str">
        <v/>
      </c>
      <c r="IJ52" s="129" t="str">
        <f>IFERROR(IF('Análise Quantitativa'!$D$30="Máximo",RANK(II52,$II$8:$II$72,0),IF('Análise Quantitativa'!$D$30="Mínimo",RANK(II52,$II$8:$II$72,1),IF('Análise Quantitativa'!$D$30="- Mínimo",RANK(II52,$II$8:$II$72,1),""))),"")</f>
        <v/>
      </c>
      <c r="IK52" s="171"/>
      <c r="IL52" s="130">
        <v>46</v>
      </c>
      <c r="IM52" s="130" t="str">
        <f t="shared" si="24"/>
        <v/>
      </c>
      <c r="IN52" s="130" t="str">
        <f t="shared" si="25"/>
        <v/>
      </c>
      <c r="IO52" s="130" t="str">
        <f t="shared" si="26"/>
        <v/>
      </c>
      <c r="IP52" s="130" t="str">
        <f t="shared" si="27"/>
        <v/>
      </c>
      <c r="IQ52" s="130" t="str">
        <f t="shared" si="28"/>
        <v/>
      </c>
      <c r="IR52" s="130" t="str">
        <f t="shared" si="29"/>
        <v/>
      </c>
      <c r="IT52" s="130" t="str">
        <f t="shared" si="30"/>
        <v/>
      </c>
      <c r="IU52" s="130" t="str">
        <f t="shared" si="31"/>
        <v/>
      </c>
    </row>
    <row r="53" spans="2:255" ht="9.75" customHeight="1" thickBot="1" x14ac:dyDescent="0.3">
      <c r="B53" s="81" t="str">
        <f>Esboço!C20</f>
        <v/>
      </c>
      <c r="C53" s="75" t="str">
        <f>Esboço!S20</f>
        <v/>
      </c>
      <c r="D53" s="75" t="str">
        <f>IFERROR(IF('Análise Quantitativa'!$D$33="Mínimo",_xlfn.RANK.EQ(Tabela!C53,Tabela!$C$3:$C$247,1)+COUNTIF(Tabela!$C$3:'Tabela'!C53,Tabela!C53)-1,IF('Análise Quantitativa'!$D$33="- Mínimo",_xlfn.RANK.EQ(Tabela!C53,Tabela!$C$3:$C$247,1)+COUNTIF(Tabela!$C$3:'Tabela'!C53,Tabela!C53)-1,IF('Análise Quantitativa'!$D$33="Máximo",_xlfn.RANK.EQ(Tabela!C53,Tabela!$C$3:$C$247,0)+COUNTIF(Tabela!$C$3:'Tabela'!C53,Tabela!C53)-1,""))),"")</f>
        <v/>
      </c>
      <c r="E53" s="79" t="str">
        <f>Esboço!AH20</f>
        <v/>
      </c>
      <c r="F53" s="75" t="str">
        <f>IFERROR(IF('Análise Quantitativa'!$D$33="Mínimo",_xlfn.RANK.EQ(Tabela!E53,Tabela!$E$3:$E$247,1)+COUNTIF(Tabela!$E$3:'Tabela'!E53,Tabela!E53)-1,IF('Análise Quantitativa'!$D$33="- Mínimo",_xlfn.RANK.EQ(Tabela!E53,Tabela!$E$3:$E$247,1)+COUNTIF(Tabela!$E$3:'Tabela'!E53,Tabela!E53)-1,IF('Análise Quantitativa'!$D$33="Máximo",_xlfn.RANK.EQ(Tabela!E53,Tabela!$E$3:$E$247,0)+COUNTIF(Tabela!$E$3:'Tabela'!E53,Tabela!E53)-1,""))),"")</f>
        <v/>
      </c>
      <c r="G53" s="90" t="str">
        <f t="shared" si="43"/>
        <v/>
      </c>
      <c r="H53" s="90" t="str">
        <f>IFERROR(Tabela!E53,"")</f>
        <v/>
      </c>
      <c r="I53" s="82" t="str">
        <f t="shared" si="3"/>
        <v/>
      </c>
      <c r="J53" s="89" t="str">
        <f>IFERROR(IF('Análise Quantitativa'!$D$33="Mínimo",_xlfn.RANK.EQ(Tabela!I53,Tabela!$I$3:$I$247,1)+COUNTIF(Tabela!$I$3:'Tabela'!I53,Tabela!I53)-1,IF('Análise Quantitativa'!$D$33="- Mínimo",_xlfn.RANK.EQ(Tabela!I53,Tabela!$I$3:$I$247,1)+COUNTIF(Tabela!$I$3:'Tabela'!I53,Tabela!I53)-1,IF('Análise Quantitativa'!$D$33="Máximo",_xlfn.RANK.EQ(Tabela!I53,Tabela!$I$3:$I$247,0)+COUNTIF(Tabela!$I$3:'Tabela'!I53,Tabela!I53)-1,""))),"")</f>
        <v/>
      </c>
      <c r="V53" s="102" t="str">
        <f t="shared" ref="V53:AB53" si="48">IF(V54="-","-",1)</f>
        <v>-</v>
      </c>
      <c r="W53" s="102" t="str">
        <f t="shared" si="48"/>
        <v>-</v>
      </c>
      <c r="X53" s="102" t="str">
        <f t="shared" si="48"/>
        <v>-</v>
      </c>
      <c r="Y53" s="102" t="str">
        <f t="shared" si="48"/>
        <v>-</v>
      </c>
      <c r="Z53" s="102" t="str">
        <f t="shared" si="48"/>
        <v>-</v>
      </c>
      <c r="AA53" s="102" t="str">
        <f t="shared" si="48"/>
        <v>-</v>
      </c>
      <c r="AB53" s="102" t="str">
        <f t="shared" si="48"/>
        <v>-</v>
      </c>
      <c r="GG53" s="133"/>
      <c r="GH53" s="131"/>
      <c r="GI53" s="141" t="str">
        <f>IF('Extrato 1'!U48=0,"",'Extrato 1'!U48)</f>
        <v/>
      </c>
      <c r="GJ53" s="141" t="str">
        <f>IF('Análise Quantitativa'!O82=0,"",'Análise Quantitativa'!O82)</f>
        <v/>
      </c>
      <c r="GK53" s="132" t="str">
        <f>'Extrato 1'!Y48</f>
        <v/>
      </c>
      <c r="GL53" s="132" t="str">
        <f>IF($GG$1=Certificado!$AB$30,'Extrato 1'!H48,IF($GG$1=Certificado!$AC$30,'Extrato 1'!I48,""))</f>
        <v/>
      </c>
      <c r="GM53" s="142" t="str">
        <f t="shared" si="6"/>
        <v/>
      </c>
      <c r="GN53" s="138"/>
      <c r="GO53" s="131"/>
      <c r="GP53" s="141" t="str">
        <f>IF('Extrato 2'!U48=0,"",'Extrato 2'!U48)</f>
        <v/>
      </c>
      <c r="GQ53" s="141" t="str">
        <f t="shared" si="7"/>
        <v/>
      </c>
      <c r="GR53" s="132" t="str">
        <f>'Extrato 2'!Y48</f>
        <v/>
      </c>
      <c r="GS53" s="132" t="str">
        <f>IF($GG$1=Certificado!$AB$30,'Extrato 2'!H48,IF($GG$1=Certificado!$AC$30,'Extrato 2'!I48,""))</f>
        <v/>
      </c>
      <c r="GT53" s="142" t="str">
        <f t="shared" si="8"/>
        <v/>
      </c>
      <c r="GV53" s="132" t="str">
        <f>'Extrato 1'!S48</f>
        <v/>
      </c>
      <c r="GW53" s="132" t="str">
        <f>'Extrato 1'!V48</f>
        <v/>
      </c>
      <c r="GX53" s="132" t="str">
        <f>'Extrato 2'!S48</f>
        <v/>
      </c>
      <c r="GY53" s="132" t="str">
        <f>'Extrato 2'!V48</f>
        <v/>
      </c>
      <c r="HA53" s="132" t="str">
        <f t="shared" si="9"/>
        <v/>
      </c>
      <c r="HB53" s="69" t="str">
        <f t="shared" si="10"/>
        <v/>
      </c>
      <c r="HC53" s="69" t="str">
        <f t="shared" si="11"/>
        <v/>
      </c>
      <c r="HD53" s="69" t="str">
        <f t="shared" si="12"/>
        <v/>
      </c>
      <c r="HE53" s="69" t="str">
        <f t="shared" si="13"/>
        <v/>
      </c>
      <c r="HF53" s="69" t="str">
        <f t="shared" si="14"/>
        <v/>
      </c>
      <c r="HH53" s="69" t="str">
        <f t="shared" si="15"/>
        <v/>
      </c>
      <c r="HI53" s="69" t="str">
        <f>IF($GG$3=Certificado!$Z$30,Tabela!HB53,IF($GG$3=Certificado!$AA$30,Tabela!HC53,""))</f>
        <v/>
      </c>
      <c r="HJ53" s="69" t="str">
        <f t="shared" si="16"/>
        <v/>
      </c>
      <c r="HK53" s="69" t="str">
        <f>IF($GG$3=Certificado!$Z$30,Tabela!HE53,IF($GG$3=Certificado!$AA$30,Tabela!HF53,""))</f>
        <v/>
      </c>
      <c r="HQ53" s="165" t="str">
        <f t="shared" si="17"/>
        <v/>
      </c>
      <c r="HR53" s="129" t="str">
        <f t="shared" si="18"/>
        <v/>
      </c>
      <c r="HS53" s="129" t="str">
        <f t="shared" si="19"/>
        <v/>
      </c>
      <c r="HT53" s="129" t="str">
        <f t="shared" si="20"/>
        <v/>
      </c>
      <c r="HU53" s="129" t="str">
        <f t="shared" si="21"/>
        <v/>
      </c>
      <c r="HV53" s="129" t="str">
        <f t="shared" si="22"/>
        <v/>
      </c>
      <c r="HW53" s="129" t="str">
        <f t="shared" si="23"/>
        <v/>
      </c>
      <c r="HX53" s="171"/>
      <c r="HY53" s="129" t="str">
        <v/>
      </c>
      <c r="HZ53" s="129" t="str">
        <f>IFERROR(IF('Análise Quantitativa'!$D$30="Máximo",RANK(HY53,$HY$8:$HY$72,0),IF('Análise Quantitativa'!$D$30="Mínimo",RANK(HY53,$HY$8:$HY$72,1),IF('Análise Quantitativa'!$D$30="- Mínimo",RANK(HY53,$HY$8:$HY$72,1),""))),"")</f>
        <v/>
      </c>
      <c r="IA53" s="129" t="str">
        <v/>
      </c>
      <c r="IB53" s="129" t="str">
        <f>IFERROR(IF('Análise Quantitativa'!$D$30="Máximo",RANK(IA53,$IA$8:$IA$72,0),IF('Análise Quantitativa'!$D$30="Mínimo",RANK(IA53,$IA$8:$IA$72,1),IF('Análise Quantitativa'!$D$30="- Mínimo",RANK(IA53,$IA$8:$IA$72,1),""))),"")</f>
        <v/>
      </c>
      <c r="IC53" s="129" t="str">
        <v/>
      </c>
      <c r="ID53" s="129" t="str">
        <f>IFERROR(IF('Análise Quantitativa'!$D$30="Máximo",RANK(IC53,$IC$8:$IC$72,0),IF('Análise Quantitativa'!$D$30="Mínimo",RANK(IC53,$IC$8:$IC$72,1),IF('Análise Quantitativa'!$D$30="- Mínimo",RANK(IC53,$IC$8:$IC$72,1),""))),"")</f>
        <v/>
      </c>
      <c r="IE53" s="129" t="str">
        <v/>
      </c>
      <c r="IF53" s="129" t="str">
        <f>IFERROR(IF('Análise Quantitativa'!$D$30="Máximo",RANK(IE53,$IE$8:$IE$72,0),IF('Análise Quantitativa'!$D$30="Mínimo",RANK(IE53,$IE$8:$IE$72,1),IF('Análise Quantitativa'!$D$30="- Mínimo",RANK(IE53,$IE$8:$IE$72,1),""))),"")</f>
        <v/>
      </c>
      <c r="IG53" s="129" t="str">
        <v/>
      </c>
      <c r="IH53" s="129" t="str">
        <f>IFERROR(IF('Análise Quantitativa'!$D$30="Máximo",RANK(IG53,$IG$8:$IG$72,0),IF('Análise Quantitativa'!$D$30="Mínimo",RANK(IG53,$IG$8:$IG$72,1),IF('Análise Quantitativa'!$D$30="- Mínimo",RANK(IG53,$IG$8:$IG$72,1),""))),"")</f>
        <v/>
      </c>
      <c r="II53" s="129" t="str">
        <v/>
      </c>
      <c r="IJ53" s="129" t="str">
        <f>IFERROR(IF('Análise Quantitativa'!$D$30="Máximo",RANK(II53,$II$8:$II$72,0),IF('Análise Quantitativa'!$D$30="Mínimo",RANK(II53,$II$8:$II$72,1),IF('Análise Quantitativa'!$D$30="- Mínimo",RANK(II53,$II$8:$II$72,1),""))),"")</f>
        <v/>
      </c>
      <c r="IK53" s="171"/>
      <c r="IL53" s="130">
        <v>47</v>
      </c>
      <c r="IM53" s="130" t="str">
        <f t="shared" si="24"/>
        <v/>
      </c>
      <c r="IN53" s="130" t="str">
        <f t="shared" si="25"/>
        <v/>
      </c>
      <c r="IO53" s="130" t="str">
        <f t="shared" si="26"/>
        <v/>
      </c>
      <c r="IP53" s="130" t="str">
        <f t="shared" si="27"/>
        <v/>
      </c>
      <c r="IQ53" s="130" t="str">
        <f t="shared" si="28"/>
        <v/>
      </c>
      <c r="IR53" s="130" t="str">
        <f t="shared" si="29"/>
        <v/>
      </c>
      <c r="IT53" s="130" t="str">
        <f t="shared" si="30"/>
        <v/>
      </c>
      <c r="IU53" s="130" t="str">
        <f t="shared" si="31"/>
        <v/>
      </c>
    </row>
    <row r="54" spans="2:255" ht="9.75" customHeight="1" thickBot="1" x14ac:dyDescent="0.3">
      <c r="B54" s="81" t="str">
        <f>Esboço!C21</f>
        <v/>
      </c>
      <c r="C54" s="75" t="str">
        <f>Esboço!S21</f>
        <v/>
      </c>
      <c r="D54" s="75" t="str">
        <f>IFERROR(IF('Análise Quantitativa'!$D$33="Mínimo",_xlfn.RANK.EQ(Tabela!C54,Tabela!$C$3:$C$247,1)+COUNTIF(Tabela!$C$3:'Tabela'!C54,Tabela!C54)-1,IF('Análise Quantitativa'!$D$33="- Mínimo",_xlfn.RANK.EQ(Tabela!C54,Tabela!$C$3:$C$247,1)+COUNTIF(Tabela!$C$3:'Tabela'!C54,Tabela!C54)-1,IF('Análise Quantitativa'!$D$33="Máximo",_xlfn.RANK.EQ(Tabela!C54,Tabela!$C$3:$C$247,0)+COUNTIF(Tabela!$C$3:'Tabela'!C54,Tabela!C54)-1,""))),"")</f>
        <v/>
      </c>
      <c r="E54" s="79" t="str">
        <f>Esboço!AH21</f>
        <v/>
      </c>
      <c r="F54" s="75" t="str">
        <f>IFERROR(IF('Análise Quantitativa'!$D$33="Mínimo",_xlfn.RANK.EQ(Tabela!E54,Tabela!$E$3:$E$247,1)+COUNTIF(Tabela!$E$3:'Tabela'!E54,Tabela!E54)-1,IF('Análise Quantitativa'!$D$33="- Mínimo",_xlfn.RANK.EQ(Tabela!E54,Tabela!$E$3:$E$247,1)+COUNTIF(Tabela!$E$3:'Tabela'!E54,Tabela!E54)-1,IF('Análise Quantitativa'!$D$33="Máximo",_xlfn.RANK.EQ(Tabela!E54,Tabela!$E$3:$E$247,0)+COUNTIF(Tabela!$E$3:'Tabela'!E54,Tabela!E54)-1,""))),"")</f>
        <v/>
      </c>
      <c r="G54" s="90" t="str">
        <f t="shared" si="43"/>
        <v/>
      </c>
      <c r="H54" s="90" t="str">
        <f>IFERROR(Tabela!E54,"")</f>
        <v/>
      </c>
      <c r="I54" s="82" t="str">
        <f t="shared" si="3"/>
        <v/>
      </c>
      <c r="J54" s="89" t="str">
        <f>IFERROR(IF('Análise Quantitativa'!$D$33="Mínimo",_xlfn.RANK.EQ(Tabela!I54,Tabela!$I$3:$I$247,1)+COUNTIF(Tabela!$I$3:'Tabela'!I54,Tabela!I54)-1,IF('Análise Quantitativa'!$D$33="- Mínimo",_xlfn.RANK.EQ(Tabela!I54,Tabela!$I$3:$I$247,1)+COUNTIF(Tabela!$I$3:'Tabela'!I54,Tabela!I54)-1,IF('Análise Quantitativa'!$D$33="Máximo",_xlfn.RANK.EQ(Tabela!I54,Tabela!$I$3:$I$247,0)+COUNTIF(Tabela!$I$3:'Tabela'!I54,Tabela!I54)-1,""))),"")</f>
        <v/>
      </c>
      <c r="V54" s="101" t="str">
        <f>IF(J20="","-",J20)</f>
        <v>-</v>
      </c>
      <c r="W54" s="101" t="str">
        <f>IF(J55="","-",J55)</f>
        <v>-</v>
      </c>
      <c r="X54" s="101" t="str">
        <f>IF(J90="","-",J90)</f>
        <v>-</v>
      </c>
      <c r="Y54" s="101" t="str">
        <f>IF(J125="","-",J125)</f>
        <v>-</v>
      </c>
      <c r="Z54" s="101" t="str">
        <f>IF(J160="","-",J160)</f>
        <v>-</v>
      </c>
      <c r="AA54" s="101" t="str">
        <f>IF(J195="","-",J195)</f>
        <v>-</v>
      </c>
      <c r="AB54" s="101" t="str">
        <f>IF(J230="","-",J230)</f>
        <v>-</v>
      </c>
      <c r="GG54" s="133"/>
      <c r="GH54" s="131"/>
      <c r="GI54" s="141" t="str">
        <f>IF('Extrato 1'!U49=0,"",'Extrato 1'!U49)</f>
        <v/>
      </c>
      <c r="GJ54" s="141" t="str">
        <f>IF('Análise Quantitativa'!O83=0,"",'Análise Quantitativa'!O83)</f>
        <v/>
      </c>
      <c r="GK54" s="132" t="str">
        <f>'Extrato 1'!Y49</f>
        <v/>
      </c>
      <c r="GL54" s="132" t="str">
        <f>IF($GG$1=Certificado!$AB$30,'Extrato 1'!H49,IF($GG$1=Certificado!$AC$30,'Extrato 1'!I49,""))</f>
        <v/>
      </c>
      <c r="GM54" s="142" t="str">
        <f t="shared" si="6"/>
        <v/>
      </c>
      <c r="GN54" s="138"/>
      <c r="GO54" s="131"/>
      <c r="GP54" s="141" t="str">
        <f>IF('Extrato 2'!U49=0,"",'Extrato 2'!U49)</f>
        <v/>
      </c>
      <c r="GQ54" s="141" t="str">
        <f t="shared" si="7"/>
        <v/>
      </c>
      <c r="GR54" s="132" t="str">
        <f>'Extrato 2'!Y49</f>
        <v/>
      </c>
      <c r="GS54" s="132" t="str">
        <f>IF($GG$1=Certificado!$AB$30,'Extrato 2'!H49,IF($GG$1=Certificado!$AC$30,'Extrato 2'!I49,""))</f>
        <v/>
      </c>
      <c r="GT54" s="142" t="str">
        <f t="shared" si="8"/>
        <v/>
      </c>
      <c r="GV54" s="132" t="str">
        <f>'Extrato 1'!S49</f>
        <v/>
      </c>
      <c r="GW54" s="132" t="str">
        <f>'Extrato 1'!V49</f>
        <v/>
      </c>
      <c r="GX54" s="132" t="str">
        <f>'Extrato 2'!S49</f>
        <v/>
      </c>
      <c r="GY54" s="132" t="str">
        <f>'Extrato 2'!V49</f>
        <v/>
      </c>
      <c r="HA54" s="132" t="str">
        <f t="shared" si="9"/>
        <v/>
      </c>
      <c r="HB54" s="69" t="str">
        <f t="shared" si="10"/>
        <v/>
      </c>
      <c r="HC54" s="69" t="str">
        <f t="shared" si="11"/>
        <v/>
      </c>
      <c r="HD54" s="69" t="str">
        <f t="shared" si="12"/>
        <v/>
      </c>
      <c r="HE54" s="69" t="str">
        <f t="shared" si="13"/>
        <v/>
      </c>
      <c r="HF54" s="69" t="str">
        <f t="shared" si="14"/>
        <v/>
      </c>
      <c r="HH54" s="69" t="str">
        <f t="shared" si="15"/>
        <v/>
      </c>
      <c r="HI54" s="69" t="str">
        <f>IF($GG$3=Certificado!$Z$30,Tabela!HB54,IF($GG$3=Certificado!$AA$30,Tabela!HC54,""))</f>
        <v/>
      </c>
      <c r="HJ54" s="69" t="str">
        <f t="shared" si="16"/>
        <v/>
      </c>
      <c r="HK54" s="69" t="str">
        <f>IF($GG$3=Certificado!$Z$30,Tabela!HE54,IF($GG$3=Certificado!$AA$30,Tabela!HF54,""))</f>
        <v/>
      </c>
      <c r="HQ54" s="165" t="str">
        <f t="shared" si="17"/>
        <v/>
      </c>
      <c r="HR54" s="129" t="str">
        <f t="shared" si="18"/>
        <v/>
      </c>
      <c r="HS54" s="129" t="str">
        <f t="shared" si="19"/>
        <v/>
      </c>
      <c r="HT54" s="129" t="str">
        <f t="shared" si="20"/>
        <v/>
      </c>
      <c r="HU54" s="129" t="str">
        <f t="shared" si="21"/>
        <v/>
      </c>
      <c r="HV54" s="129" t="str">
        <f t="shared" si="22"/>
        <v/>
      </c>
      <c r="HW54" s="129" t="str">
        <f t="shared" si="23"/>
        <v/>
      </c>
      <c r="HX54" s="171"/>
      <c r="HY54" s="129" t="str">
        <v/>
      </c>
      <c r="HZ54" s="129" t="str">
        <f>IFERROR(IF('Análise Quantitativa'!$D$30="Máximo",RANK(HY54,$HY$8:$HY$72,0),IF('Análise Quantitativa'!$D$30="Mínimo",RANK(HY54,$HY$8:$HY$72,1),IF('Análise Quantitativa'!$D$30="- Mínimo",RANK(HY54,$HY$8:$HY$72,1),""))),"")</f>
        <v/>
      </c>
      <c r="IA54" s="129" t="str">
        <v/>
      </c>
      <c r="IB54" s="129" t="str">
        <f>IFERROR(IF('Análise Quantitativa'!$D$30="Máximo",RANK(IA54,$IA$8:$IA$72,0),IF('Análise Quantitativa'!$D$30="Mínimo",RANK(IA54,$IA$8:$IA$72,1),IF('Análise Quantitativa'!$D$30="- Mínimo",RANK(IA54,$IA$8:$IA$72,1),""))),"")</f>
        <v/>
      </c>
      <c r="IC54" s="129" t="str">
        <v/>
      </c>
      <c r="ID54" s="129" t="str">
        <f>IFERROR(IF('Análise Quantitativa'!$D$30="Máximo",RANK(IC54,$IC$8:$IC$72,0),IF('Análise Quantitativa'!$D$30="Mínimo",RANK(IC54,$IC$8:$IC$72,1),IF('Análise Quantitativa'!$D$30="- Mínimo",RANK(IC54,$IC$8:$IC$72,1),""))),"")</f>
        <v/>
      </c>
      <c r="IE54" s="129" t="str">
        <v/>
      </c>
      <c r="IF54" s="129" t="str">
        <f>IFERROR(IF('Análise Quantitativa'!$D$30="Máximo",RANK(IE54,$IE$8:$IE$72,0),IF('Análise Quantitativa'!$D$30="Mínimo",RANK(IE54,$IE$8:$IE$72,1),IF('Análise Quantitativa'!$D$30="- Mínimo",RANK(IE54,$IE$8:$IE$72,1),""))),"")</f>
        <v/>
      </c>
      <c r="IG54" s="129" t="str">
        <v/>
      </c>
      <c r="IH54" s="129" t="str">
        <f>IFERROR(IF('Análise Quantitativa'!$D$30="Máximo",RANK(IG54,$IG$8:$IG$72,0),IF('Análise Quantitativa'!$D$30="Mínimo",RANK(IG54,$IG$8:$IG$72,1),IF('Análise Quantitativa'!$D$30="- Mínimo",RANK(IG54,$IG$8:$IG$72,1),""))),"")</f>
        <v/>
      </c>
      <c r="II54" s="129" t="str">
        <v/>
      </c>
      <c r="IJ54" s="129" t="str">
        <f>IFERROR(IF('Análise Quantitativa'!$D$30="Máximo",RANK(II54,$II$8:$II$72,0),IF('Análise Quantitativa'!$D$30="Mínimo",RANK(II54,$II$8:$II$72,1),IF('Análise Quantitativa'!$D$30="- Mínimo",RANK(II54,$II$8:$II$72,1),""))),"")</f>
        <v/>
      </c>
      <c r="IK54" s="171"/>
      <c r="IL54" s="130">
        <v>48</v>
      </c>
      <c r="IM54" s="130" t="str">
        <f t="shared" si="24"/>
        <v/>
      </c>
      <c r="IN54" s="130" t="str">
        <f t="shared" si="25"/>
        <v/>
      </c>
      <c r="IO54" s="130" t="str">
        <f t="shared" si="26"/>
        <v/>
      </c>
      <c r="IP54" s="130" t="str">
        <f t="shared" si="27"/>
        <v/>
      </c>
      <c r="IQ54" s="130" t="str">
        <f t="shared" si="28"/>
        <v/>
      </c>
      <c r="IR54" s="130" t="str">
        <f t="shared" si="29"/>
        <v/>
      </c>
      <c r="IT54" s="130" t="str">
        <f t="shared" si="30"/>
        <v/>
      </c>
      <c r="IU54" s="130" t="str">
        <f t="shared" si="31"/>
        <v/>
      </c>
    </row>
    <row r="55" spans="2:255" ht="9.75" customHeight="1" thickBot="1" x14ac:dyDescent="0.3">
      <c r="B55" s="81" t="str">
        <f>Esboço!C22</f>
        <v/>
      </c>
      <c r="C55" s="75" t="str">
        <f>Esboço!S22</f>
        <v/>
      </c>
      <c r="D55" s="75" t="str">
        <f>IFERROR(IF('Análise Quantitativa'!$D$33="Mínimo",_xlfn.RANK.EQ(Tabela!C55,Tabela!$C$3:$C$247,1)+COUNTIF(Tabela!$C$3:'Tabela'!C55,Tabela!C55)-1,IF('Análise Quantitativa'!$D$33="- Mínimo",_xlfn.RANK.EQ(Tabela!C55,Tabela!$C$3:$C$247,1)+COUNTIF(Tabela!$C$3:'Tabela'!C55,Tabela!C55)-1,IF('Análise Quantitativa'!$D$33="Máximo",_xlfn.RANK.EQ(Tabela!C55,Tabela!$C$3:$C$247,0)+COUNTIF(Tabela!$C$3:'Tabela'!C55,Tabela!C55)-1,""))),"")</f>
        <v/>
      </c>
      <c r="E55" s="79" t="str">
        <f>Esboço!AH22</f>
        <v/>
      </c>
      <c r="F55" s="75" t="str">
        <f>IFERROR(IF('Análise Quantitativa'!$D$33="Mínimo",_xlfn.RANK.EQ(Tabela!E55,Tabela!$E$3:$E$247,1)+COUNTIF(Tabela!$E$3:'Tabela'!E55,Tabela!E55)-1,IF('Análise Quantitativa'!$D$33="- Mínimo",_xlfn.RANK.EQ(Tabela!E55,Tabela!$E$3:$E$247,1)+COUNTIF(Tabela!$E$3:'Tabela'!E55,Tabela!E55)-1,IF('Análise Quantitativa'!$D$33="Máximo",_xlfn.RANK.EQ(Tabela!E55,Tabela!$E$3:$E$247,0)+COUNTIF(Tabela!$E$3:'Tabela'!E55,Tabela!E55)-1,""))),"")</f>
        <v/>
      </c>
      <c r="G55" s="90" t="str">
        <f t="shared" si="43"/>
        <v/>
      </c>
      <c r="H55" s="90" t="str">
        <f>IFERROR(Tabela!E55,"")</f>
        <v/>
      </c>
      <c r="I55" s="82" t="str">
        <f t="shared" si="3"/>
        <v/>
      </c>
      <c r="J55" s="89" t="str">
        <f>IFERROR(IF('Análise Quantitativa'!$D$33="Mínimo",_xlfn.RANK.EQ(Tabela!I55,Tabela!$I$3:$I$247,1)+COUNTIF(Tabela!$I$3:'Tabela'!I55,Tabela!I55)-1,IF('Análise Quantitativa'!$D$33="- Mínimo",_xlfn.RANK.EQ(Tabela!I55,Tabela!$I$3:$I$247,1)+COUNTIF(Tabela!$I$3:'Tabela'!I55,Tabela!I55)-1,IF('Análise Quantitativa'!$D$33="Máximo",_xlfn.RANK.EQ(Tabela!I55,Tabela!$I$3:$I$247,0)+COUNTIF(Tabela!$I$3:'Tabela'!I55,Tabela!I55)-1,""))),"")</f>
        <v/>
      </c>
      <c r="GG55" s="133"/>
      <c r="GH55" s="131"/>
      <c r="GI55" s="141" t="str">
        <f>IF('Extrato 1'!U50=0,"",'Extrato 1'!U50)</f>
        <v/>
      </c>
      <c r="GJ55" s="141" t="str">
        <f>IF('Análise Quantitativa'!O84=0,"",'Análise Quantitativa'!O84)</f>
        <v/>
      </c>
      <c r="GK55" s="132" t="str">
        <f>'Extrato 1'!Y50</f>
        <v/>
      </c>
      <c r="GL55" s="132" t="str">
        <f>IF($GG$1=Certificado!$AB$30,'Extrato 1'!H50,IF($GG$1=Certificado!$AC$30,'Extrato 1'!I50,""))</f>
        <v/>
      </c>
      <c r="GM55" s="142" t="str">
        <f t="shared" si="6"/>
        <v/>
      </c>
      <c r="GN55" s="138"/>
      <c r="GO55" s="131"/>
      <c r="GP55" s="141" t="str">
        <f>IF('Extrato 2'!U50=0,"",'Extrato 2'!U50)</f>
        <v/>
      </c>
      <c r="GQ55" s="141" t="str">
        <f t="shared" si="7"/>
        <v/>
      </c>
      <c r="GR55" s="132" t="str">
        <f>'Extrato 2'!Y50</f>
        <v/>
      </c>
      <c r="GS55" s="132" t="str">
        <f>IF($GG$1=Certificado!$AB$30,'Extrato 2'!H50,IF($GG$1=Certificado!$AC$30,'Extrato 2'!I50,""))</f>
        <v/>
      </c>
      <c r="GT55" s="142" t="str">
        <f t="shared" si="8"/>
        <v/>
      </c>
      <c r="GV55" s="132" t="str">
        <f>'Extrato 1'!S50</f>
        <v/>
      </c>
      <c r="GW55" s="132" t="str">
        <f>'Extrato 1'!V50</f>
        <v/>
      </c>
      <c r="GX55" s="132" t="str">
        <f>'Extrato 2'!S50</f>
        <v/>
      </c>
      <c r="GY55" s="132" t="str">
        <f>'Extrato 2'!V50</f>
        <v/>
      </c>
      <c r="HA55" s="132" t="str">
        <f t="shared" si="9"/>
        <v/>
      </c>
      <c r="HB55" s="69" t="str">
        <f t="shared" si="10"/>
        <v/>
      </c>
      <c r="HC55" s="69" t="str">
        <f t="shared" si="11"/>
        <v/>
      </c>
      <c r="HD55" s="69" t="str">
        <f t="shared" si="12"/>
        <v/>
      </c>
      <c r="HE55" s="69" t="str">
        <f t="shared" si="13"/>
        <v/>
      </c>
      <c r="HF55" s="69" t="str">
        <f t="shared" si="14"/>
        <v/>
      </c>
      <c r="HH55" s="69" t="str">
        <f t="shared" si="15"/>
        <v/>
      </c>
      <c r="HI55" s="69" t="str">
        <f>IF($GG$3=Certificado!$Z$30,Tabela!HB55,IF($GG$3=Certificado!$AA$30,Tabela!HC55,""))</f>
        <v/>
      </c>
      <c r="HJ55" s="69" t="str">
        <f t="shared" si="16"/>
        <v/>
      </c>
      <c r="HK55" s="69" t="str">
        <f>IF($GG$3=Certificado!$Z$30,Tabela!HE55,IF($GG$3=Certificado!$AA$30,Tabela!HF55,""))</f>
        <v/>
      </c>
      <c r="HQ55" s="165" t="str">
        <f t="shared" si="17"/>
        <v/>
      </c>
      <c r="HR55" s="129" t="str">
        <f t="shared" si="18"/>
        <v/>
      </c>
      <c r="HS55" s="129" t="str">
        <f t="shared" si="19"/>
        <v/>
      </c>
      <c r="HT55" s="129" t="str">
        <f t="shared" si="20"/>
        <v/>
      </c>
      <c r="HU55" s="129" t="str">
        <f t="shared" si="21"/>
        <v/>
      </c>
      <c r="HV55" s="129" t="str">
        <f t="shared" si="22"/>
        <v/>
      </c>
      <c r="HW55" s="129" t="str">
        <f t="shared" si="23"/>
        <v/>
      </c>
      <c r="HX55" s="171"/>
      <c r="HY55" s="129" t="str">
        <v/>
      </c>
      <c r="HZ55" s="129" t="str">
        <f>IFERROR(IF('Análise Quantitativa'!$D$30="Máximo",RANK(HY55,$HY$8:$HY$72,0),IF('Análise Quantitativa'!$D$30="Mínimo",RANK(HY55,$HY$8:$HY$72,1),IF('Análise Quantitativa'!$D$30="- Mínimo",RANK(HY55,$HY$8:$HY$72,1),""))),"")</f>
        <v/>
      </c>
      <c r="IA55" s="129" t="str">
        <v/>
      </c>
      <c r="IB55" s="129" t="str">
        <f>IFERROR(IF('Análise Quantitativa'!$D$30="Máximo",RANK(IA55,$IA$8:$IA$72,0),IF('Análise Quantitativa'!$D$30="Mínimo",RANK(IA55,$IA$8:$IA$72,1),IF('Análise Quantitativa'!$D$30="- Mínimo",RANK(IA55,$IA$8:$IA$72,1),""))),"")</f>
        <v/>
      </c>
      <c r="IC55" s="129" t="str">
        <v/>
      </c>
      <c r="ID55" s="129" t="str">
        <f>IFERROR(IF('Análise Quantitativa'!$D$30="Máximo",RANK(IC55,$IC$8:$IC$72,0),IF('Análise Quantitativa'!$D$30="Mínimo",RANK(IC55,$IC$8:$IC$72,1),IF('Análise Quantitativa'!$D$30="- Mínimo",RANK(IC55,$IC$8:$IC$72,1),""))),"")</f>
        <v/>
      </c>
      <c r="IE55" s="129" t="str">
        <v/>
      </c>
      <c r="IF55" s="129" t="str">
        <f>IFERROR(IF('Análise Quantitativa'!$D$30="Máximo",RANK(IE55,$IE$8:$IE$72,0),IF('Análise Quantitativa'!$D$30="Mínimo",RANK(IE55,$IE$8:$IE$72,1),IF('Análise Quantitativa'!$D$30="- Mínimo",RANK(IE55,$IE$8:$IE$72,1),""))),"")</f>
        <v/>
      </c>
      <c r="IG55" s="129" t="str">
        <v/>
      </c>
      <c r="IH55" s="129" t="str">
        <f>IFERROR(IF('Análise Quantitativa'!$D$30="Máximo",RANK(IG55,$IG$8:$IG$72,0),IF('Análise Quantitativa'!$D$30="Mínimo",RANK(IG55,$IG$8:$IG$72,1),IF('Análise Quantitativa'!$D$30="- Mínimo",RANK(IG55,$IG$8:$IG$72,1),""))),"")</f>
        <v/>
      </c>
      <c r="II55" s="129" t="str">
        <v/>
      </c>
      <c r="IJ55" s="129" t="str">
        <f>IFERROR(IF('Análise Quantitativa'!$D$30="Máximo",RANK(II55,$II$8:$II$72,0),IF('Análise Quantitativa'!$D$30="Mínimo",RANK(II55,$II$8:$II$72,1),IF('Análise Quantitativa'!$D$30="- Mínimo",RANK(II55,$II$8:$II$72,1),""))),"")</f>
        <v/>
      </c>
      <c r="IK55" s="171"/>
      <c r="IL55" s="130">
        <v>49</v>
      </c>
      <c r="IM55" s="130" t="str">
        <f t="shared" si="24"/>
        <v/>
      </c>
      <c r="IN55" s="130" t="str">
        <f t="shared" si="25"/>
        <v/>
      </c>
      <c r="IO55" s="130" t="str">
        <f t="shared" si="26"/>
        <v/>
      </c>
      <c r="IP55" s="130" t="str">
        <f t="shared" si="27"/>
        <v/>
      </c>
      <c r="IQ55" s="130" t="str">
        <f t="shared" si="28"/>
        <v/>
      </c>
      <c r="IR55" s="130" t="str">
        <f t="shared" si="29"/>
        <v/>
      </c>
      <c r="IT55" s="130" t="str">
        <f t="shared" si="30"/>
        <v/>
      </c>
      <c r="IU55" s="130" t="str">
        <f t="shared" si="31"/>
        <v/>
      </c>
    </row>
    <row r="56" spans="2:255" ht="9.75" customHeight="1" thickBot="1" x14ac:dyDescent="0.3">
      <c r="B56" s="81" t="str">
        <f>Esboço!C23</f>
        <v/>
      </c>
      <c r="C56" s="75" t="str">
        <f>Esboço!S23</f>
        <v/>
      </c>
      <c r="D56" s="75" t="str">
        <f>IFERROR(IF('Análise Quantitativa'!$D$33="Mínimo",_xlfn.RANK.EQ(Tabela!C56,Tabela!$C$3:$C$247,1)+COUNTIF(Tabela!$C$3:'Tabela'!C56,Tabela!C56)-1,IF('Análise Quantitativa'!$D$33="- Mínimo",_xlfn.RANK.EQ(Tabela!C56,Tabela!$C$3:$C$247,1)+COUNTIF(Tabela!$C$3:'Tabela'!C56,Tabela!C56)-1,IF('Análise Quantitativa'!$D$33="Máximo",_xlfn.RANK.EQ(Tabela!C56,Tabela!$C$3:$C$247,0)+COUNTIF(Tabela!$C$3:'Tabela'!C56,Tabela!C56)-1,""))),"")</f>
        <v/>
      </c>
      <c r="E56" s="79" t="str">
        <f>Esboço!AH23</f>
        <v/>
      </c>
      <c r="F56" s="75" t="str">
        <f>IFERROR(IF('Análise Quantitativa'!$D$33="Mínimo",_xlfn.RANK.EQ(Tabela!E56,Tabela!$E$3:$E$247,1)+COUNTIF(Tabela!$E$3:'Tabela'!E56,Tabela!E56)-1,IF('Análise Quantitativa'!$D$33="- Mínimo",_xlfn.RANK.EQ(Tabela!E56,Tabela!$E$3:$E$247,1)+COUNTIF(Tabela!$E$3:'Tabela'!E56,Tabela!E56)-1,IF('Análise Quantitativa'!$D$33="Máximo",_xlfn.RANK.EQ(Tabela!E56,Tabela!$E$3:$E$247,0)+COUNTIF(Tabela!$E$3:'Tabela'!E56,Tabela!E56)-1,""))),"")</f>
        <v/>
      </c>
      <c r="G56" s="90" t="str">
        <f t="shared" si="43"/>
        <v/>
      </c>
      <c r="H56" s="90" t="str">
        <f>IFERROR(Tabela!E56,"")</f>
        <v/>
      </c>
      <c r="I56" s="82" t="str">
        <f t="shared" si="3"/>
        <v/>
      </c>
      <c r="J56" s="89" t="str">
        <f>IFERROR(IF('Análise Quantitativa'!$D$33="Mínimo",_xlfn.RANK.EQ(Tabela!I56,Tabela!$I$3:$I$247,1)+COUNTIF(Tabela!$I$3:'Tabela'!I56,Tabela!I56)-1,IF('Análise Quantitativa'!$D$33="- Mínimo",_xlfn.RANK.EQ(Tabela!I56,Tabela!$I$3:$I$247,1)+COUNTIF(Tabela!$I$3:'Tabela'!I56,Tabela!I56)-1,IF('Análise Quantitativa'!$D$33="Máximo",_xlfn.RANK.EQ(Tabela!I56,Tabela!$I$3:$I$247,0)+COUNTIF(Tabela!$I$3:'Tabela'!I56,Tabela!I56)-1,""))),"")</f>
        <v/>
      </c>
      <c r="V56" s="102" t="str">
        <f t="shared" ref="V56:AB56" si="49">IF(V57="-","-",1)</f>
        <v>-</v>
      </c>
      <c r="W56" s="102" t="str">
        <f t="shared" si="49"/>
        <v>-</v>
      </c>
      <c r="X56" s="102" t="str">
        <f t="shared" si="49"/>
        <v>-</v>
      </c>
      <c r="Y56" s="102" t="str">
        <f t="shared" si="49"/>
        <v>-</v>
      </c>
      <c r="Z56" s="102" t="str">
        <f t="shared" si="49"/>
        <v>-</v>
      </c>
      <c r="AA56" s="102" t="str">
        <f t="shared" si="49"/>
        <v>-</v>
      </c>
      <c r="AB56" s="102" t="str">
        <f t="shared" si="49"/>
        <v>-</v>
      </c>
      <c r="GG56" s="133"/>
      <c r="GH56" s="131"/>
      <c r="GI56" s="141" t="str">
        <f>IF('Extrato 1'!U51=0,"",'Extrato 1'!U51)</f>
        <v/>
      </c>
      <c r="GJ56" s="141" t="str">
        <f>IF('Análise Quantitativa'!O85=0,"",'Análise Quantitativa'!O85)</f>
        <v/>
      </c>
      <c r="GK56" s="132" t="str">
        <f>'Extrato 1'!Y51</f>
        <v/>
      </c>
      <c r="GL56" s="132" t="str">
        <f>IF($GG$1=Certificado!$AB$30,'Extrato 1'!H51,IF($GG$1=Certificado!$AC$30,'Extrato 1'!I51,""))</f>
        <v/>
      </c>
      <c r="GM56" s="142" t="str">
        <f t="shared" si="6"/>
        <v/>
      </c>
      <c r="GN56" s="138"/>
      <c r="GO56" s="131"/>
      <c r="GP56" s="141" t="str">
        <f>IF('Extrato 2'!U51=0,"",'Extrato 2'!U51)</f>
        <v/>
      </c>
      <c r="GQ56" s="141" t="str">
        <f t="shared" si="7"/>
        <v/>
      </c>
      <c r="GR56" s="132" t="str">
        <f>'Extrato 2'!Y51</f>
        <v/>
      </c>
      <c r="GS56" s="132" t="str">
        <f>IF($GG$1=Certificado!$AB$30,'Extrato 2'!H51,IF($GG$1=Certificado!$AC$30,'Extrato 2'!I51,""))</f>
        <v/>
      </c>
      <c r="GT56" s="142" t="str">
        <f t="shared" si="8"/>
        <v/>
      </c>
      <c r="GV56" s="132" t="str">
        <f>'Extrato 1'!S51</f>
        <v/>
      </c>
      <c r="GW56" s="132" t="str">
        <f>'Extrato 1'!V51</f>
        <v/>
      </c>
      <c r="GX56" s="132" t="str">
        <f>'Extrato 2'!S51</f>
        <v/>
      </c>
      <c r="GY56" s="132" t="str">
        <f>'Extrato 2'!V51</f>
        <v/>
      </c>
      <c r="HA56" s="132" t="str">
        <f t="shared" si="9"/>
        <v/>
      </c>
      <c r="HB56" s="69" t="str">
        <f t="shared" si="10"/>
        <v/>
      </c>
      <c r="HC56" s="69" t="str">
        <f t="shared" si="11"/>
        <v/>
      </c>
      <c r="HD56" s="69" t="str">
        <f t="shared" si="12"/>
        <v/>
      </c>
      <c r="HE56" s="69" t="str">
        <f t="shared" si="13"/>
        <v/>
      </c>
      <c r="HF56" s="69" t="str">
        <f t="shared" si="14"/>
        <v/>
      </c>
      <c r="HH56" s="69" t="str">
        <f t="shared" si="15"/>
        <v/>
      </c>
      <c r="HI56" s="69" t="str">
        <f>IF($GG$3=Certificado!$Z$30,Tabela!HB56,IF($GG$3=Certificado!$AA$30,Tabela!HC56,""))</f>
        <v/>
      </c>
      <c r="HJ56" s="69" t="str">
        <f t="shared" si="16"/>
        <v/>
      </c>
      <c r="HK56" s="69" t="str">
        <f>IF($GG$3=Certificado!$Z$30,Tabela!HE56,IF($GG$3=Certificado!$AA$30,Tabela!HF56,""))</f>
        <v/>
      </c>
      <c r="HQ56" s="165" t="str">
        <f t="shared" si="17"/>
        <v/>
      </c>
      <c r="HR56" s="129" t="str">
        <f t="shared" si="18"/>
        <v/>
      </c>
      <c r="HS56" s="129" t="str">
        <f t="shared" si="19"/>
        <v/>
      </c>
      <c r="HT56" s="129" t="str">
        <f t="shared" si="20"/>
        <v/>
      </c>
      <c r="HU56" s="129" t="str">
        <f t="shared" si="21"/>
        <v/>
      </c>
      <c r="HV56" s="129" t="str">
        <f t="shared" si="22"/>
        <v/>
      </c>
      <c r="HW56" s="129" t="str">
        <f t="shared" si="23"/>
        <v/>
      </c>
      <c r="HX56" s="171"/>
      <c r="HY56" s="129" t="str">
        <v/>
      </c>
      <c r="HZ56" s="129" t="str">
        <f>IFERROR(IF('Análise Quantitativa'!$D$30="Máximo",RANK(HY56,$HY$8:$HY$72,0),IF('Análise Quantitativa'!$D$30="Mínimo",RANK(HY56,$HY$8:$HY$72,1),IF('Análise Quantitativa'!$D$30="- Mínimo",RANK(HY56,$HY$8:$HY$72,1),""))),"")</f>
        <v/>
      </c>
      <c r="IA56" s="129" t="str">
        <v/>
      </c>
      <c r="IB56" s="129" t="str">
        <f>IFERROR(IF('Análise Quantitativa'!$D$30="Máximo",RANK(IA56,$IA$8:$IA$72,0),IF('Análise Quantitativa'!$D$30="Mínimo",RANK(IA56,$IA$8:$IA$72,1),IF('Análise Quantitativa'!$D$30="- Mínimo",RANK(IA56,$IA$8:$IA$72,1),""))),"")</f>
        <v/>
      </c>
      <c r="IC56" s="129" t="str">
        <v/>
      </c>
      <c r="ID56" s="129" t="str">
        <f>IFERROR(IF('Análise Quantitativa'!$D$30="Máximo",RANK(IC56,$IC$8:$IC$72,0),IF('Análise Quantitativa'!$D$30="Mínimo",RANK(IC56,$IC$8:$IC$72,1),IF('Análise Quantitativa'!$D$30="- Mínimo",RANK(IC56,$IC$8:$IC$72,1),""))),"")</f>
        <v/>
      </c>
      <c r="IE56" s="129" t="str">
        <v/>
      </c>
      <c r="IF56" s="129" t="str">
        <f>IFERROR(IF('Análise Quantitativa'!$D$30="Máximo",RANK(IE56,$IE$8:$IE$72,0),IF('Análise Quantitativa'!$D$30="Mínimo",RANK(IE56,$IE$8:$IE$72,1),IF('Análise Quantitativa'!$D$30="- Mínimo",RANK(IE56,$IE$8:$IE$72,1),""))),"")</f>
        <v/>
      </c>
      <c r="IG56" s="129" t="str">
        <v/>
      </c>
      <c r="IH56" s="129" t="str">
        <f>IFERROR(IF('Análise Quantitativa'!$D$30="Máximo",RANK(IG56,$IG$8:$IG$72,0),IF('Análise Quantitativa'!$D$30="Mínimo",RANK(IG56,$IG$8:$IG$72,1),IF('Análise Quantitativa'!$D$30="- Mínimo",RANK(IG56,$IG$8:$IG$72,1),""))),"")</f>
        <v/>
      </c>
      <c r="II56" s="129" t="str">
        <v/>
      </c>
      <c r="IJ56" s="129" t="str">
        <f>IFERROR(IF('Análise Quantitativa'!$D$30="Máximo",RANK(II56,$II$8:$II$72,0),IF('Análise Quantitativa'!$D$30="Mínimo",RANK(II56,$II$8:$II$72,1),IF('Análise Quantitativa'!$D$30="- Mínimo",RANK(II56,$II$8:$II$72,1),""))),"")</f>
        <v/>
      </c>
      <c r="IK56" s="171"/>
      <c r="IL56" s="130">
        <v>50</v>
      </c>
      <c r="IM56" s="130" t="str">
        <f t="shared" si="24"/>
        <v/>
      </c>
      <c r="IN56" s="130" t="str">
        <f t="shared" si="25"/>
        <v/>
      </c>
      <c r="IO56" s="130" t="str">
        <f t="shared" si="26"/>
        <v/>
      </c>
      <c r="IP56" s="130" t="str">
        <f t="shared" si="27"/>
        <v/>
      </c>
      <c r="IQ56" s="130" t="str">
        <f t="shared" si="28"/>
        <v/>
      </c>
      <c r="IR56" s="130" t="str">
        <f t="shared" si="29"/>
        <v/>
      </c>
      <c r="IT56" s="130" t="str">
        <f t="shared" si="30"/>
        <v/>
      </c>
      <c r="IU56" s="130" t="str">
        <f t="shared" si="31"/>
        <v/>
      </c>
    </row>
    <row r="57" spans="2:255" ht="9.75" customHeight="1" thickBot="1" x14ac:dyDescent="0.3">
      <c r="B57" s="81" t="str">
        <f>Esboço!C24</f>
        <v/>
      </c>
      <c r="C57" s="75" t="str">
        <f>Esboço!S24</f>
        <v/>
      </c>
      <c r="D57" s="75" t="str">
        <f>IFERROR(IF('Análise Quantitativa'!$D$33="Mínimo",_xlfn.RANK.EQ(Tabela!C57,Tabela!$C$3:$C$247,1)+COUNTIF(Tabela!$C$3:'Tabela'!C57,Tabela!C57)-1,IF('Análise Quantitativa'!$D$33="- Mínimo",_xlfn.RANK.EQ(Tabela!C57,Tabela!$C$3:$C$247,1)+COUNTIF(Tabela!$C$3:'Tabela'!C57,Tabela!C57)-1,IF('Análise Quantitativa'!$D$33="Máximo",_xlfn.RANK.EQ(Tabela!C57,Tabela!$C$3:$C$247,0)+COUNTIF(Tabela!$C$3:'Tabela'!C57,Tabela!C57)-1,""))),"")</f>
        <v/>
      </c>
      <c r="E57" s="79" t="str">
        <f>Esboço!AH24</f>
        <v/>
      </c>
      <c r="F57" s="75" t="str">
        <f>IFERROR(IF('Análise Quantitativa'!$D$33="Mínimo",_xlfn.RANK.EQ(Tabela!E57,Tabela!$E$3:$E$247,1)+COUNTIF(Tabela!$E$3:'Tabela'!E57,Tabela!E57)-1,IF('Análise Quantitativa'!$D$33="- Mínimo",_xlfn.RANK.EQ(Tabela!E57,Tabela!$E$3:$E$247,1)+COUNTIF(Tabela!$E$3:'Tabela'!E57,Tabela!E57)-1,IF('Análise Quantitativa'!$D$33="Máximo",_xlfn.RANK.EQ(Tabela!E57,Tabela!$E$3:$E$247,0)+COUNTIF(Tabela!$E$3:'Tabela'!E57,Tabela!E57)-1,""))),"")</f>
        <v/>
      </c>
      <c r="G57" s="90" t="str">
        <f t="shared" si="43"/>
        <v/>
      </c>
      <c r="H57" s="90" t="str">
        <f>IFERROR(Tabela!E57,"")</f>
        <v/>
      </c>
      <c r="I57" s="82" t="str">
        <f t="shared" si="3"/>
        <v/>
      </c>
      <c r="J57" s="89" t="str">
        <f>IFERROR(IF('Análise Quantitativa'!$D$33="Mínimo",_xlfn.RANK.EQ(Tabela!I57,Tabela!$I$3:$I$247,1)+COUNTIF(Tabela!$I$3:'Tabela'!I57,Tabela!I57)-1,IF('Análise Quantitativa'!$D$33="- Mínimo",_xlfn.RANK.EQ(Tabela!I57,Tabela!$I$3:$I$247,1)+COUNTIF(Tabela!$I$3:'Tabela'!I57,Tabela!I57)-1,IF('Análise Quantitativa'!$D$33="Máximo",_xlfn.RANK.EQ(Tabela!I57,Tabela!$I$3:$I$247,0)+COUNTIF(Tabela!$I$3:'Tabela'!I57,Tabela!I57)-1,""))),"")</f>
        <v/>
      </c>
      <c r="V57" s="101" t="str">
        <f>IF(J21="","-",J21)</f>
        <v>-</v>
      </c>
      <c r="W57" s="101" t="str">
        <f>IF(J56="","-",J56)</f>
        <v>-</v>
      </c>
      <c r="X57" s="101" t="str">
        <f>IF(J91="","-",J91)</f>
        <v>-</v>
      </c>
      <c r="Y57" s="101" t="str">
        <f>IF(J126="","-",J126)</f>
        <v>-</v>
      </c>
      <c r="Z57" s="101" t="str">
        <f>IF(J161="","-",J161)</f>
        <v>-</v>
      </c>
      <c r="AA57" s="101" t="str">
        <f>IF(J196="","-",J196)</f>
        <v>-</v>
      </c>
      <c r="AB57" s="101" t="str">
        <f>IF(J231="","-",J231)</f>
        <v>-</v>
      </c>
      <c r="GG57" s="133"/>
      <c r="GH57" s="131"/>
      <c r="GI57" s="141" t="str">
        <f>IF('Extrato 1'!U52=0,"",'Extrato 1'!U52)</f>
        <v/>
      </c>
      <c r="GJ57" s="141" t="str">
        <f>IF('Análise Quantitativa'!O86=0,"",'Análise Quantitativa'!O86)</f>
        <v/>
      </c>
      <c r="GK57" s="132" t="str">
        <f>'Extrato 1'!Y52</f>
        <v/>
      </c>
      <c r="GL57" s="132" t="str">
        <f>IF($GG$1=Certificado!$AB$30,'Extrato 1'!H52,IF($GG$1=Certificado!$AC$30,'Extrato 1'!I52,""))</f>
        <v/>
      </c>
      <c r="GM57" s="142" t="str">
        <f t="shared" si="6"/>
        <v/>
      </c>
      <c r="GN57" s="138"/>
      <c r="GO57" s="131"/>
      <c r="GP57" s="141" t="str">
        <f>IF('Extrato 2'!U52=0,"",'Extrato 2'!U52)</f>
        <v/>
      </c>
      <c r="GQ57" s="141" t="str">
        <f t="shared" si="7"/>
        <v/>
      </c>
      <c r="GR57" s="132" t="str">
        <f>'Extrato 2'!Y52</f>
        <v/>
      </c>
      <c r="GS57" s="132" t="str">
        <f>IF($GG$1=Certificado!$AB$30,'Extrato 2'!H52,IF($GG$1=Certificado!$AC$30,'Extrato 2'!I52,""))</f>
        <v/>
      </c>
      <c r="GT57" s="142" t="str">
        <f t="shared" si="8"/>
        <v/>
      </c>
      <c r="GV57" s="132" t="str">
        <f>'Extrato 1'!S52</f>
        <v/>
      </c>
      <c r="GW57" s="132" t="str">
        <f>'Extrato 1'!V52</f>
        <v/>
      </c>
      <c r="GX57" s="132" t="str">
        <f>'Extrato 2'!S52</f>
        <v/>
      </c>
      <c r="GY57" s="132" t="str">
        <f>'Extrato 2'!V52</f>
        <v/>
      </c>
      <c r="HA57" s="132" t="str">
        <f t="shared" si="9"/>
        <v/>
      </c>
      <c r="HB57" s="69" t="str">
        <f t="shared" si="10"/>
        <v/>
      </c>
      <c r="HC57" s="69" t="str">
        <f t="shared" si="11"/>
        <v/>
      </c>
      <c r="HD57" s="69" t="str">
        <f t="shared" si="12"/>
        <v/>
      </c>
      <c r="HE57" s="69" t="str">
        <f t="shared" si="13"/>
        <v/>
      </c>
      <c r="HF57" s="69" t="str">
        <f t="shared" si="14"/>
        <v/>
      </c>
      <c r="HH57" s="69" t="str">
        <f t="shared" si="15"/>
        <v/>
      </c>
      <c r="HI57" s="69" t="str">
        <f>IF($GG$3=Certificado!$Z$30,Tabela!HB57,IF($GG$3=Certificado!$AA$30,Tabela!HC57,""))</f>
        <v/>
      </c>
      <c r="HJ57" s="69" t="str">
        <f t="shared" si="16"/>
        <v/>
      </c>
      <c r="HK57" s="69" t="str">
        <f>IF($GG$3=Certificado!$Z$30,Tabela!HE57,IF($GG$3=Certificado!$AA$30,Tabela!HF57,""))</f>
        <v/>
      </c>
      <c r="HQ57" s="165" t="str">
        <f t="shared" si="17"/>
        <v/>
      </c>
      <c r="HR57" s="129" t="str">
        <f t="shared" si="18"/>
        <v/>
      </c>
      <c r="HS57" s="129" t="str">
        <f t="shared" si="19"/>
        <v/>
      </c>
      <c r="HT57" s="129" t="str">
        <f t="shared" si="20"/>
        <v/>
      </c>
      <c r="HU57" s="129" t="str">
        <f t="shared" si="21"/>
        <v/>
      </c>
      <c r="HV57" s="129" t="str">
        <f t="shared" si="22"/>
        <v/>
      </c>
      <c r="HW57" s="129" t="str">
        <f t="shared" si="23"/>
        <v/>
      </c>
      <c r="HX57" s="171"/>
      <c r="HY57" s="129" t="str">
        <v/>
      </c>
      <c r="HZ57" s="129" t="str">
        <f>IFERROR(IF('Análise Quantitativa'!$D$30="Máximo",RANK(HY57,$HY$8:$HY$72,0),IF('Análise Quantitativa'!$D$30="Mínimo",RANK(HY57,$HY$8:$HY$72,1),IF('Análise Quantitativa'!$D$30="- Mínimo",RANK(HY57,$HY$8:$HY$72,1),""))),"")</f>
        <v/>
      </c>
      <c r="IA57" s="129" t="str">
        <v/>
      </c>
      <c r="IB57" s="129" t="str">
        <f>IFERROR(IF('Análise Quantitativa'!$D$30="Máximo",RANK(IA57,$IA$8:$IA$72,0),IF('Análise Quantitativa'!$D$30="Mínimo",RANK(IA57,$IA$8:$IA$72,1),IF('Análise Quantitativa'!$D$30="- Mínimo",RANK(IA57,$IA$8:$IA$72,1),""))),"")</f>
        <v/>
      </c>
      <c r="IC57" s="129" t="str">
        <v/>
      </c>
      <c r="ID57" s="129" t="str">
        <f>IFERROR(IF('Análise Quantitativa'!$D$30="Máximo",RANK(IC57,$IC$8:$IC$72,0),IF('Análise Quantitativa'!$D$30="Mínimo",RANK(IC57,$IC$8:$IC$72,1),IF('Análise Quantitativa'!$D$30="- Mínimo",RANK(IC57,$IC$8:$IC$72,1),""))),"")</f>
        <v/>
      </c>
      <c r="IE57" s="129" t="str">
        <v/>
      </c>
      <c r="IF57" s="129" t="str">
        <f>IFERROR(IF('Análise Quantitativa'!$D$30="Máximo",RANK(IE57,$IE$8:$IE$72,0),IF('Análise Quantitativa'!$D$30="Mínimo",RANK(IE57,$IE$8:$IE$72,1),IF('Análise Quantitativa'!$D$30="- Mínimo",RANK(IE57,$IE$8:$IE$72,1),""))),"")</f>
        <v/>
      </c>
      <c r="IG57" s="129" t="str">
        <v/>
      </c>
      <c r="IH57" s="129" t="str">
        <f>IFERROR(IF('Análise Quantitativa'!$D$30="Máximo",RANK(IG57,$IG$8:$IG$72,0),IF('Análise Quantitativa'!$D$30="Mínimo",RANK(IG57,$IG$8:$IG$72,1),IF('Análise Quantitativa'!$D$30="- Mínimo",RANK(IG57,$IG$8:$IG$72,1),""))),"")</f>
        <v/>
      </c>
      <c r="II57" s="129" t="str">
        <v/>
      </c>
      <c r="IJ57" s="129" t="str">
        <f>IFERROR(IF('Análise Quantitativa'!$D$30="Máximo",RANK(II57,$II$8:$II$72,0),IF('Análise Quantitativa'!$D$30="Mínimo",RANK(II57,$II$8:$II$72,1),IF('Análise Quantitativa'!$D$30="- Mínimo",RANK(II57,$II$8:$II$72,1),""))),"")</f>
        <v/>
      </c>
      <c r="IK57" s="171"/>
      <c r="IL57" s="130">
        <v>51</v>
      </c>
      <c r="IM57" s="130" t="str">
        <f t="shared" si="24"/>
        <v/>
      </c>
      <c r="IN57" s="130" t="str">
        <f t="shared" si="25"/>
        <v/>
      </c>
      <c r="IO57" s="130" t="str">
        <f t="shared" si="26"/>
        <v/>
      </c>
      <c r="IP57" s="130" t="str">
        <f t="shared" si="27"/>
        <v/>
      </c>
      <c r="IQ57" s="130" t="str">
        <f t="shared" si="28"/>
        <v/>
      </c>
      <c r="IR57" s="130" t="str">
        <f t="shared" si="29"/>
        <v/>
      </c>
      <c r="IT57" s="130" t="str">
        <f t="shared" si="30"/>
        <v/>
      </c>
      <c r="IU57" s="130" t="str">
        <f t="shared" si="31"/>
        <v/>
      </c>
    </row>
    <row r="58" spans="2:255" ht="9.75" customHeight="1" thickBot="1" x14ac:dyDescent="0.3">
      <c r="B58" s="81" t="str">
        <f>Esboço!C25</f>
        <v/>
      </c>
      <c r="C58" s="75" t="str">
        <f>Esboço!S25</f>
        <v/>
      </c>
      <c r="D58" s="75" t="str">
        <f>IFERROR(IF('Análise Quantitativa'!$D$33="Mínimo",_xlfn.RANK.EQ(Tabela!C58,Tabela!$C$3:$C$247,1)+COUNTIF(Tabela!$C$3:'Tabela'!C58,Tabela!C58)-1,IF('Análise Quantitativa'!$D$33="- Mínimo",_xlfn.RANK.EQ(Tabela!C58,Tabela!$C$3:$C$247,1)+COUNTIF(Tabela!$C$3:'Tabela'!C58,Tabela!C58)-1,IF('Análise Quantitativa'!$D$33="Máximo",_xlfn.RANK.EQ(Tabela!C58,Tabela!$C$3:$C$247,0)+COUNTIF(Tabela!$C$3:'Tabela'!C58,Tabela!C58)-1,""))),"")</f>
        <v/>
      </c>
      <c r="E58" s="79" t="str">
        <f>Esboço!AH25</f>
        <v/>
      </c>
      <c r="F58" s="75" t="str">
        <f>IFERROR(IF('Análise Quantitativa'!$D$33="Mínimo",_xlfn.RANK.EQ(Tabela!E58,Tabela!$E$3:$E$247,1)+COUNTIF(Tabela!$E$3:'Tabela'!E58,Tabela!E58)-1,IF('Análise Quantitativa'!$D$33="- Mínimo",_xlfn.RANK.EQ(Tabela!E58,Tabela!$E$3:$E$247,1)+COUNTIF(Tabela!$E$3:'Tabela'!E58,Tabela!E58)-1,IF('Análise Quantitativa'!$D$33="Máximo",_xlfn.RANK.EQ(Tabela!E58,Tabela!$E$3:$E$247,0)+COUNTIF(Tabela!$E$3:'Tabela'!E58,Tabela!E58)-1,""))),"")</f>
        <v/>
      </c>
      <c r="G58" s="90" t="str">
        <f t="shared" si="43"/>
        <v/>
      </c>
      <c r="H58" s="90" t="str">
        <f>IFERROR(Tabela!E58,"")</f>
        <v/>
      </c>
      <c r="I58" s="82" t="str">
        <f t="shared" si="3"/>
        <v/>
      </c>
      <c r="J58" s="89" t="str">
        <f>IFERROR(IF('Análise Quantitativa'!$D$33="Mínimo",_xlfn.RANK.EQ(Tabela!I58,Tabela!$I$3:$I$247,1)+COUNTIF(Tabela!$I$3:'Tabela'!I58,Tabela!I58)-1,IF('Análise Quantitativa'!$D$33="- Mínimo",_xlfn.RANK.EQ(Tabela!I58,Tabela!$I$3:$I$247,1)+COUNTIF(Tabela!$I$3:'Tabela'!I58,Tabela!I58)-1,IF('Análise Quantitativa'!$D$33="Máximo",_xlfn.RANK.EQ(Tabela!I58,Tabela!$I$3:$I$247,0)+COUNTIF(Tabela!$I$3:'Tabela'!I58,Tabela!I58)-1,""))),"")</f>
        <v/>
      </c>
      <c r="GG58" s="133"/>
      <c r="GH58" s="131"/>
      <c r="GI58" s="141" t="str">
        <f>IF('Extrato 1'!U53=0,"",'Extrato 1'!U53)</f>
        <v/>
      </c>
      <c r="GJ58" s="141" t="str">
        <f>IF('Análise Quantitativa'!O87=0,"",'Análise Quantitativa'!O87)</f>
        <v/>
      </c>
      <c r="GK58" s="132" t="str">
        <f>'Extrato 1'!Y53</f>
        <v/>
      </c>
      <c r="GL58" s="132" t="str">
        <f>IF($GG$1=Certificado!$AB$30,'Extrato 1'!H53,IF($GG$1=Certificado!$AC$30,'Extrato 1'!I53,""))</f>
        <v/>
      </c>
      <c r="GM58" s="142" t="str">
        <f t="shared" si="6"/>
        <v/>
      </c>
      <c r="GN58" s="138"/>
      <c r="GO58" s="131"/>
      <c r="GP58" s="141" t="str">
        <f>IF('Extrato 2'!U53=0,"",'Extrato 2'!U53)</f>
        <v/>
      </c>
      <c r="GQ58" s="141" t="str">
        <f t="shared" si="7"/>
        <v/>
      </c>
      <c r="GR58" s="132" t="str">
        <f>'Extrato 2'!Y53</f>
        <v/>
      </c>
      <c r="GS58" s="132" t="str">
        <f>IF($GG$1=Certificado!$AB$30,'Extrato 2'!H53,IF($GG$1=Certificado!$AC$30,'Extrato 2'!I53,""))</f>
        <v/>
      </c>
      <c r="GT58" s="142" t="str">
        <f t="shared" si="8"/>
        <v/>
      </c>
      <c r="GV58" s="132" t="str">
        <f>'Extrato 1'!S53</f>
        <v/>
      </c>
      <c r="GW58" s="132" t="str">
        <f>'Extrato 1'!V53</f>
        <v/>
      </c>
      <c r="GX58" s="132" t="str">
        <f>'Extrato 2'!S53</f>
        <v/>
      </c>
      <c r="GY58" s="132" t="str">
        <f>'Extrato 2'!V53</f>
        <v/>
      </c>
      <c r="HA58" s="132" t="str">
        <f t="shared" si="9"/>
        <v/>
      </c>
      <c r="HB58" s="69" t="str">
        <f t="shared" si="10"/>
        <v/>
      </c>
      <c r="HC58" s="69" t="str">
        <f t="shared" si="11"/>
        <v/>
      </c>
      <c r="HD58" s="69" t="str">
        <f t="shared" si="12"/>
        <v/>
      </c>
      <c r="HE58" s="69" t="str">
        <f t="shared" si="13"/>
        <v/>
      </c>
      <c r="HF58" s="69" t="str">
        <f t="shared" si="14"/>
        <v/>
      </c>
      <c r="HH58" s="69" t="str">
        <f t="shared" si="15"/>
        <v/>
      </c>
      <c r="HI58" s="69" t="str">
        <f>IF($GG$3=Certificado!$Z$30,Tabela!HB58,IF($GG$3=Certificado!$AA$30,Tabela!HC58,""))</f>
        <v/>
      </c>
      <c r="HJ58" s="69" t="str">
        <f t="shared" si="16"/>
        <v/>
      </c>
      <c r="HK58" s="69" t="str">
        <f>IF($GG$3=Certificado!$Z$30,Tabela!HE58,IF($GG$3=Certificado!$AA$30,Tabela!HF58,""))</f>
        <v/>
      </c>
      <c r="HQ58" s="165" t="str">
        <f t="shared" si="17"/>
        <v/>
      </c>
      <c r="HR58" s="129" t="str">
        <f t="shared" si="18"/>
        <v/>
      </c>
      <c r="HS58" s="129" t="str">
        <f t="shared" si="19"/>
        <v/>
      </c>
      <c r="HT58" s="129" t="str">
        <f t="shared" si="20"/>
        <v/>
      </c>
      <c r="HU58" s="129" t="str">
        <f t="shared" si="21"/>
        <v/>
      </c>
      <c r="HV58" s="129" t="str">
        <f t="shared" si="22"/>
        <v/>
      </c>
      <c r="HW58" s="129" t="str">
        <f t="shared" si="23"/>
        <v/>
      </c>
      <c r="HX58" s="171"/>
      <c r="HY58" s="129" t="str">
        <v/>
      </c>
      <c r="HZ58" s="129" t="str">
        <f>IFERROR(IF('Análise Quantitativa'!$D$30="Máximo",RANK(HY58,$HY$8:$HY$72,0),IF('Análise Quantitativa'!$D$30="Mínimo",RANK(HY58,$HY$8:$HY$72,1),IF('Análise Quantitativa'!$D$30="- Mínimo",RANK(HY58,$HY$8:$HY$72,1),""))),"")</f>
        <v/>
      </c>
      <c r="IA58" s="129" t="str">
        <v/>
      </c>
      <c r="IB58" s="129" t="str">
        <f>IFERROR(IF('Análise Quantitativa'!$D$30="Máximo",RANK(IA58,$IA$8:$IA$72,0),IF('Análise Quantitativa'!$D$30="Mínimo",RANK(IA58,$IA$8:$IA$72,1),IF('Análise Quantitativa'!$D$30="- Mínimo",RANK(IA58,$IA$8:$IA$72,1),""))),"")</f>
        <v/>
      </c>
      <c r="IC58" s="129" t="str">
        <v/>
      </c>
      <c r="ID58" s="129" t="str">
        <f>IFERROR(IF('Análise Quantitativa'!$D$30="Máximo",RANK(IC58,$IC$8:$IC$72,0),IF('Análise Quantitativa'!$D$30="Mínimo",RANK(IC58,$IC$8:$IC$72,1),IF('Análise Quantitativa'!$D$30="- Mínimo",RANK(IC58,$IC$8:$IC$72,1),""))),"")</f>
        <v/>
      </c>
      <c r="IE58" s="129" t="str">
        <v/>
      </c>
      <c r="IF58" s="129" t="str">
        <f>IFERROR(IF('Análise Quantitativa'!$D$30="Máximo",RANK(IE58,$IE$8:$IE$72,0),IF('Análise Quantitativa'!$D$30="Mínimo",RANK(IE58,$IE$8:$IE$72,1),IF('Análise Quantitativa'!$D$30="- Mínimo",RANK(IE58,$IE$8:$IE$72,1),""))),"")</f>
        <v/>
      </c>
      <c r="IG58" s="129" t="str">
        <v/>
      </c>
      <c r="IH58" s="129" t="str">
        <f>IFERROR(IF('Análise Quantitativa'!$D$30="Máximo",RANK(IG58,$IG$8:$IG$72,0),IF('Análise Quantitativa'!$D$30="Mínimo",RANK(IG58,$IG$8:$IG$72,1),IF('Análise Quantitativa'!$D$30="- Mínimo",RANK(IG58,$IG$8:$IG$72,1),""))),"")</f>
        <v/>
      </c>
      <c r="II58" s="129" t="str">
        <v/>
      </c>
      <c r="IJ58" s="129" t="str">
        <f>IFERROR(IF('Análise Quantitativa'!$D$30="Máximo",RANK(II58,$II$8:$II$72,0),IF('Análise Quantitativa'!$D$30="Mínimo",RANK(II58,$II$8:$II$72,1),IF('Análise Quantitativa'!$D$30="- Mínimo",RANK(II58,$II$8:$II$72,1),""))),"")</f>
        <v/>
      </c>
      <c r="IK58" s="171"/>
      <c r="IL58" s="130">
        <v>52</v>
      </c>
      <c r="IM58" s="130" t="str">
        <f t="shared" si="24"/>
        <v/>
      </c>
      <c r="IN58" s="130" t="str">
        <f t="shared" si="25"/>
        <v/>
      </c>
      <c r="IO58" s="130" t="str">
        <f t="shared" si="26"/>
        <v/>
      </c>
      <c r="IP58" s="130" t="str">
        <f t="shared" si="27"/>
        <v/>
      </c>
      <c r="IQ58" s="130" t="str">
        <f t="shared" si="28"/>
        <v/>
      </c>
      <c r="IR58" s="130" t="str">
        <f t="shared" si="29"/>
        <v/>
      </c>
      <c r="IT58" s="130" t="str">
        <f t="shared" si="30"/>
        <v/>
      </c>
      <c r="IU58" s="130" t="str">
        <f t="shared" si="31"/>
        <v/>
      </c>
    </row>
    <row r="59" spans="2:255" ht="9.75" customHeight="1" thickBot="1" x14ac:dyDescent="0.3">
      <c r="B59" s="81" t="str">
        <f>Esboço!C26</f>
        <v/>
      </c>
      <c r="C59" s="75" t="str">
        <f>Esboço!S26</f>
        <v/>
      </c>
      <c r="D59" s="75" t="str">
        <f>IFERROR(IF('Análise Quantitativa'!$D$33="Mínimo",_xlfn.RANK.EQ(Tabela!C59,Tabela!$C$3:$C$247,1)+COUNTIF(Tabela!$C$3:'Tabela'!C59,Tabela!C59)-1,IF('Análise Quantitativa'!$D$33="- Mínimo",_xlfn.RANK.EQ(Tabela!C59,Tabela!$C$3:$C$247,1)+COUNTIF(Tabela!$C$3:'Tabela'!C59,Tabela!C59)-1,IF('Análise Quantitativa'!$D$33="Máximo",_xlfn.RANK.EQ(Tabela!C59,Tabela!$C$3:$C$247,0)+COUNTIF(Tabela!$C$3:'Tabela'!C59,Tabela!C59)-1,""))),"")</f>
        <v/>
      </c>
      <c r="E59" s="79" t="str">
        <f>Esboço!AH26</f>
        <v/>
      </c>
      <c r="F59" s="75" t="str">
        <f>IFERROR(IF('Análise Quantitativa'!$D$33="Mínimo",_xlfn.RANK.EQ(Tabela!E59,Tabela!$E$3:$E$247,1)+COUNTIF(Tabela!$E$3:'Tabela'!E59,Tabela!E59)-1,IF('Análise Quantitativa'!$D$33="- Mínimo",_xlfn.RANK.EQ(Tabela!E59,Tabela!$E$3:$E$247,1)+COUNTIF(Tabela!$E$3:'Tabela'!E59,Tabela!E59)-1,IF('Análise Quantitativa'!$D$33="Máximo",_xlfn.RANK.EQ(Tabela!E59,Tabela!$E$3:$E$247,0)+COUNTIF(Tabela!$E$3:'Tabela'!E59,Tabela!E59)-1,""))),"")</f>
        <v/>
      </c>
      <c r="G59" s="90" t="str">
        <f t="shared" si="43"/>
        <v/>
      </c>
      <c r="H59" s="90" t="str">
        <f>IFERROR(Tabela!E59,"")</f>
        <v/>
      </c>
      <c r="I59" s="82" t="str">
        <f t="shared" si="3"/>
        <v/>
      </c>
      <c r="J59" s="89" t="str">
        <f>IFERROR(IF('Análise Quantitativa'!$D$33="Mínimo",_xlfn.RANK.EQ(Tabela!I59,Tabela!$I$3:$I$247,1)+COUNTIF(Tabela!$I$3:'Tabela'!I59,Tabela!I59)-1,IF('Análise Quantitativa'!$D$33="- Mínimo",_xlfn.RANK.EQ(Tabela!I59,Tabela!$I$3:$I$247,1)+COUNTIF(Tabela!$I$3:'Tabela'!I59,Tabela!I59)-1,IF('Análise Quantitativa'!$D$33="Máximo",_xlfn.RANK.EQ(Tabela!I59,Tabela!$I$3:$I$247,0)+COUNTIF(Tabela!$I$3:'Tabela'!I59,Tabela!I59)-1,""))),"")</f>
        <v/>
      </c>
      <c r="V59" s="102" t="str">
        <f t="shared" ref="V59:AB59" si="50">IF(V60="-","-",1)</f>
        <v>-</v>
      </c>
      <c r="W59" s="102" t="str">
        <f t="shared" si="50"/>
        <v>-</v>
      </c>
      <c r="X59" s="102" t="str">
        <f t="shared" si="50"/>
        <v>-</v>
      </c>
      <c r="Y59" s="102" t="str">
        <f t="shared" si="50"/>
        <v>-</v>
      </c>
      <c r="Z59" s="102" t="str">
        <f t="shared" si="50"/>
        <v>-</v>
      </c>
      <c r="AA59" s="102" t="str">
        <f t="shared" si="50"/>
        <v>-</v>
      </c>
      <c r="AB59" s="102" t="str">
        <f t="shared" si="50"/>
        <v>-</v>
      </c>
      <c r="GG59" s="133"/>
      <c r="GH59" s="131"/>
      <c r="GI59" s="141" t="str">
        <f>IF('Extrato 1'!U54=0,"",'Extrato 1'!U54)</f>
        <v/>
      </c>
      <c r="GJ59" s="141" t="str">
        <f>IF('Análise Quantitativa'!O88=0,"",'Análise Quantitativa'!O88)</f>
        <v/>
      </c>
      <c r="GK59" s="132" t="str">
        <f>'Extrato 1'!Y54</f>
        <v/>
      </c>
      <c r="GL59" s="132" t="str">
        <f>IF($GG$1=Certificado!$AB$30,'Extrato 1'!H54,IF($GG$1=Certificado!$AC$30,'Extrato 1'!I54,""))</f>
        <v/>
      </c>
      <c r="GM59" s="142" t="str">
        <f t="shared" si="6"/>
        <v/>
      </c>
      <c r="GN59" s="138"/>
      <c r="GO59" s="131"/>
      <c r="GP59" s="141" t="str">
        <f>IF('Extrato 2'!U54=0,"",'Extrato 2'!U54)</f>
        <v/>
      </c>
      <c r="GQ59" s="141" t="str">
        <f t="shared" si="7"/>
        <v/>
      </c>
      <c r="GR59" s="132" t="str">
        <f>'Extrato 2'!Y54</f>
        <v/>
      </c>
      <c r="GS59" s="132" t="str">
        <f>IF($GG$1=Certificado!$AB$30,'Extrato 2'!H54,IF($GG$1=Certificado!$AC$30,'Extrato 2'!I54,""))</f>
        <v/>
      </c>
      <c r="GT59" s="142" t="str">
        <f t="shared" si="8"/>
        <v/>
      </c>
      <c r="GV59" s="132" t="str">
        <f>'Extrato 1'!S54</f>
        <v/>
      </c>
      <c r="GW59" s="132" t="str">
        <f>'Extrato 1'!V54</f>
        <v/>
      </c>
      <c r="GX59" s="132" t="str">
        <f>'Extrato 2'!S54</f>
        <v/>
      </c>
      <c r="GY59" s="132" t="str">
        <f>'Extrato 2'!V54</f>
        <v/>
      </c>
      <c r="HA59" s="132" t="str">
        <f t="shared" si="9"/>
        <v/>
      </c>
      <c r="HB59" s="69" t="str">
        <f t="shared" si="10"/>
        <v/>
      </c>
      <c r="HC59" s="69" t="str">
        <f t="shared" si="11"/>
        <v/>
      </c>
      <c r="HD59" s="69" t="str">
        <f t="shared" si="12"/>
        <v/>
      </c>
      <c r="HE59" s="69" t="str">
        <f t="shared" si="13"/>
        <v/>
      </c>
      <c r="HF59" s="69" t="str">
        <f t="shared" si="14"/>
        <v/>
      </c>
      <c r="HH59" s="69" t="str">
        <f t="shared" si="15"/>
        <v/>
      </c>
      <c r="HI59" s="69" t="str">
        <f>IF($GG$3=Certificado!$Z$30,Tabela!HB59,IF($GG$3=Certificado!$AA$30,Tabela!HC59,""))</f>
        <v/>
      </c>
      <c r="HJ59" s="69" t="str">
        <f t="shared" si="16"/>
        <v/>
      </c>
      <c r="HK59" s="69" t="str">
        <f>IF($GG$3=Certificado!$Z$30,Tabela!HE59,IF($GG$3=Certificado!$AA$30,Tabela!HF59,""))</f>
        <v/>
      </c>
      <c r="HQ59" s="165" t="str">
        <f t="shared" si="17"/>
        <v/>
      </c>
      <c r="HR59" s="129" t="str">
        <f t="shared" si="18"/>
        <v/>
      </c>
      <c r="HS59" s="129" t="str">
        <f t="shared" si="19"/>
        <v/>
      </c>
      <c r="HT59" s="129" t="str">
        <f t="shared" si="20"/>
        <v/>
      </c>
      <c r="HU59" s="129" t="str">
        <f t="shared" si="21"/>
        <v/>
      </c>
      <c r="HV59" s="129" t="str">
        <f t="shared" si="22"/>
        <v/>
      </c>
      <c r="HW59" s="129" t="str">
        <f t="shared" si="23"/>
        <v/>
      </c>
      <c r="HX59" s="171"/>
      <c r="HY59" s="129" t="str">
        <v/>
      </c>
      <c r="HZ59" s="129" t="str">
        <f>IFERROR(IF('Análise Quantitativa'!$D$30="Máximo",RANK(HY59,$HY$8:$HY$72,0),IF('Análise Quantitativa'!$D$30="Mínimo",RANK(HY59,$HY$8:$HY$72,1),IF('Análise Quantitativa'!$D$30="- Mínimo",RANK(HY59,$HY$8:$HY$72,1),""))),"")</f>
        <v/>
      </c>
      <c r="IA59" s="129" t="str">
        <v/>
      </c>
      <c r="IB59" s="129" t="str">
        <f>IFERROR(IF('Análise Quantitativa'!$D$30="Máximo",RANK(IA59,$IA$8:$IA$72,0),IF('Análise Quantitativa'!$D$30="Mínimo",RANK(IA59,$IA$8:$IA$72,1),IF('Análise Quantitativa'!$D$30="- Mínimo",RANK(IA59,$IA$8:$IA$72,1),""))),"")</f>
        <v/>
      </c>
      <c r="IC59" s="129" t="str">
        <v/>
      </c>
      <c r="ID59" s="129" t="str">
        <f>IFERROR(IF('Análise Quantitativa'!$D$30="Máximo",RANK(IC59,$IC$8:$IC$72,0),IF('Análise Quantitativa'!$D$30="Mínimo",RANK(IC59,$IC$8:$IC$72,1),IF('Análise Quantitativa'!$D$30="- Mínimo",RANK(IC59,$IC$8:$IC$72,1),""))),"")</f>
        <v/>
      </c>
      <c r="IE59" s="129" t="str">
        <v/>
      </c>
      <c r="IF59" s="129" t="str">
        <f>IFERROR(IF('Análise Quantitativa'!$D$30="Máximo",RANK(IE59,$IE$8:$IE$72,0),IF('Análise Quantitativa'!$D$30="Mínimo",RANK(IE59,$IE$8:$IE$72,1),IF('Análise Quantitativa'!$D$30="- Mínimo",RANK(IE59,$IE$8:$IE$72,1),""))),"")</f>
        <v/>
      </c>
      <c r="IG59" s="129" t="str">
        <v/>
      </c>
      <c r="IH59" s="129" t="str">
        <f>IFERROR(IF('Análise Quantitativa'!$D$30="Máximo",RANK(IG59,$IG$8:$IG$72,0),IF('Análise Quantitativa'!$D$30="Mínimo",RANK(IG59,$IG$8:$IG$72,1),IF('Análise Quantitativa'!$D$30="- Mínimo",RANK(IG59,$IG$8:$IG$72,1),""))),"")</f>
        <v/>
      </c>
      <c r="II59" s="129" t="str">
        <v/>
      </c>
      <c r="IJ59" s="129" t="str">
        <f>IFERROR(IF('Análise Quantitativa'!$D$30="Máximo",RANK(II59,$II$8:$II$72,0),IF('Análise Quantitativa'!$D$30="Mínimo",RANK(II59,$II$8:$II$72,1),IF('Análise Quantitativa'!$D$30="- Mínimo",RANK(II59,$II$8:$II$72,1),""))),"")</f>
        <v/>
      </c>
      <c r="IK59" s="171"/>
      <c r="IL59" s="130">
        <v>53</v>
      </c>
      <c r="IM59" s="130" t="str">
        <f t="shared" si="24"/>
        <v/>
      </c>
      <c r="IN59" s="130" t="str">
        <f t="shared" si="25"/>
        <v/>
      </c>
      <c r="IO59" s="130" t="str">
        <f t="shared" si="26"/>
        <v/>
      </c>
      <c r="IP59" s="130" t="str">
        <f t="shared" si="27"/>
        <v/>
      </c>
      <c r="IQ59" s="130" t="str">
        <f t="shared" si="28"/>
        <v/>
      </c>
      <c r="IR59" s="130" t="str">
        <f t="shared" si="29"/>
        <v/>
      </c>
      <c r="IT59" s="130" t="str">
        <f t="shared" si="30"/>
        <v/>
      </c>
      <c r="IU59" s="130" t="str">
        <f t="shared" si="31"/>
        <v/>
      </c>
    </row>
    <row r="60" spans="2:255" ht="9.75" customHeight="1" thickBot="1" x14ac:dyDescent="0.3">
      <c r="B60" s="81" t="str">
        <f>Esboço!C27</f>
        <v/>
      </c>
      <c r="C60" s="75" t="str">
        <f>Esboço!S27</f>
        <v/>
      </c>
      <c r="D60" s="75" t="str">
        <f>IFERROR(IF('Análise Quantitativa'!$D$33="Mínimo",_xlfn.RANK.EQ(Tabela!C60,Tabela!$C$3:$C$247,1)+COUNTIF(Tabela!$C$3:'Tabela'!C60,Tabela!C60)-1,IF('Análise Quantitativa'!$D$33="- Mínimo",_xlfn.RANK.EQ(Tabela!C60,Tabela!$C$3:$C$247,1)+COUNTIF(Tabela!$C$3:'Tabela'!C60,Tabela!C60)-1,IF('Análise Quantitativa'!$D$33="Máximo",_xlfn.RANK.EQ(Tabela!C60,Tabela!$C$3:$C$247,0)+COUNTIF(Tabela!$C$3:'Tabela'!C60,Tabela!C60)-1,""))),"")</f>
        <v/>
      </c>
      <c r="E60" s="79" t="str">
        <f>Esboço!AH27</f>
        <v/>
      </c>
      <c r="F60" s="75" t="str">
        <f>IFERROR(IF('Análise Quantitativa'!$D$33="Mínimo",_xlfn.RANK.EQ(Tabela!E60,Tabela!$E$3:$E$247,1)+COUNTIF(Tabela!$E$3:'Tabela'!E60,Tabela!E60)-1,IF('Análise Quantitativa'!$D$33="- Mínimo",_xlfn.RANK.EQ(Tabela!E60,Tabela!$E$3:$E$247,1)+COUNTIF(Tabela!$E$3:'Tabela'!E60,Tabela!E60)-1,IF('Análise Quantitativa'!$D$33="Máximo",_xlfn.RANK.EQ(Tabela!E60,Tabela!$E$3:$E$247,0)+COUNTIF(Tabela!$E$3:'Tabela'!E60,Tabela!E60)-1,""))),"")</f>
        <v/>
      </c>
      <c r="G60" s="90" t="str">
        <f t="shared" si="43"/>
        <v/>
      </c>
      <c r="H60" s="90" t="str">
        <f>IFERROR(Tabela!E60,"")</f>
        <v/>
      </c>
      <c r="I60" s="82" t="str">
        <f t="shared" si="3"/>
        <v/>
      </c>
      <c r="J60" s="89" t="str">
        <f>IFERROR(IF('Análise Quantitativa'!$D$33="Mínimo",_xlfn.RANK.EQ(Tabela!I60,Tabela!$I$3:$I$247,1)+COUNTIF(Tabela!$I$3:'Tabela'!I60,Tabela!I60)-1,IF('Análise Quantitativa'!$D$33="- Mínimo",_xlfn.RANK.EQ(Tabela!I60,Tabela!$I$3:$I$247,1)+COUNTIF(Tabela!$I$3:'Tabela'!I60,Tabela!I60)-1,IF('Análise Quantitativa'!$D$33="Máximo",_xlfn.RANK.EQ(Tabela!I60,Tabela!$I$3:$I$247,0)+COUNTIF(Tabela!$I$3:'Tabela'!I60,Tabela!I60)-1,""))),"")</f>
        <v/>
      </c>
      <c r="V60" s="101" t="str">
        <f>IF(J22="","-",J22)</f>
        <v>-</v>
      </c>
      <c r="W60" s="101" t="str">
        <f>IF(J57="","-",J57)</f>
        <v>-</v>
      </c>
      <c r="X60" s="101" t="str">
        <f>IF(J92="","-",J92)</f>
        <v>-</v>
      </c>
      <c r="Y60" s="101" t="str">
        <f>IF(J127="","-",J127)</f>
        <v>-</v>
      </c>
      <c r="Z60" s="101" t="str">
        <f>IF(J162="","-",J162)</f>
        <v>-</v>
      </c>
      <c r="AA60" s="101" t="str">
        <f>IF(J197="","-",J197)</f>
        <v>-</v>
      </c>
      <c r="AB60" s="101" t="str">
        <f>IF(J232="","-",J232)</f>
        <v>-</v>
      </c>
      <c r="GG60" s="133"/>
      <c r="GH60" s="131"/>
      <c r="GI60" s="141" t="str">
        <f>IF('Extrato 1'!U55=0,"",'Extrato 1'!U55)</f>
        <v/>
      </c>
      <c r="GJ60" s="141" t="str">
        <f>IF('Análise Quantitativa'!O89=0,"",'Análise Quantitativa'!O89)</f>
        <v/>
      </c>
      <c r="GK60" s="132" t="str">
        <f>'Extrato 1'!Y55</f>
        <v/>
      </c>
      <c r="GL60" s="132" t="str">
        <f>IF($GG$1=Certificado!$AB$30,'Extrato 1'!H55,IF($GG$1=Certificado!$AC$30,'Extrato 1'!I55,""))</f>
        <v/>
      </c>
      <c r="GM60" s="142" t="str">
        <f t="shared" si="6"/>
        <v/>
      </c>
      <c r="GN60" s="138"/>
      <c r="GO60" s="131"/>
      <c r="GP60" s="141" t="str">
        <f>IF('Extrato 2'!U55=0,"",'Extrato 2'!U55)</f>
        <v/>
      </c>
      <c r="GQ60" s="141" t="str">
        <f t="shared" si="7"/>
        <v/>
      </c>
      <c r="GR60" s="132" t="str">
        <f>'Extrato 2'!Y55</f>
        <v/>
      </c>
      <c r="GS60" s="132" t="str">
        <f>IF($GG$1=Certificado!$AB$30,'Extrato 2'!H55,IF($GG$1=Certificado!$AC$30,'Extrato 2'!I55,""))</f>
        <v/>
      </c>
      <c r="GT60" s="142" t="str">
        <f t="shared" si="8"/>
        <v/>
      </c>
      <c r="GV60" s="132" t="str">
        <f>'Extrato 1'!S55</f>
        <v/>
      </c>
      <c r="GW60" s="132" t="str">
        <f>'Extrato 1'!V55</f>
        <v/>
      </c>
      <c r="GX60" s="132" t="str">
        <f>'Extrato 2'!S55</f>
        <v/>
      </c>
      <c r="GY60" s="132" t="str">
        <f>'Extrato 2'!V55</f>
        <v/>
      </c>
      <c r="HA60" s="132" t="str">
        <f t="shared" si="9"/>
        <v/>
      </c>
      <c r="HB60" s="69" t="str">
        <f t="shared" si="10"/>
        <v/>
      </c>
      <c r="HC60" s="69" t="str">
        <f t="shared" si="11"/>
        <v/>
      </c>
      <c r="HD60" s="69" t="str">
        <f t="shared" si="12"/>
        <v/>
      </c>
      <c r="HE60" s="69" t="str">
        <f t="shared" si="13"/>
        <v/>
      </c>
      <c r="HF60" s="69" t="str">
        <f t="shared" si="14"/>
        <v/>
      </c>
      <c r="HH60" s="69" t="str">
        <f t="shared" si="15"/>
        <v/>
      </c>
      <c r="HI60" s="69" t="str">
        <f>IF($GG$3=Certificado!$Z$30,Tabela!HB60,IF($GG$3=Certificado!$AA$30,Tabela!HC60,""))</f>
        <v/>
      </c>
      <c r="HJ60" s="69" t="str">
        <f t="shared" si="16"/>
        <v/>
      </c>
      <c r="HK60" s="69" t="str">
        <f>IF($GG$3=Certificado!$Z$30,Tabela!HE60,IF($GG$3=Certificado!$AA$30,Tabela!HF60,""))</f>
        <v/>
      </c>
      <c r="HQ60" s="165" t="str">
        <f t="shared" si="17"/>
        <v/>
      </c>
      <c r="HR60" s="129" t="str">
        <f t="shared" si="18"/>
        <v/>
      </c>
      <c r="HS60" s="129" t="str">
        <f t="shared" si="19"/>
        <v/>
      </c>
      <c r="HT60" s="129" t="str">
        <f t="shared" si="20"/>
        <v/>
      </c>
      <c r="HU60" s="129" t="str">
        <f t="shared" si="21"/>
        <v/>
      </c>
      <c r="HV60" s="129" t="str">
        <f t="shared" si="22"/>
        <v/>
      </c>
      <c r="HW60" s="129" t="str">
        <f t="shared" si="23"/>
        <v/>
      </c>
      <c r="HX60" s="171"/>
      <c r="HY60" s="129" t="str">
        <v/>
      </c>
      <c r="HZ60" s="129" t="str">
        <f>IFERROR(IF('Análise Quantitativa'!$D$30="Máximo",RANK(HY60,$HY$8:$HY$72,0),IF('Análise Quantitativa'!$D$30="Mínimo",RANK(HY60,$HY$8:$HY$72,1),IF('Análise Quantitativa'!$D$30="- Mínimo",RANK(HY60,$HY$8:$HY$72,1),""))),"")</f>
        <v/>
      </c>
      <c r="IA60" s="129" t="str">
        <v/>
      </c>
      <c r="IB60" s="129" t="str">
        <f>IFERROR(IF('Análise Quantitativa'!$D$30="Máximo",RANK(IA60,$IA$8:$IA$72,0),IF('Análise Quantitativa'!$D$30="Mínimo",RANK(IA60,$IA$8:$IA$72,1),IF('Análise Quantitativa'!$D$30="- Mínimo",RANK(IA60,$IA$8:$IA$72,1),""))),"")</f>
        <v/>
      </c>
      <c r="IC60" s="129" t="str">
        <v/>
      </c>
      <c r="ID60" s="129" t="str">
        <f>IFERROR(IF('Análise Quantitativa'!$D$30="Máximo",RANK(IC60,$IC$8:$IC$72,0),IF('Análise Quantitativa'!$D$30="Mínimo",RANK(IC60,$IC$8:$IC$72,1),IF('Análise Quantitativa'!$D$30="- Mínimo",RANK(IC60,$IC$8:$IC$72,1),""))),"")</f>
        <v/>
      </c>
      <c r="IE60" s="129" t="str">
        <v/>
      </c>
      <c r="IF60" s="129" t="str">
        <f>IFERROR(IF('Análise Quantitativa'!$D$30="Máximo",RANK(IE60,$IE$8:$IE$72,0),IF('Análise Quantitativa'!$D$30="Mínimo",RANK(IE60,$IE$8:$IE$72,1),IF('Análise Quantitativa'!$D$30="- Mínimo",RANK(IE60,$IE$8:$IE$72,1),""))),"")</f>
        <v/>
      </c>
      <c r="IG60" s="129" t="str">
        <v/>
      </c>
      <c r="IH60" s="129" t="str">
        <f>IFERROR(IF('Análise Quantitativa'!$D$30="Máximo",RANK(IG60,$IG$8:$IG$72,0),IF('Análise Quantitativa'!$D$30="Mínimo",RANK(IG60,$IG$8:$IG$72,1),IF('Análise Quantitativa'!$D$30="- Mínimo",RANK(IG60,$IG$8:$IG$72,1),""))),"")</f>
        <v/>
      </c>
      <c r="II60" s="129" t="str">
        <v/>
      </c>
      <c r="IJ60" s="129" t="str">
        <f>IFERROR(IF('Análise Quantitativa'!$D$30="Máximo",RANK(II60,$II$8:$II$72,0),IF('Análise Quantitativa'!$D$30="Mínimo",RANK(II60,$II$8:$II$72,1),IF('Análise Quantitativa'!$D$30="- Mínimo",RANK(II60,$II$8:$II$72,1),""))),"")</f>
        <v/>
      </c>
      <c r="IK60" s="171"/>
      <c r="IL60" s="130">
        <v>54</v>
      </c>
      <c r="IM60" s="130" t="str">
        <f t="shared" si="24"/>
        <v/>
      </c>
      <c r="IN60" s="130" t="str">
        <f t="shared" si="25"/>
        <v/>
      </c>
      <c r="IO60" s="130" t="str">
        <f t="shared" si="26"/>
        <v/>
      </c>
      <c r="IP60" s="130" t="str">
        <f t="shared" si="27"/>
        <v/>
      </c>
      <c r="IQ60" s="130" t="str">
        <f t="shared" si="28"/>
        <v/>
      </c>
      <c r="IR60" s="130" t="str">
        <f t="shared" si="29"/>
        <v/>
      </c>
      <c r="IT60" s="130" t="str">
        <f t="shared" si="30"/>
        <v/>
      </c>
      <c r="IU60" s="130" t="str">
        <f t="shared" si="31"/>
        <v/>
      </c>
    </row>
    <row r="61" spans="2:255" ht="9.75" customHeight="1" thickBot="1" x14ac:dyDescent="0.3">
      <c r="B61" s="81" t="str">
        <f>Esboço!C28</f>
        <v/>
      </c>
      <c r="C61" s="75" t="str">
        <f>Esboço!S28</f>
        <v/>
      </c>
      <c r="D61" s="75" t="str">
        <f>IFERROR(IF('Análise Quantitativa'!$D$33="Mínimo",_xlfn.RANK.EQ(Tabela!C61,Tabela!$C$3:$C$247,1)+COUNTIF(Tabela!$C$3:'Tabela'!C61,Tabela!C61)-1,IF('Análise Quantitativa'!$D$33="- Mínimo",_xlfn.RANK.EQ(Tabela!C61,Tabela!$C$3:$C$247,1)+COUNTIF(Tabela!$C$3:'Tabela'!C61,Tabela!C61)-1,IF('Análise Quantitativa'!$D$33="Máximo",_xlfn.RANK.EQ(Tabela!C61,Tabela!$C$3:$C$247,0)+COUNTIF(Tabela!$C$3:'Tabela'!C61,Tabela!C61)-1,""))),"")</f>
        <v/>
      </c>
      <c r="E61" s="79" t="str">
        <f>Esboço!AH28</f>
        <v/>
      </c>
      <c r="F61" s="75" t="str">
        <f>IFERROR(IF('Análise Quantitativa'!$D$33="Mínimo",_xlfn.RANK.EQ(Tabela!E61,Tabela!$E$3:$E$247,1)+COUNTIF(Tabela!$E$3:'Tabela'!E61,Tabela!E61)-1,IF('Análise Quantitativa'!$D$33="- Mínimo",_xlfn.RANK.EQ(Tabela!E61,Tabela!$E$3:$E$247,1)+COUNTIF(Tabela!$E$3:'Tabela'!E61,Tabela!E61)-1,IF('Análise Quantitativa'!$D$33="Máximo",_xlfn.RANK.EQ(Tabela!E61,Tabela!$E$3:$E$247,0)+COUNTIF(Tabela!$E$3:'Tabela'!E61,Tabela!E61)-1,""))),"")</f>
        <v/>
      </c>
      <c r="G61" s="90" t="str">
        <f t="shared" si="43"/>
        <v/>
      </c>
      <c r="H61" s="90" t="str">
        <f>IFERROR(Tabela!E61,"")</f>
        <v/>
      </c>
      <c r="I61" s="82" t="str">
        <f t="shared" si="3"/>
        <v/>
      </c>
      <c r="J61" s="89" t="str">
        <f>IFERROR(IF('Análise Quantitativa'!$D$33="Mínimo",_xlfn.RANK.EQ(Tabela!I61,Tabela!$I$3:$I$247,1)+COUNTIF(Tabela!$I$3:'Tabela'!I61,Tabela!I61)-1,IF('Análise Quantitativa'!$D$33="- Mínimo",_xlfn.RANK.EQ(Tabela!I61,Tabela!$I$3:$I$247,1)+COUNTIF(Tabela!$I$3:'Tabela'!I61,Tabela!I61)-1,IF('Análise Quantitativa'!$D$33="Máximo",_xlfn.RANK.EQ(Tabela!I61,Tabela!$I$3:$I$247,0)+COUNTIF(Tabela!$I$3:'Tabela'!I61,Tabela!I61)-1,""))),"")</f>
        <v/>
      </c>
      <c r="GG61" s="133"/>
      <c r="GH61" s="131"/>
      <c r="GI61" s="141" t="str">
        <f>IF('Extrato 1'!U56=0,"",'Extrato 1'!U56)</f>
        <v/>
      </c>
      <c r="GJ61" s="141" t="str">
        <f>IF('Análise Quantitativa'!O90=0,"",'Análise Quantitativa'!O90)</f>
        <v/>
      </c>
      <c r="GK61" s="132" t="str">
        <f>'Extrato 1'!Y56</f>
        <v/>
      </c>
      <c r="GL61" s="132" t="str">
        <f>IF($GG$1=Certificado!$AB$30,'Extrato 1'!H56,IF($GG$1=Certificado!$AC$30,'Extrato 1'!I56,""))</f>
        <v/>
      </c>
      <c r="GM61" s="142" t="str">
        <f t="shared" si="6"/>
        <v/>
      </c>
      <c r="GN61" s="138"/>
      <c r="GO61" s="131"/>
      <c r="GP61" s="141" t="str">
        <f>IF('Extrato 2'!U56=0,"",'Extrato 2'!U56)</f>
        <v/>
      </c>
      <c r="GQ61" s="141" t="str">
        <f t="shared" si="7"/>
        <v/>
      </c>
      <c r="GR61" s="132" t="str">
        <f>'Extrato 2'!Y56</f>
        <v/>
      </c>
      <c r="GS61" s="132" t="str">
        <f>IF($GG$1=Certificado!$AB$30,'Extrato 2'!H56,IF($GG$1=Certificado!$AC$30,'Extrato 2'!I56,""))</f>
        <v/>
      </c>
      <c r="GT61" s="142" t="str">
        <f t="shared" si="8"/>
        <v/>
      </c>
      <c r="GV61" s="132" t="str">
        <f>'Extrato 1'!S56</f>
        <v/>
      </c>
      <c r="GW61" s="132" t="str">
        <f>'Extrato 1'!V56</f>
        <v/>
      </c>
      <c r="GX61" s="132" t="str">
        <f>'Extrato 2'!S56</f>
        <v/>
      </c>
      <c r="GY61" s="132" t="str">
        <f>'Extrato 2'!V56</f>
        <v/>
      </c>
      <c r="HA61" s="132" t="str">
        <f t="shared" si="9"/>
        <v/>
      </c>
      <c r="HB61" s="69" t="str">
        <f t="shared" si="10"/>
        <v/>
      </c>
      <c r="HC61" s="69" t="str">
        <f t="shared" si="11"/>
        <v/>
      </c>
      <c r="HD61" s="69" t="str">
        <f t="shared" si="12"/>
        <v/>
      </c>
      <c r="HE61" s="69" t="str">
        <f t="shared" si="13"/>
        <v/>
      </c>
      <c r="HF61" s="69" t="str">
        <f t="shared" si="14"/>
        <v/>
      </c>
      <c r="HH61" s="69" t="str">
        <f t="shared" si="15"/>
        <v/>
      </c>
      <c r="HI61" s="69" t="str">
        <f>IF($GG$3=Certificado!$Z$30,Tabela!HB61,IF($GG$3=Certificado!$AA$30,Tabela!HC61,""))</f>
        <v/>
      </c>
      <c r="HJ61" s="69" t="str">
        <f t="shared" si="16"/>
        <v/>
      </c>
      <c r="HK61" s="69" t="str">
        <f>IF($GG$3=Certificado!$Z$30,Tabela!HE61,IF($GG$3=Certificado!$AA$30,Tabela!HF61,""))</f>
        <v/>
      </c>
      <c r="HQ61" s="165" t="str">
        <f t="shared" si="17"/>
        <v/>
      </c>
      <c r="HR61" s="129" t="str">
        <f t="shared" si="18"/>
        <v/>
      </c>
      <c r="HS61" s="129" t="str">
        <f t="shared" si="19"/>
        <v/>
      </c>
      <c r="HT61" s="129" t="str">
        <f t="shared" si="20"/>
        <v/>
      </c>
      <c r="HU61" s="129" t="str">
        <f t="shared" si="21"/>
        <v/>
      </c>
      <c r="HV61" s="129" t="str">
        <f t="shared" si="22"/>
        <v/>
      </c>
      <c r="HW61" s="129" t="str">
        <f t="shared" si="23"/>
        <v/>
      </c>
      <c r="HX61" s="171"/>
      <c r="HY61" s="129" t="str">
        <v/>
      </c>
      <c r="HZ61" s="129" t="str">
        <f>IFERROR(IF('Análise Quantitativa'!$D$30="Máximo",RANK(HY61,$HY$8:$HY$72,0),IF('Análise Quantitativa'!$D$30="Mínimo",RANK(HY61,$HY$8:$HY$72,1),IF('Análise Quantitativa'!$D$30="- Mínimo",RANK(HY61,$HY$8:$HY$72,1),""))),"")</f>
        <v/>
      </c>
      <c r="IA61" s="129" t="str">
        <v/>
      </c>
      <c r="IB61" s="129" t="str">
        <f>IFERROR(IF('Análise Quantitativa'!$D$30="Máximo",RANK(IA61,$IA$8:$IA$72,0),IF('Análise Quantitativa'!$D$30="Mínimo",RANK(IA61,$IA$8:$IA$72,1),IF('Análise Quantitativa'!$D$30="- Mínimo",RANK(IA61,$IA$8:$IA$72,1),""))),"")</f>
        <v/>
      </c>
      <c r="IC61" s="129" t="str">
        <v/>
      </c>
      <c r="ID61" s="129" t="str">
        <f>IFERROR(IF('Análise Quantitativa'!$D$30="Máximo",RANK(IC61,$IC$8:$IC$72,0),IF('Análise Quantitativa'!$D$30="Mínimo",RANK(IC61,$IC$8:$IC$72,1),IF('Análise Quantitativa'!$D$30="- Mínimo",RANK(IC61,$IC$8:$IC$72,1),""))),"")</f>
        <v/>
      </c>
      <c r="IE61" s="129" t="str">
        <v/>
      </c>
      <c r="IF61" s="129" t="str">
        <f>IFERROR(IF('Análise Quantitativa'!$D$30="Máximo",RANK(IE61,$IE$8:$IE$72,0),IF('Análise Quantitativa'!$D$30="Mínimo",RANK(IE61,$IE$8:$IE$72,1),IF('Análise Quantitativa'!$D$30="- Mínimo",RANK(IE61,$IE$8:$IE$72,1),""))),"")</f>
        <v/>
      </c>
      <c r="IG61" s="129" t="str">
        <v/>
      </c>
      <c r="IH61" s="129" t="str">
        <f>IFERROR(IF('Análise Quantitativa'!$D$30="Máximo",RANK(IG61,$IG$8:$IG$72,0),IF('Análise Quantitativa'!$D$30="Mínimo",RANK(IG61,$IG$8:$IG$72,1),IF('Análise Quantitativa'!$D$30="- Mínimo",RANK(IG61,$IG$8:$IG$72,1),""))),"")</f>
        <v/>
      </c>
      <c r="II61" s="129" t="str">
        <v/>
      </c>
      <c r="IJ61" s="129" t="str">
        <f>IFERROR(IF('Análise Quantitativa'!$D$30="Máximo",RANK(II61,$II$8:$II$72,0),IF('Análise Quantitativa'!$D$30="Mínimo",RANK(II61,$II$8:$II$72,1),IF('Análise Quantitativa'!$D$30="- Mínimo",RANK(II61,$II$8:$II$72,1),""))),"")</f>
        <v/>
      </c>
      <c r="IK61" s="171"/>
      <c r="IL61" s="130">
        <v>55</v>
      </c>
      <c r="IM61" s="130" t="str">
        <f t="shared" si="24"/>
        <v/>
      </c>
      <c r="IN61" s="130" t="str">
        <f t="shared" si="25"/>
        <v/>
      </c>
      <c r="IO61" s="130" t="str">
        <f t="shared" si="26"/>
        <v/>
      </c>
      <c r="IP61" s="130" t="str">
        <f t="shared" si="27"/>
        <v/>
      </c>
      <c r="IQ61" s="130" t="str">
        <f t="shared" si="28"/>
        <v/>
      </c>
      <c r="IR61" s="130" t="str">
        <f t="shared" si="29"/>
        <v/>
      </c>
      <c r="IT61" s="130" t="str">
        <f t="shared" si="30"/>
        <v/>
      </c>
      <c r="IU61" s="130" t="str">
        <f t="shared" si="31"/>
        <v/>
      </c>
    </row>
    <row r="62" spans="2:255" ht="9.75" customHeight="1" thickBot="1" x14ac:dyDescent="0.3">
      <c r="B62" s="81" t="str">
        <f>Esboço!C29</f>
        <v/>
      </c>
      <c r="C62" s="75" t="str">
        <f>Esboço!S29</f>
        <v/>
      </c>
      <c r="D62" s="75" t="str">
        <f>IFERROR(IF('Análise Quantitativa'!$D$33="Mínimo",_xlfn.RANK.EQ(Tabela!C62,Tabela!$C$3:$C$247,1)+COUNTIF(Tabela!$C$3:'Tabela'!C62,Tabela!C62)-1,IF('Análise Quantitativa'!$D$33="- Mínimo",_xlfn.RANK.EQ(Tabela!C62,Tabela!$C$3:$C$247,1)+COUNTIF(Tabela!$C$3:'Tabela'!C62,Tabela!C62)-1,IF('Análise Quantitativa'!$D$33="Máximo",_xlfn.RANK.EQ(Tabela!C62,Tabela!$C$3:$C$247,0)+COUNTIF(Tabela!$C$3:'Tabela'!C62,Tabela!C62)-1,""))),"")</f>
        <v/>
      </c>
      <c r="E62" s="79" t="str">
        <f>Esboço!AH29</f>
        <v/>
      </c>
      <c r="F62" s="75" t="str">
        <f>IFERROR(IF('Análise Quantitativa'!$D$33="Mínimo",_xlfn.RANK.EQ(Tabela!E62,Tabela!$E$3:$E$247,1)+COUNTIF(Tabela!$E$3:'Tabela'!E62,Tabela!E62)-1,IF('Análise Quantitativa'!$D$33="- Mínimo",_xlfn.RANK.EQ(Tabela!E62,Tabela!$E$3:$E$247,1)+COUNTIF(Tabela!$E$3:'Tabela'!E62,Tabela!E62)-1,IF('Análise Quantitativa'!$D$33="Máximo",_xlfn.RANK.EQ(Tabela!E62,Tabela!$E$3:$E$247,0)+COUNTIF(Tabela!$E$3:'Tabela'!E62,Tabela!E62)-1,""))),"")</f>
        <v/>
      </c>
      <c r="G62" s="90" t="str">
        <f t="shared" si="43"/>
        <v/>
      </c>
      <c r="H62" s="90" t="str">
        <f>IFERROR(Tabela!E62,"")</f>
        <v/>
      </c>
      <c r="I62" s="82" t="str">
        <f t="shared" si="3"/>
        <v/>
      </c>
      <c r="J62" s="89" t="str">
        <f>IFERROR(IF('Análise Quantitativa'!$D$33="Mínimo",_xlfn.RANK.EQ(Tabela!I62,Tabela!$I$3:$I$247,1)+COUNTIF(Tabela!$I$3:'Tabela'!I62,Tabela!I62)-1,IF('Análise Quantitativa'!$D$33="- Mínimo",_xlfn.RANK.EQ(Tabela!I62,Tabela!$I$3:$I$247,1)+COUNTIF(Tabela!$I$3:'Tabela'!I62,Tabela!I62)-1,IF('Análise Quantitativa'!$D$33="Máximo",_xlfn.RANK.EQ(Tabela!I62,Tabela!$I$3:$I$247,0)+COUNTIF(Tabela!$I$3:'Tabela'!I62,Tabela!I62)-1,""))),"")</f>
        <v/>
      </c>
      <c r="V62" s="102" t="str">
        <f t="shared" ref="V62:AB62" si="51">IF(V63="-","-",1)</f>
        <v>-</v>
      </c>
      <c r="W62" s="102" t="str">
        <f t="shared" si="51"/>
        <v>-</v>
      </c>
      <c r="X62" s="102" t="str">
        <f t="shared" si="51"/>
        <v>-</v>
      </c>
      <c r="Y62" s="102" t="str">
        <f t="shared" si="51"/>
        <v>-</v>
      </c>
      <c r="Z62" s="102" t="str">
        <f t="shared" si="51"/>
        <v>-</v>
      </c>
      <c r="AA62" s="102" t="str">
        <f t="shared" si="51"/>
        <v>-</v>
      </c>
      <c r="AB62" s="102" t="str">
        <f t="shared" si="51"/>
        <v>-</v>
      </c>
      <c r="GG62" s="133"/>
      <c r="GH62" s="131"/>
      <c r="GI62" s="141" t="str">
        <f>IF('Extrato 1'!U57=0,"",'Extrato 1'!U57)</f>
        <v/>
      </c>
      <c r="GJ62" s="141" t="str">
        <f>IF('Análise Quantitativa'!O91=0,"",'Análise Quantitativa'!O91)</f>
        <v/>
      </c>
      <c r="GK62" s="132" t="str">
        <f>'Extrato 1'!Y57</f>
        <v/>
      </c>
      <c r="GL62" s="132" t="str">
        <f>IF($GG$1=Certificado!$AB$30,'Extrato 1'!H57,IF($GG$1=Certificado!$AC$30,'Extrato 1'!I57,""))</f>
        <v/>
      </c>
      <c r="GM62" s="142" t="str">
        <f t="shared" si="6"/>
        <v/>
      </c>
      <c r="GN62" s="138"/>
      <c r="GO62" s="131"/>
      <c r="GP62" s="141" t="str">
        <f>IF('Extrato 2'!U57=0,"",'Extrato 2'!U57)</f>
        <v/>
      </c>
      <c r="GQ62" s="141" t="str">
        <f t="shared" si="7"/>
        <v/>
      </c>
      <c r="GR62" s="132" t="str">
        <f>'Extrato 2'!Y57</f>
        <v/>
      </c>
      <c r="GS62" s="132" t="str">
        <f>IF($GG$1=Certificado!$AB$30,'Extrato 2'!H57,IF($GG$1=Certificado!$AC$30,'Extrato 2'!I57,""))</f>
        <v/>
      </c>
      <c r="GT62" s="142" t="str">
        <f t="shared" si="8"/>
        <v/>
      </c>
      <c r="GV62" s="132" t="str">
        <f>'Extrato 1'!S57</f>
        <v/>
      </c>
      <c r="GW62" s="132" t="str">
        <f>'Extrato 1'!V57</f>
        <v/>
      </c>
      <c r="GX62" s="132" t="str">
        <f>'Extrato 2'!S57</f>
        <v/>
      </c>
      <c r="GY62" s="132" t="str">
        <f>'Extrato 2'!V57</f>
        <v/>
      </c>
      <c r="HA62" s="132" t="str">
        <f t="shared" si="9"/>
        <v/>
      </c>
      <c r="HB62" s="69" t="str">
        <f t="shared" si="10"/>
        <v/>
      </c>
      <c r="HC62" s="69" t="str">
        <f t="shared" si="11"/>
        <v/>
      </c>
      <c r="HD62" s="69" t="str">
        <f t="shared" si="12"/>
        <v/>
      </c>
      <c r="HE62" s="69" t="str">
        <f t="shared" si="13"/>
        <v/>
      </c>
      <c r="HF62" s="69" t="str">
        <f t="shared" si="14"/>
        <v/>
      </c>
      <c r="HH62" s="69" t="str">
        <f t="shared" si="15"/>
        <v/>
      </c>
      <c r="HI62" s="69" t="str">
        <f>IF($GG$3=Certificado!$Z$30,Tabela!HB62,IF($GG$3=Certificado!$AA$30,Tabela!HC62,""))</f>
        <v/>
      </c>
      <c r="HJ62" s="69" t="str">
        <f t="shared" si="16"/>
        <v/>
      </c>
      <c r="HK62" s="69" t="str">
        <f>IF($GG$3=Certificado!$Z$30,Tabela!HE62,IF($GG$3=Certificado!$AA$30,Tabela!HF62,""))</f>
        <v/>
      </c>
      <c r="HQ62" s="165" t="str">
        <f t="shared" si="17"/>
        <v/>
      </c>
      <c r="HR62" s="129" t="str">
        <f t="shared" si="18"/>
        <v/>
      </c>
      <c r="HS62" s="129" t="str">
        <f t="shared" si="19"/>
        <v/>
      </c>
      <c r="HT62" s="129" t="str">
        <f t="shared" si="20"/>
        <v/>
      </c>
      <c r="HU62" s="129" t="str">
        <f t="shared" si="21"/>
        <v/>
      </c>
      <c r="HV62" s="129" t="str">
        <f t="shared" si="22"/>
        <v/>
      </c>
      <c r="HW62" s="129" t="str">
        <f t="shared" si="23"/>
        <v/>
      </c>
      <c r="HX62" s="171"/>
      <c r="HY62" s="129" t="str">
        <v/>
      </c>
      <c r="HZ62" s="129" t="str">
        <f>IFERROR(IF('Análise Quantitativa'!$D$30="Máximo",RANK(HY62,$HY$8:$HY$72,0),IF('Análise Quantitativa'!$D$30="Mínimo",RANK(HY62,$HY$8:$HY$72,1),IF('Análise Quantitativa'!$D$30="- Mínimo",RANK(HY62,$HY$8:$HY$72,1),""))),"")</f>
        <v/>
      </c>
      <c r="IA62" s="129" t="str">
        <v/>
      </c>
      <c r="IB62" s="129" t="str">
        <f>IFERROR(IF('Análise Quantitativa'!$D$30="Máximo",RANK(IA62,$IA$8:$IA$72,0),IF('Análise Quantitativa'!$D$30="Mínimo",RANK(IA62,$IA$8:$IA$72,1),IF('Análise Quantitativa'!$D$30="- Mínimo",RANK(IA62,$IA$8:$IA$72,1),""))),"")</f>
        <v/>
      </c>
      <c r="IC62" s="129" t="str">
        <v/>
      </c>
      <c r="ID62" s="129" t="str">
        <f>IFERROR(IF('Análise Quantitativa'!$D$30="Máximo",RANK(IC62,$IC$8:$IC$72,0),IF('Análise Quantitativa'!$D$30="Mínimo",RANK(IC62,$IC$8:$IC$72,1),IF('Análise Quantitativa'!$D$30="- Mínimo",RANK(IC62,$IC$8:$IC$72,1),""))),"")</f>
        <v/>
      </c>
      <c r="IE62" s="129" t="str">
        <v/>
      </c>
      <c r="IF62" s="129" t="str">
        <f>IFERROR(IF('Análise Quantitativa'!$D$30="Máximo",RANK(IE62,$IE$8:$IE$72,0),IF('Análise Quantitativa'!$D$30="Mínimo",RANK(IE62,$IE$8:$IE$72,1),IF('Análise Quantitativa'!$D$30="- Mínimo",RANK(IE62,$IE$8:$IE$72,1),""))),"")</f>
        <v/>
      </c>
      <c r="IG62" s="129" t="str">
        <v/>
      </c>
      <c r="IH62" s="129" t="str">
        <f>IFERROR(IF('Análise Quantitativa'!$D$30="Máximo",RANK(IG62,$IG$8:$IG$72,0),IF('Análise Quantitativa'!$D$30="Mínimo",RANK(IG62,$IG$8:$IG$72,1),IF('Análise Quantitativa'!$D$30="- Mínimo",RANK(IG62,$IG$8:$IG$72,1),""))),"")</f>
        <v/>
      </c>
      <c r="II62" s="129" t="str">
        <v/>
      </c>
      <c r="IJ62" s="129" t="str">
        <f>IFERROR(IF('Análise Quantitativa'!$D$30="Máximo",RANK(II62,$II$8:$II$72,0),IF('Análise Quantitativa'!$D$30="Mínimo",RANK(II62,$II$8:$II$72,1),IF('Análise Quantitativa'!$D$30="- Mínimo",RANK(II62,$II$8:$II$72,1),""))),"")</f>
        <v/>
      </c>
      <c r="IK62" s="171"/>
      <c r="IL62" s="130">
        <v>56</v>
      </c>
      <c r="IM62" s="130" t="str">
        <f t="shared" si="24"/>
        <v/>
      </c>
      <c r="IN62" s="130" t="str">
        <f t="shared" si="25"/>
        <v/>
      </c>
      <c r="IO62" s="130" t="str">
        <f t="shared" si="26"/>
        <v/>
      </c>
      <c r="IP62" s="130" t="str">
        <f t="shared" si="27"/>
        <v/>
      </c>
      <c r="IQ62" s="130" t="str">
        <f t="shared" si="28"/>
        <v/>
      </c>
      <c r="IR62" s="130" t="str">
        <f t="shared" si="29"/>
        <v/>
      </c>
      <c r="IT62" s="130" t="str">
        <f t="shared" si="30"/>
        <v/>
      </c>
      <c r="IU62" s="130" t="str">
        <f t="shared" si="31"/>
        <v/>
      </c>
    </row>
    <row r="63" spans="2:255" ht="9.75" customHeight="1" thickBot="1" x14ac:dyDescent="0.3">
      <c r="B63" s="81" t="str">
        <f>Esboço!C30</f>
        <v/>
      </c>
      <c r="C63" s="75" t="str">
        <f>Esboço!S30</f>
        <v/>
      </c>
      <c r="D63" s="75" t="str">
        <f>IFERROR(IF('Análise Quantitativa'!$D$33="Mínimo",_xlfn.RANK.EQ(Tabela!C63,Tabela!$C$3:$C$247,1)+COUNTIF(Tabela!$C$3:'Tabela'!C63,Tabela!C63)-1,IF('Análise Quantitativa'!$D$33="- Mínimo",_xlfn.RANK.EQ(Tabela!C63,Tabela!$C$3:$C$247,1)+COUNTIF(Tabela!$C$3:'Tabela'!C63,Tabela!C63)-1,IF('Análise Quantitativa'!$D$33="Máximo",_xlfn.RANK.EQ(Tabela!C63,Tabela!$C$3:$C$247,0)+COUNTIF(Tabela!$C$3:'Tabela'!C63,Tabela!C63)-1,""))),"")</f>
        <v/>
      </c>
      <c r="E63" s="79" t="str">
        <f>Esboço!AH30</f>
        <v/>
      </c>
      <c r="F63" s="75" t="str">
        <f>IFERROR(IF('Análise Quantitativa'!$D$33="Mínimo",_xlfn.RANK.EQ(Tabela!E63,Tabela!$E$3:$E$247,1)+COUNTIF(Tabela!$E$3:'Tabela'!E63,Tabela!E63)-1,IF('Análise Quantitativa'!$D$33="- Mínimo",_xlfn.RANK.EQ(Tabela!E63,Tabela!$E$3:$E$247,1)+COUNTIF(Tabela!$E$3:'Tabela'!E63,Tabela!E63)-1,IF('Análise Quantitativa'!$D$33="Máximo",_xlfn.RANK.EQ(Tabela!E63,Tabela!$E$3:$E$247,0)+COUNTIF(Tabela!$E$3:'Tabela'!E63,Tabela!E63)-1,""))),"")</f>
        <v/>
      </c>
      <c r="G63" s="90" t="str">
        <f t="shared" si="43"/>
        <v/>
      </c>
      <c r="H63" s="90" t="str">
        <f>IFERROR(Tabela!E63,"")</f>
        <v/>
      </c>
      <c r="I63" s="82" t="str">
        <f t="shared" si="3"/>
        <v/>
      </c>
      <c r="J63" s="89" t="str">
        <f>IFERROR(IF('Análise Quantitativa'!$D$33="Mínimo",_xlfn.RANK.EQ(Tabela!I63,Tabela!$I$3:$I$247,1)+COUNTIF(Tabela!$I$3:'Tabela'!I63,Tabela!I63)-1,IF('Análise Quantitativa'!$D$33="- Mínimo",_xlfn.RANK.EQ(Tabela!I63,Tabela!$I$3:$I$247,1)+COUNTIF(Tabela!$I$3:'Tabela'!I63,Tabela!I63)-1,IF('Análise Quantitativa'!$D$33="Máximo",_xlfn.RANK.EQ(Tabela!I63,Tabela!$I$3:$I$247,0)+COUNTIF(Tabela!$I$3:'Tabela'!I63,Tabela!I63)-1,""))),"")</f>
        <v/>
      </c>
      <c r="V63" s="101" t="str">
        <f>IF(J23="","-",J23)</f>
        <v>-</v>
      </c>
      <c r="W63" s="101" t="str">
        <f>IF(J58="","-",J58)</f>
        <v>-</v>
      </c>
      <c r="X63" s="101" t="str">
        <f>IF(J93="","-",J93)</f>
        <v>-</v>
      </c>
      <c r="Y63" s="101" t="str">
        <f>IF(J128="","-",J128)</f>
        <v>-</v>
      </c>
      <c r="Z63" s="101" t="str">
        <f>IF(J163="","-",J163)</f>
        <v>-</v>
      </c>
      <c r="AA63" s="101" t="str">
        <f>IF(J198="","-",J198)</f>
        <v>-</v>
      </c>
      <c r="AB63" s="101" t="str">
        <f>IF(J233="","-",J233)</f>
        <v>-</v>
      </c>
      <c r="GG63" s="133"/>
      <c r="GH63" s="131"/>
      <c r="GI63" s="141" t="str">
        <f>IF('Extrato 1'!U58=0,"",'Extrato 1'!U58)</f>
        <v/>
      </c>
      <c r="GJ63" s="141" t="str">
        <f>IF('Análise Quantitativa'!O92=0,"",'Análise Quantitativa'!O92)</f>
        <v/>
      </c>
      <c r="GK63" s="132" t="str">
        <f>'Extrato 1'!Y58</f>
        <v/>
      </c>
      <c r="GL63" s="132" t="str">
        <f>IF($GG$1=Certificado!$AB$30,'Extrato 1'!H58,IF($GG$1=Certificado!$AC$30,'Extrato 1'!I58,""))</f>
        <v/>
      </c>
      <c r="GM63" s="142" t="str">
        <f t="shared" si="6"/>
        <v/>
      </c>
      <c r="GN63" s="138"/>
      <c r="GO63" s="131"/>
      <c r="GP63" s="141" t="str">
        <f>IF('Extrato 2'!U58=0,"",'Extrato 2'!U58)</f>
        <v/>
      </c>
      <c r="GQ63" s="141" t="str">
        <f t="shared" si="7"/>
        <v/>
      </c>
      <c r="GR63" s="132" t="str">
        <f>'Extrato 2'!Y58</f>
        <v/>
      </c>
      <c r="GS63" s="132" t="str">
        <f>IF($GG$1=Certificado!$AB$30,'Extrato 2'!H58,IF($GG$1=Certificado!$AC$30,'Extrato 2'!I58,""))</f>
        <v/>
      </c>
      <c r="GT63" s="142" t="str">
        <f t="shared" si="8"/>
        <v/>
      </c>
      <c r="GV63" s="132" t="str">
        <f>'Extrato 1'!S58</f>
        <v/>
      </c>
      <c r="GW63" s="132" t="str">
        <f>'Extrato 1'!V58</f>
        <v/>
      </c>
      <c r="GX63" s="132" t="str">
        <f>'Extrato 2'!S58</f>
        <v/>
      </c>
      <c r="GY63" s="132" t="str">
        <f>'Extrato 2'!V58</f>
        <v/>
      </c>
      <c r="HA63" s="132" t="str">
        <f t="shared" si="9"/>
        <v/>
      </c>
      <c r="HB63" s="69" t="str">
        <f t="shared" si="10"/>
        <v/>
      </c>
      <c r="HC63" s="69" t="str">
        <f t="shared" si="11"/>
        <v/>
      </c>
      <c r="HD63" s="69" t="str">
        <f t="shared" si="12"/>
        <v/>
      </c>
      <c r="HE63" s="69" t="str">
        <f t="shared" si="13"/>
        <v/>
      </c>
      <c r="HF63" s="69" t="str">
        <f t="shared" si="14"/>
        <v/>
      </c>
      <c r="HH63" s="69" t="str">
        <f t="shared" si="15"/>
        <v/>
      </c>
      <c r="HI63" s="69" t="str">
        <f>IF($GG$3=Certificado!$Z$30,Tabela!HB63,IF($GG$3=Certificado!$AA$30,Tabela!HC63,""))</f>
        <v/>
      </c>
      <c r="HJ63" s="69" t="str">
        <f t="shared" si="16"/>
        <v/>
      </c>
      <c r="HK63" s="69" t="str">
        <f>IF($GG$3=Certificado!$Z$30,Tabela!HE63,IF($GG$3=Certificado!$AA$30,Tabela!HF63,""))</f>
        <v/>
      </c>
      <c r="HQ63" s="165" t="str">
        <f t="shared" si="17"/>
        <v/>
      </c>
      <c r="HR63" s="129" t="str">
        <f t="shared" si="18"/>
        <v/>
      </c>
      <c r="HS63" s="129" t="str">
        <f t="shared" si="19"/>
        <v/>
      </c>
      <c r="HT63" s="129" t="str">
        <f t="shared" si="20"/>
        <v/>
      </c>
      <c r="HU63" s="129" t="str">
        <f t="shared" si="21"/>
        <v/>
      </c>
      <c r="HV63" s="129" t="str">
        <f t="shared" si="22"/>
        <v/>
      </c>
      <c r="HW63" s="129" t="str">
        <f t="shared" si="23"/>
        <v/>
      </c>
      <c r="HX63" s="171"/>
      <c r="HY63" s="129" t="str">
        <v/>
      </c>
      <c r="HZ63" s="129" t="str">
        <f>IFERROR(IF('Análise Quantitativa'!$D$30="Máximo",RANK(HY63,$HY$8:$HY$72,0),IF('Análise Quantitativa'!$D$30="Mínimo",RANK(HY63,$HY$8:$HY$72,1),IF('Análise Quantitativa'!$D$30="- Mínimo",RANK(HY63,$HY$8:$HY$72,1),""))),"")</f>
        <v/>
      </c>
      <c r="IA63" s="129" t="str">
        <v/>
      </c>
      <c r="IB63" s="129" t="str">
        <f>IFERROR(IF('Análise Quantitativa'!$D$30="Máximo",RANK(IA63,$IA$8:$IA$72,0),IF('Análise Quantitativa'!$D$30="Mínimo",RANK(IA63,$IA$8:$IA$72,1),IF('Análise Quantitativa'!$D$30="- Mínimo",RANK(IA63,$IA$8:$IA$72,1),""))),"")</f>
        <v/>
      </c>
      <c r="IC63" s="129" t="str">
        <v/>
      </c>
      <c r="ID63" s="129" t="str">
        <f>IFERROR(IF('Análise Quantitativa'!$D$30="Máximo",RANK(IC63,$IC$8:$IC$72,0),IF('Análise Quantitativa'!$D$30="Mínimo",RANK(IC63,$IC$8:$IC$72,1),IF('Análise Quantitativa'!$D$30="- Mínimo",RANK(IC63,$IC$8:$IC$72,1),""))),"")</f>
        <v/>
      </c>
      <c r="IE63" s="129" t="str">
        <v/>
      </c>
      <c r="IF63" s="129" t="str">
        <f>IFERROR(IF('Análise Quantitativa'!$D$30="Máximo",RANK(IE63,$IE$8:$IE$72,0),IF('Análise Quantitativa'!$D$30="Mínimo",RANK(IE63,$IE$8:$IE$72,1),IF('Análise Quantitativa'!$D$30="- Mínimo",RANK(IE63,$IE$8:$IE$72,1),""))),"")</f>
        <v/>
      </c>
      <c r="IG63" s="129" t="str">
        <v/>
      </c>
      <c r="IH63" s="129" t="str">
        <f>IFERROR(IF('Análise Quantitativa'!$D$30="Máximo",RANK(IG63,$IG$8:$IG$72,0),IF('Análise Quantitativa'!$D$30="Mínimo",RANK(IG63,$IG$8:$IG$72,1),IF('Análise Quantitativa'!$D$30="- Mínimo",RANK(IG63,$IG$8:$IG$72,1),""))),"")</f>
        <v/>
      </c>
      <c r="II63" s="129" t="str">
        <v/>
      </c>
      <c r="IJ63" s="129" t="str">
        <f>IFERROR(IF('Análise Quantitativa'!$D$30="Máximo",RANK(II63,$II$8:$II$72,0),IF('Análise Quantitativa'!$D$30="Mínimo",RANK(II63,$II$8:$II$72,1),IF('Análise Quantitativa'!$D$30="- Mínimo",RANK(II63,$II$8:$II$72,1),""))),"")</f>
        <v/>
      </c>
      <c r="IK63" s="171"/>
      <c r="IL63" s="130">
        <v>57</v>
      </c>
      <c r="IM63" s="130" t="str">
        <f t="shared" si="24"/>
        <v/>
      </c>
      <c r="IN63" s="130" t="str">
        <f t="shared" si="25"/>
        <v/>
      </c>
      <c r="IO63" s="130" t="str">
        <f t="shared" si="26"/>
        <v/>
      </c>
      <c r="IP63" s="130" t="str">
        <f t="shared" si="27"/>
        <v/>
      </c>
      <c r="IQ63" s="130" t="str">
        <f t="shared" si="28"/>
        <v/>
      </c>
      <c r="IR63" s="130" t="str">
        <f t="shared" si="29"/>
        <v/>
      </c>
      <c r="IT63" s="130" t="str">
        <f t="shared" si="30"/>
        <v/>
      </c>
      <c r="IU63" s="130" t="str">
        <f t="shared" si="31"/>
        <v/>
      </c>
    </row>
    <row r="64" spans="2:255" ht="9.75" customHeight="1" thickBot="1" x14ac:dyDescent="0.3">
      <c r="B64" s="81" t="str">
        <f>Esboço!C31</f>
        <v/>
      </c>
      <c r="C64" s="75" t="str">
        <f>Esboço!S31</f>
        <v/>
      </c>
      <c r="D64" s="75" t="str">
        <f>IFERROR(IF('Análise Quantitativa'!$D$33="Mínimo",_xlfn.RANK.EQ(Tabela!C64,Tabela!$C$3:$C$247,1)+COUNTIF(Tabela!$C$3:'Tabela'!C64,Tabela!C64)-1,IF('Análise Quantitativa'!$D$33="- Mínimo",_xlfn.RANK.EQ(Tabela!C64,Tabela!$C$3:$C$247,1)+COUNTIF(Tabela!$C$3:'Tabela'!C64,Tabela!C64)-1,IF('Análise Quantitativa'!$D$33="Máximo",_xlfn.RANK.EQ(Tabela!C64,Tabela!$C$3:$C$247,0)+COUNTIF(Tabela!$C$3:'Tabela'!C64,Tabela!C64)-1,""))),"")</f>
        <v/>
      </c>
      <c r="E64" s="79" t="str">
        <f>Esboço!AH31</f>
        <v/>
      </c>
      <c r="F64" s="75" t="str">
        <f>IFERROR(IF('Análise Quantitativa'!$D$33="Mínimo",_xlfn.RANK.EQ(Tabela!E64,Tabela!$E$3:$E$247,1)+COUNTIF(Tabela!$E$3:'Tabela'!E64,Tabela!E64)-1,IF('Análise Quantitativa'!$D$33="- Mínimo",_xlfn.RANK.EQ(Tabela!E64,Tabela!$E$3:$E$247,1)+COUNTIF(Tabela!$E$3:'Tabela'!E64,Tabela!E64)-1,IF('Análise Quantitativa'!$D$33="Máximo",_xlfn.RANK.EQ(Tabela!E64,Tabela!$E$3:$E$247,0)+COUNTIF(Tabela!$E$3:'Tabela'!E64,Tabela!E64)-1,""))),"")</f>
        <v/>
      </c>
      <c r="G64" s="90" t="str">
        <f t="shared" si="43"/>
        <v/>
      </c>
      <c r="H64" s="90" t="str">
        <f>IFERROR(Tabela!E64,"")</f>
        <v/>
      </c>
      <c r="I64" s="82" t="str">
        <f t="shared" si="3"/>
        <v/>
      </c>
      <c r="J64" s="89" t="str">
        <f>IFERROR(IF('Análise Quantitativa'!$D$33="Mínimo",_xlfn.RANK.EQ(Tabela!I64,Tabela!$I$3:$I$247,1)+COUNTIF(Tabela!$I$3:'Tabela'!I64,Tabela!I64)-1,IF('Análise Quantitativa'!$D$33="- Mínimo",_xlfn.RANK.EQ(Tabela!I64,Tabela!$I$3:$I$247,1)+COUNTIF(Tabela!$I$3:'Tabela'!I64,Tabela!I64)-1,IF('Análise Quantitativa'!$D$33="Máximo",_xlfn.RANK.EQ(Tabela!I64,Tabela!$I$3:$I$247,0)+COUNTIF(Tabela!$I$3:'Tabela'!I64,Tabela!I64)-1,""))),"")</f>
        <v/>
      </c>
      <c r="GG64" s="133"/>
      <c r="GH64" s="131"/>
      <c r="GI64" s="141" t="str">
        <f>IF('Extrato 1'!U59=0,"",'Extrato 1'!U59)</f>
        <v/>
      </c>
      <c r="GJ64" s="141" t="str">
        <f>IF('Análise Quantitativa'!O93=0,"",'Análise Quantitativa'!O93)</f>
        <v/>
      </c>
      <c r="GK64" s="132" t="str">
        <f>'Extrato 1'!Y59</f>
        <v/>
      </c>
      <c r="GL64" s="132" t="str">
        <f>IF($GG$1=Certificado!$AB$30,'Extrato 1'!H59,IF($GG$1=Certificado!$AC$30,'Extrato 1'!I59,""))</f>
        <v/>
      </c>
      <c r="GM64" s="142" t="str">
        <f t="shared" si="6"/>
        <v/>
      </c>
      <c r="GN64" s="138"/>
      <c r="GO64" s="131"/>
      <c r="GP64" s="141" t="str">
        <f>IF('Extrato 2'!U59=0,"",'Extrato 2'!U59)</f>
        <v/>
      </c>
      <c r="GQ64" s="141" t="str">
        <f t="shared" si="7"/>
        <v/>
      </c>
      <c r="GR64" s="132" t="str">
        <f>'Extrato 2'!Y59</f>
        <v/>
      </c>
      <c r="GS64" s="132" t="str">
        <f>IF($GG$1=Certificado!$AB$30,'Extrato 2'!H59,IF($GG$1=Certificado!$AC$30,'Extrato 2'!I59,""))</f>
        <v/>
      </c>
      <c r="GT64" s="142" t="str">
        <f t="shared" si="8"/>
        <v/>
      </c>
      <c r="GV64" s="132" t="str">
        <f>'Extrato 1'!S59</f>
        <v/>
      </c>
      <c r="GW64" s="132" t="str">
        <f>'Extrato 1'!V59</f>
        <v/>
      </c>
      <c r="GX64" s="132" t="str">
        <f>'Extrato 2'!S59</f>
        <v/>
      </c>
      <c r="GY64" s="132" t="str">
        <f>'Extrato 2'!V59</f>
        <v/>
      </c>
      <c r="HA64" s="132" t="str">
        <f t="shared" si="9"/>
        <v/>
      </c>
      <c r="HB64" s="69" t="str">
        <f t="shared" si="10"/>
        <v/>
      </c>
      <c r="HC64" s="69" t="str">
        <f t="shared" si="11"/>
        <v/>
      </c>
      <c r="HD64" s="69" t="str">
        <f t="shared" si="12"/>
        <v/>
      </c>
      <c r="HE64" s="69" t="str">
        <f t="shared" si="13"/>
        <v/>
      </c>
      <c r="HF64" s="69" t="str">
        <f t="shared" si="14"/>
        <v/>
      </c>
      <c r="HH64" s="69" t="str">
        <f t="shared" si="15"/>
        <v/>
      </c>
      <c r="HI64" s="69" t="str">
        <f>IF($GG$3=Certificado!$Z$30,Tabela!HB64,IF($GG$3=Certificado!$AA$30,Tabela!HC64,""))</f>
        <v/>
      </c>
      <c r="HJ64" s="69" t="str">
        <f t="shared" si="16"/>
        <v/>
      </c>
      <c r="HK64" s="69" t="str">
        <f>IF($GG$3=Certificado!$Z$30,Tabela!HE64,IF($GG$3=Certificado!$AA$30,Tabela!HF64,""))</f>
        <v/>
      </c>
      <c r="HQ64" s="165" t="str">
        <f t="shared" si="17"/>
        <v/>
      </c>
      <c r="HR64" s="129" t="str">
        <f t="shared" si="18"/>
        <v/>
      </c>
      <c r="HS64" s="129" t="str">
        <f t="shared" si="19"/>
        <v/>
      </c>
      <c r="HT64" s="129" t="str">
        <f t="shared" si="20"/>
        <v/>
      </c>
      <c r="HU64" s="129" t="str">
        <f t="shared" si="21"/>
        <v/>
      </c>
      <c r="HV64" s="129" t="str">
        <f t="shared" si="22"/>
        <v/>
      </c>
      <c r="HW64" s="129" t="str">
        <f t="shared" si="23"/>
        <v/>
      </c>
      <c r="HX64" s="171"/>
      <c r="HY64" s="129" t="str">
        <v/>
      </c>
      <c r="HZ64" s="129" t="str">
        <f>IFERROR(IF('Análise Quantitativa'!$D$30="Máximo",RANK(HY64,$HY$8:$HY$72,0),IF('Análise Quantitativa'!$D$30="Mínimo",RANK(HY64,$HY$8:$HY$72,1),IF('Análise Quantitativa'!$D$30="- Mínimo",RANK(HY64,$HY$8:$HY$72,1),""))),"")</f>
        <v/>
      </c>
      <c r="IA64" s="129" t="str">
        <v/>
      </c>
      <c r="IB64" s="129" t="str">
        <f>IFERROR(IF('Análise Quantitativa'!$D$30="Máximo",RANK(IA64,$IA$8:$IA$72,0),IF('Análise Quantitativa'!$D$30="Mínimo",RANK(IA64,$IA$8:$IA$72,1),IF('Análise Quantitativa'!$D$30="- Mínimo",RANK(IA64,$IA$8:$IA$72,1),""))),"")</f>
        <v/>
      </c>
      <c r="IC64" s="129" t="str">
        <v/>
      </c>
      <c r="ID64" s="129" t="str">
        <f>IFERROR(IF('Análise Quantitativa'!$D$30="Máximo",RANK(IC64,$IC$8:$IC$72,0),IF('Análise Quantitativa'!$D$30="Mínimo",RANK(IC64,$IC$8:$IC$72,1),IF('Análise Quantitativa'!$D$30="- Mínimo",RANK(IC64,$IC$8:$IC$72,1),""))),"")</f>
        <v/>
      </c>
      <c r="IE64" s="129" t="str">
        <v/>
      </c>
      <c r="IF64" s="129" t="str">
        <f>IFERROR(IF('Análise Quantitativa'!$D$30="Máximo",RANK(IE64,$IE$8:$IE$72,0),IF('Análise Quantitativa'!$D$30="Mínimo",RANK(IE64,$IE$8:$IE$72,1),IF('Análise Quantitativa'!$D$30="- Mínimo",RANK(IE64,$IE$8:$IE$72,1),""))),"")</f>
        <v/>
      </c>
      <c r="IG64" s="129" t="str">
        <v/>
      </c>
      <c r="IH64" s="129" t="str">
        <f>IFERROR(IF('Análise Quantitativa'!$D$30="Máximo",RANK(IG64,$IG$8:$IG$72,0),IF('Análise Quantitativa'!$D$30="Mínimo",RANK(IG64,$IG$8:$IG$72,1),IF('Análise Quantitativa'!$D$30="- Mínimo",RANK(IG64,$IG$8:$IG$72,1),""))),"")</f>
        <v/>
      </c>
      <c r="II64" s="129" t="str">
        <v/>
      </c>
      <c r="IJ64" s="129" t="str">
        <f>IFERROR(IF('Análise Quantitativa'!$D$30="Máximo",RANK(II64,$II$8:$II$72,0),IF('Análise Quantitativa'!$D$30="Mínimo",RANK(II64,$II$8:$II$72,1),IF('Análise Quantitativa'!$D$30="- Mínimo",RANK(II64,$II$8:$II$72,1),""))),"")</f>
        <v/>
      </c>
      <c r="IK64" s="171"/>
      <c r="IL64" s="130">
        <v>58</v>
      </c>
      <c r="IM64" s="130" t="str">
        <f t="shared" si="24"/>
        <v/>
      </c>
      <c r="IN64" s="130" t="str">
        <f t="shared" si="25"/>
        <v/>
      </c>
      <c r="IO64" s="130" t="str">
        <f t="shared" si="26"/>
        <v/>
      </c>
      <c r="IP64" s="130" t="str">
        <f t="shared" si="27"/>
        <v/>
      </c>
      <c r="IQ64" s="130" t="str">
        <f t="shared" si="28"/>
        <v/>
      </c>
      <c r="IR64" s="130" t="str">
        <f t="shared" si="29"/>
        <v/>
      </c>
      <c r="IT64" s="130" t="str">
        <f t="shared" si="30"/>
        <v/>
      </c>
      <c r="IU64" s="130" t="str">
        <f t="shared" si="31"/>
        <v/>
      </c>
    </row>
    <row r="65" spans="2:255" ht="9.75" customHeight="1" thickBot="1" x14ac:dyDescent="0.3">
      <c r="B65" s="81" t="str">
        <f>Esboço!C32</f>
        <v/>
      </c>
      <c r="C65" s="75" t="str">
        <f>Esboço!S32</f>
        <v/>
      </c>
      <c r="D65" s="75" t="str">
        <f>IFERROR(IF('Análise Quantitativa'!$D$33="Mínimo",_xlfn.RANK.EQ(Tabela!C65,Tabela!$C$3:$C$247,1)+COUNTIF(Tabela!$C$3:'Tabela'!C65,Tabela!C65)-1,IF('Análise Quantitativa'!$D$33="- Mínimo",_xlfn.RANK.EQ(Tabela!C65,Tabela!$C$3:$C$247,1)+COUNTIF(Tabela!$C$3:'Tabela'!C65,Tabela!C65)-1,IF('Análise Quantitativa'!$D$33="Máximo",_xlfn.RANK.EQ(Tabela!C65,Tabela!$C$3:$C$247,0)+COUNTIF(Tabela!$C$3:'Tabela'!C65,Tabela!C65)-1,""))),"")</f>
        <v/>
      </c>
      <c r="E65" s="79" t="str">
        <f>Esboço!AH32</f>
        <v/>
      </c>
      <c r="F65" s="75" t="str">
        <f>IFERROR(IF('Análise Quantitativa'!$D$33="Mínimo",_xlfn.RANK.EQ(Tabela!E65,Tabela!$E$3:$E$247,1)+COUNTIF(Tabela!$E$3:'Tabela'!E65,Tabela!E65)-1,IF('Análise Quantitativa'!$D$33="- Mínimo",_xlfn.RANK.EQ(Tabela!E65,Tabela!$E$3:$E$247,1)+COUNTIF(Tabela!$E$3:'Tabela'!E65,Tabela!E65)-1,IF('Análise Quantitativa'!$D$33="Máximo",_xlfn.RANK.EQ(Tabela!E65,Tabela!$E$3:$E$247,0)+COUNTIF(Tabela!$E$3:'Tabela'!E65,Tabela!E65)-1,""))),"")</f>
        <v/>
      </c>
      <c r="G65" s="90" t="str">
        <f t="shared" si="43"/>
        <v/>
      </c>
      <c r="H65" s="90" t="str">
        <f>IFERROR(Tabela!E65,"")</f>
        <v/>
      </c>
      <c r="I65" s="82" t="str">
        <f t="shared" si="3"/>
        <v/>
      </c>
      <c r="J65" s="89" t="str">
        <f>IFERROR(IF('Análise Quantitativa'!$D$33="Mínimo",_xlfn.RANK.EQ(Tabela!I65,Tabela!$I$3:$I$247,1)+COUNTIF(Tabela!$I$3:'Tabela'!I65,Tabela!I65)-1,IF('Análise Quantitativa'!$D$33="- Mínimo",_xlfn.RANK.EQ(Tabela!I65,Tabela!$I$3:$I$247,1)+COUNTIF(Tabela!$I$3:'Tabela'!I65,Tabela!I65)-1,IF('Análise Quantitativa'!$D$33="Máximo",_xlfn.RANK.EQ(Tabela!I65,Tabela!$I$3:$I$247,0)+COUNTIF(Tabela!$I$3:'Tabela'!I65,Tabela!I65)-1,""))),"")</f>
        <v/>
      </c>
      <c r="V65" s="102" t="str">
        <f t="shared" ref="V65:AB65" si="52">IF(V66="-","-",1)</f>
        <v>-</v>
      </c>
      <c r="W65" s="102" t="str">
        <f t="shared" si="52"/>
        <v>-</v>
      </c>
      <c r="X65" s="102" t="str">
        <f t="shared" si="52"/>
        <v>-</v>
      </c>
      <c r="Y65" s="102" t="str">
        <f t="shared" si="52"/>
        <v>-</v>
      </c>
      <c r="Z65" s="102" t="str">
        <f t="shared" si="52"/>
        <v>-</v>
      </c>
      <c r="AA65" s="102" t="str">
        <f t="shared" si="52"/>
        <v>-</v>
      </c>
      <c r="AB65" s="102" t="str">
        <f t="shared" si="52"/>
        <v>-</v>
      </c>
      <c r="GG65" s="133"/>
      <c r="GH65" s="131"/>
      <c r="GI65" s="141" t="str">
        <f>IF('Extrato 1'!U60=0,"",'Extrato 1'!U60)</f>
        <v/>
      </c>
      <c r="GJ65" s="141" t="str">
        <f>IF('Análise Quantitativa'!O94=0,"",'Análise Quantitativa'!O94)</f>
        <v/>
      </c>
      <c r="GK65" s="132" t="str">
        <f>'Extrato 1'!Y60</f>
        <v/>
      </c>
      <c r="GL65" s="132" t="str">
        <f>IF($GG$1=Certificado!$AB$30,'Extrato 1'!H60,IF($GG$1=Certificado!$AC$30,'Extrato 1'!I60,""))</f>
        <v/>
      </c>
      <c r="GM65" s="142" t="str">
        <f t="shared" si="6"/>
        <v/>
      </c>
      <c r="GN65" s="138"/>
      <c r="GO65" s="131"/>
      <c r="GP65" s="141" t="str">
        <f>IF('Extrato 2'!U60=0,"",'Extrato 2'!U60)</f>
        <v/>
      </c>
      <c r="GQ65" s="141" t="str">
        <f t="shared" si="7"/>
        <v/>
      </c>
      <c r="GR65" s="132" t="str">
        <f>'Extrato 2'!Y60</f>
        <v/>
      </c>
      <c r="GS65" s="132" t="str">
        <f>IF($GG$1=Certificado!$AB$30,'Extrato 2'!H60,IF($GG$1=Certificado!$AC$30,'Extrato 2'!I60,""))</f>
        <v/>
      </c>
      <c r="GT65" s="142" t="str">
        <f t="shared" si="8"/>
        <v/>
      </c>
      <c r="GV65" s="132" t="str">
        <f>'Extrato 1'!S60</f>
        <v/>
      </c>
      <c r="GW65" s="132" t="str">
        <f>'Extrato 1'!V60</f>
        <v/>
      </c>
      <c r="GX65" s="132" t="str">
        <f>'Extrato 2'!S60</f>
        <v/>
      </c>
      <c r="GY65" s="132" t="str">
        <f>'Extrato 2'!V60</f>
        <v/>
      </c>
      <c r="HA65" s="132" t="str">
        <f t="shared" si="9"/>
        <v/>
      </c>
      <c r="HB65" s="69" t="str">
        <f t="shared" si="10"/>
        <v/>
      </c>
      <c r="HC65" s="69" t="str">
        <f t="shared" si="11"/>
        <v/>
      </c>
      <c r="HD65" s="69" t="str">
        <f t="shared" si="12"/>
        <v/>
      </c>
      <c r="HE65" s="69" t="str">
        <f t="shared" si="13"/>
        <v/>
      </c>
      <c r="HF65" s="69" t="str">
        <f t="shared" si="14"/>
        <v/>
      </c>
      <c r="HH65" s="69" t="str">
        <f t="shared" si="15"/>
        <v/>
      </c>
      <c r="HI65" s="69" t="str">
        <f>IF($GG$3=Certificado!$Z$30,Tabela!HB65,IF($GG$3=Certificado!$AA$30,Tabela!HC65,""))</f>
        <v/>
      </c>
      <c r="HJ65" s="69" t="str">
        <f t="shared" si="16"/>
        <v/>
      </c>
      <c r="HK65" s="69" t="str">
        <f>IF($GG$3=Certificado!$Z$30,Tabela!HE65,IF($GG$3=Certificado!$AA$30,Tabela!HF65,""))</f>
        <v/>
      </c>
      <c r="HQ65" s="165" t="str">
        <f t="shared" si="17"/>
        <v/>
      </c>
      <c r="HR65" s="129" t="str">
        <f t="shared" si="18"/>
        <v/>
      </c>
      <c r="HS65" s="129" t="str">
        <f t="shared" si="19"/>
        <v/>
      </c>
      <c r="HT65" s="129" t="str">
        <f t="shared" si="20"/>
        <v/>
      </c>
      <c r="HU65" s="129" t="str">
        <f t="shared" si="21"/>
        <v/>
      </c>
      <c r="HV65" s="129" t="str">
        <f t="shared" si="22"/>
        <v/>
      </c>
      <c r="HW65" s="129" t="str">
        <f t="shared" si="23"/>
        <v/>
      </c>
      <c r="HX65" s="171"/>
      <c r="HY65" s="129" t="str">
        <v/>
      </c>
      <c r="HZ65" s="129" t="str">
        <f>IFERROR(IF('Análise Quantitativa'!$D$30="Máximo",RANK(HY65,$HY$8:$HY$72,0),IF('Análise Quantitativa'!$D$30="Mínimo",RANK(HY65,$HY$8:$HY$72,1),IF('Análise Quantitativa'!$D$30="- Mínimo",RANK(HY65,$HY$8:$HY$72,1),""))),"")</f>
        <v/>
      </c>
      <c r="IA65" s="129" t="str">
        <v/>
      </c>
      <c r="IB65" s="129" t="str">
        <f>IFERROR(IF('Análise Quantitativa'!$D$30="Máximo",RANK(IA65,$IA$8:$IA$72,0),IF('Análise Quantitativa'!$D$30="Mínimo",RANK(IA65,$IA$8:$IA$72,1),IF('Análise Quantitativa'!$D$30="- Mínimo",RANK(IA65,$IA$8:$IA$72,1),""))),"")</f>
        <v/>
      </c>
      <c r="IC65" s="129" t="str">
        <v/>
      </c>
      <c r="ID65" s="129" t="str">
        <f>IFERROR(IF('Análise Quantitativa'!$D$30="Máximo",RANK(IC65,$IC$8:$IC$72,0),IF('Análise Quantitativa'!$D$30="Mínimo",RANK(IC65,$IC$8:$IC$72,1),IF('Análise Quantitativa'!$D$30="- Mínimo",RANK(IC65,$IC$8:$IC$72,1),""))),"")</f>
        <v/>
      </c>
      <c r="IE65" s="129" t="str">
        <v/>
      </c>
      <c r="IF65" s="129" t="str">
        <f>IFERROR(IF('Análise Quantitativa'!$D$30="Máximo",RANK(IE65,$IE$8:$IE$72,0),IF('Análise Quantitativa'!$D$30="Mínimo",RANK(IE65,$IE$8:$IE$72,1),IF('Análise Quantitativa'!$D$30="- Mínimo",RANK(IE65,$IE$8:$IE$72,1),""))),"")</f>
        <v/>
      </c>
      <c r="IG65" s="129" t="str">
        <v/>
      </c>
      <c r="IH65" s="129" t="str">
        <f>IFERROR(IF('Análise Quantitativa'!$D$30="Máximo",RANK(IG65,$IG$8:$IG$72,0),IF('Análise Quantitativa'!$D$30="Mínimo",RANK(IG65,$IG$8:$IG$72,1),IF('Análise Quantitativa'!$D$30="- Mínimo",RANK(IG65,$IG$8:$IG$72,1),""))),"")</f>
        <v/>
      </c>
      <c r="II65" s="129" t="str">
        <v/>
      </c>
      <c r="IJ65" s="129" t="str">
        <f>IFERROR(IF('Análise Quantitativa'!$D$30="Máximo",RANK(II65,$II$8:$II$72,0),IF('Análise Quantitativa'!$D$30="Mínimo",RANK(II65,$II$8:$II$72,1),IF('Análise Quantitativa'!$D$30="- Mínimo",RANK(II65,$II$8:$II$72,1),""))),"")</f>
        <v/>
      </c>
      <c r="IK65" s="171"/>
      <c r="IL65" s="130">
        <v>59</v>
      </c>
      <c r="IM65" s="130" t="str">
        <f t="shared" si="24"/>
        <v/>
      </c>
      <c r="IN65" s="130" t="str">
        <f t="shared" si="25"/>
        <v/>
      </c>
      <c r="IO65" s="130" t="str">
        <f t="shared" si="26"/>
        <v/>
      </c>
      <c r="IP65" s="130" t="str">
        <f t="shared" si="27"/>
        <v/>
      </c>
      <c r="IQ65" s="130" t="str">
        <f t="shared" si="28"/>
        <v/>
      </c>
      <c r="IR65" s="130" t="str">
        <f t="shared" si="29"/>
        <v/>
      </c>
      <c r="IT65" s="130" t="str">
        <f t="shared" si="30"/>
        <v/>
      </c>
      <c r="IU65" s="130" t="str">
        <f t="shared" si="31"/>
        <v/>
      </c>
    </row>
    <row r="66" spans="2:255" ht="9.75" customHeight="1" thickBot="1" x14ac:dyDescent="0.3">
      <c r="B66" s="81" t="str">
        <f>Esboço!C33</f>
        <v/>
      </c>
      <c r="C66" s="75" t="str">
        <f>Esboço!S33</f>
        <v/>
      </c>
      <c r="D66" s="75" t="str">
        <f>IFERROR(IF('Análise Quantitativa'!$D$33="Mínimo",_xlfn.RANK.EQ(Tabela!C66,Tabela!$C$3:$C$247,1)+COUNTIF(Tabela!$C$3:'Tabela'!C66,Tabela!C66)-1,IF('Análise Quantitativa'!$D$33="- Mínimo",_xlfn.RANK.EQ(Tabela!C66,Tabela!$C$3:$C$247,1)+COUNTIF(Tabela!$C$3:'Tabela'!C66,Tabela!C66)-1,IF('Análise Quantitativa'!$D$33="Máximo",_xlfn.RANK.EQ(Tabela!C66,Tabela!$C$3:$C$247,0)+COUNTIF(Tabela!$C$3:'Tabela'!C66,Tabela!C66)-1,""))),"")</f>
        <v/>
      </c>
      <c r="E66" s="79" t="str">
        <f>Esboço!AH33</f>
        <v/>
      </c>
      <c r="F66" s="75" t="str">
        <f>IFERROR(IF('Análise Quantitativa'!$D$33="Mínimo",_xlfn.RANK.EQ(Tabela!E66,Tabela!$E$3:$E$247,1)+COUNTIF(Tabela!$E$3:'Tabela'!E66,Tabela!E66)-1,IF('Análise Quantitativa'!$D$33="- Mínimo",_xlfn.RANK.EQ(Tabela!E66,Tabela!$E$3:$E$247,1)+COUNTIF(Tabela!$E$3:'Tabela'!E66,Tabela!E66)-1,IF('Análise Quantitativa'!$D$33="Máximo",_xlfn.RANK.EQ(Tabela!E66,Tabela!$E$3:$E$247,0)+COUNTIF(Tabela!$E$3:'Tabela'!E66,Tabela!E66)-1,""))),"")</f>
        <v/>
      </c>
      <c r="G66" s="90" t="str">
        <f t="shared" si="43"/>
        <v/>
      </c>
      <c r="H66" s="90" t="str">
        <f>IFERROR(Tabela!E66,"")</f>
        <v/>
      </c>
      <c r="I66" s="82" t="str">
        <f t="shared" si="3"/>
        <v/>
      </c>
      <c r="J66" s="89" t="str">
        <f>IFERROR(IF('Análise Quantitativa'!$D$33="Mínimo",_xlfn.RANK.EQ(Tabela!I66,Tabela!$I$3:$I$247,1)+COUNTIF(Tabela!$I$3:'Tabela'!I66,Tabela!I66)-1,IF('Análise Quantitativa'!$D$33="- Mínimo",_xlfn.RANK.EQ(Tabela!I66,Tabela!$I$3:$I$247,1)+COUNTIF(Tabela!$I$3:'Tabela'!I66,Tabela!I66)-1,IF('Análise Quantitativa'!$D$33="Máximo",_xlfn.RANK.EQ(Tabela!I66,Tabela!$I$3:$I$247,0)+COUNTIF(Tabela!$I$3:'Tabela'!I66,Tabela!I66)-1,""))),"")</f>
        <v/>
      </c>
      <c r="V66" s="101" t="str">
        <f>IF(J24="","-",J24)</f>
        <v>-</v>
      </c>
      <c r="W66" s="101" t="str">
        <f>IF(J59="","-",J59)</f>
        <v>-</v>
      </c>
      <c r="X66" s="101" t="str">
        <f>IF(J94="","-",J94)</f>
        <v>-</v>
      </c>
      <c r="Y66" s="101" t="str">
        <f>IF(J129="","-",J129)</f>
        <v>-</v>
      </c>
      <c r="Z66" s="101" t="str">
        <f>IF(J164="","-",J164)</f>
        <v>-</v>
      </c>
      <c r="AA66" s="101" t="str">
        <f>IF(J199="","-",J199)</f>
        <v>-</v>
      </c>
      <c r="AB66" s="101" t="str">
        <f>IF(J234="","-",J234)</f>
        <v>-</v>
      </c>
      <c r="GG66" s="133"/>
      <c r="GH66" s="131"/>
      <c r="GI66" s="141" t="str">
        <f>IF('Extrato 1'!U61=0,"",'Extrato 1'!U61)</f>
        <v/>
      </c>
      <c r="GJ66" s="141" t="str">
        <f>IF('Análise Quantitativa'!O95=0,"",'Análise Quantitativa'!O95)</f>
        <v/>
      </c>
      <c r="GK66" s="132" t="str">
        <f>'Extrato 1'!Y61</f>
        <v/>
      </c>
      <c r="GL66" s="132" t="str">
        <f>IF($GG$1=Certificado!$AB$30,'Extrato 1'!H61,IF($GG$1=Certificado!$AC$30,'Extrato 1'!I61,""))</f>
        <v/>
      </c>
      <c r="GM66" s="142" t="str">
        <f t="shared" si="6"/>
        <v/>
      </c>
      <c r="GN66" s="138"/>
      <c r="GO66" s="131"/>
      <c r="GP66" s="141" t="str">
        <f>IF('Extrato 2'!U61=0,"",'Extrato 2'!U61)</f>
        <v/>
      </c>
      <c r="GQ66" s="141" t="str">
        <f t="shared" si="7"/>
        <v/>
      </c>
      <c r="GR66" s="132" t="str">
        <f>'Extrato 2'!Y61</f>
        <v/>
      </c>
      <c r="GS66" s="132" t="str">
        <f>IF($GG$1=Certificado!$AB$30,'Extrato 2'!H61,IF($GG$1=Certificado!$AC$30,'Extrato 2'!I61,""))</f>
        <v/>
      </c>
      <c r="GT66" s="142" t="str">
        <f t="shared" si="8"/>
        <v/>
      </c>
      <c r="GV66" s="132" t="str">
        <f>'Extrato 1'!S61</f>
        <v/>
      </c>
      <c r="GW66" s="132" t="str">
        <f>'Extrato 1'!V61</f>
        <v/>
      </c>
      <c r="GX66" s="132" t="str">
        <f>'Extrato 2'!S61</f>
        <v/>
      </c>
      <c r="GY66" s="132" t="str">
        <f>'Extrato 2'!V61</f>
        <v/>
      </c>
      <c r="HA66" s="132" t="str">
        <f t="shared" si="9"/>
        <v/>
      </c>
      <c r="HB66" s="69" t="str">
        <f t="shared" si="10"/>
        <v/>
      </c>
      <c r="HC66" s="69" t="str">
        <f t="shared" si="11"/>
        <v/>
      </c>
      <c r="HD66" s="69" t="str">
        <f t="shared" si="12"/>
        <v/>
      </c>
      <c r="HE66" s="69" t="str">
        <f t="shared" si="13"/>
        <v/>
      </c>
      <c r="HF66" s="69" t="str">
        <f t="shared" si="14"/>
        <v/>
      </c>
      <c r="HH66" s="69" t="str">
        <f t="shared" si="15"/>
        <v/>
      </c>
      <c r="HI66" s="69" t="str">
        <f>IF($GG$3=Certificado!$Z$30,Tabela!HB66,IF($GG$3=Certificado!$AA$30,Tabela!HC66,""))</f>
        <v/>
      </c>
      <c r="HJ66" s="69" t="str">
        <f t="shared" si="16"/>
        <v/>
      </c>
      <c r="HK66" s="69" t="str">
        <f>IF($GG$3=Certificado!$Z$30,Tabela!HE66,IF($GG$3=Certificado!$AA$30,Tabela!HF66,""))</f>
        <v/>
      </c>
      <c r="HQ66" s="165" t="str">
        <f t="shared" si="17"/>
        <v/>
      </c>
      <c r="HR66" s="129" t="str">
        <f t="shared" si="18"/>
        <v/>
      </c>
      <c r="HS66" s="129" t="str">
        <f t="shared" si="19"/>
        <v/>
      </c>
      <c r="HT66" s="129" t="str">
        <f t="shared" si="20"/>
        <v/>
      </c>
      <c r="HU66" s="129" t="str">
        <f t="shared" si="21"/>
        <v/>
      </c>
      <c r="HV66" s="129" t="str">
        <f t="shared" si="22"/>
        <v/>
      </c>
      <c r="HW66" s="129" t="str">
        <f t="shared" si="23"/>
        <v/>
      </c>
      <c r="HX66" s="171"/>
      <c r="HY66" s="129" t="str">
        <v/>
      </c>
      <c r="HZ66" s="129" t="str">
        <f>IFERROR(IF('Análise Quantitativa'!$D$30="Máximo",RANK(HY66,$HY$8:$HY$72,0),IF('Análise Quantitativa'!$D$30="Mínimo",RANK(HY66,$HY$8:$HY$72,1),IF('Análise Quantitativa'!$D$30="- Mínimo",RANK(HY66,$HY$8:$HY$72,1),""))),"")</f>
        <v/>
      </c>
      <c r="IA66" s="129" t="str">
        <v/>
      </c>
      <c r="IB66" s="129" t="str">
        <f>IFERROR(IF('Análise Quantitativa'!$D$30="Máximo",RANK(IA66,$IA$8:$IA$72,0),IF('Análise Quantitativa'!$D$30="Mínimo",RANK(IA66,$IA$8:$IA$72,1),IF('Análise Quantitativa'!$D$30="- Mínimo",RANK(IA66,$IA$8:$IA$72,1),""))),"")</f>
        <v/>
      </c>
      <c r="IC66" s="129" t="str">
        <v/>
      </c>
      <c r="ID66" s="129" t="str">
        <f>IFERROR(IF('Análise Quantitativa'!$D$30="Máximo",RANK(IC66,$IC$8:$IC$72,0),IF('Análise Quantitativa'!$D$30="Mínimo",RANK(IC66,$IC$8:$IC$72,1),IF('Análise Quantitativa'!$D$30="- Mínimo",RANK(IC66,$IC$8:$IC$72,1),""))),"")</f>
        <v/>
      </c>
      <c r="IE66" s="129" t="str">
        <v/>
      </c>
      <c r="IF66" s="129" t="str">
        <f>IFERROR(IF('Análise Quantitativa'!$D$30="Máximo",RANK(IE66,$IE$8:$IE$72,0),IF('Análise Quantitativa'!$D$30="Mínimo",RANK(IE66,$IE$8:$IE$72,1),IF('Análise Quantitativa'!$D$30="- Mínimo",RANK(IE66,$IE$8:$IE$72,1),""))),"")</f>
        <v/>
      </c>
      <c r="IG66" s="129" t="str">
        <v/>
      </c>
      <c r="IH66" s="129" t="str">
        <f>IFERROR(IF('Análise Quantitativa'!$D$30="Máximo",RANK(IG66,$IG$8:$IG$72,0),IF('Análise Quantitativa'!$D$30="Mínimo",RANK(IG66,$IG$8:$IG$72,1),IF('Análise Quantitativa'!$D$30="- Mínimo",RANK(IG66,$IG$8:$IG$72,1),""))),"")</f>
        <v/>
      </c>
      <c r="II66" s="129" t="str">
        <v/>
      </c>
      <c r="IJ66" s="129" t="str">
        <f>IFERROR(IF('Análise Quantitativa'!$D$30="Máximo",RANK(II66,$II$8:$II$72,0),IF('Análise Quantitativa'!$D$30="Mínimo",RANK(II66,$II$8:$II$72,1),IF('Análise Quantitativa'!$D$30="- Mínimo",RANK(II66,$II$8:$II$72,1),""))),"")</f>
        <v/>
      </c>
      <c r="IK66" s="171"/>
      <c r="IL66" s="130">
        <v>60</v>
      </c>
      <c r="IM66" s="130" t="str">
        <f t="shared" si="24"/>
        <v/>
      </c>
      <c r="IN66" s="130" t="str">
        <f t="shared" si="25"/>
        <v/>
      </c>
      <c r="IO66" s="130" t="str">
        <f t="shared" si="26"/>
        <v/>
      </c>
      <c r="IP66" s="130" t="str">
        <f t="shared" si="27"/>
        <v/>
      </c>
      <c r="IQ66" s="130" t="str">
        <f t="shared" si="28"/>
        <v/>
      </c>
      <c r="IR66" s="130" t="str">
        <f t="shared" si="29"/>
        <v/>
      </c>
      <c r="IT66" s="130" t="str">
        <f t="shared" si="30"/>
        <v/>
      </c>
      <c r="IU66" s="130" t="str">
        <f t="shared" si="31"/>
        <v/>
      </c>
    </row>
    <row r="67" spans="2:255" ht="9.75" customHeight="1" thickBot="1" x14ac:dyDescent="0.3">
      <c r="B67" s="81" t="str">
        <f>Esboço!C34</f>
        <v/>
      </c>
      <c r="C67" s="75" t="str">
        <f>Esboço!S34</f>
        <v/>
      </c>
      <c r="D67" s="75" t="str">
        <f>IFERROR(IF('Análise Quantitativa'!$D$33="Mínimo",_xlfn.RANK.EQ(Tabela!C67,Tabela!$C$3:$C$247,1)+COUNTIF(Tabela!$C$3:'Tabela'!C67,Tabela!C67)-1,IF('Análise Quantitativa'!$D$33="- Mínimo",_xlfn.RANK.EQ(Tabela!C67,Tabela!$C$3:$C$247,1)+COUNTIF(Tabela!$C$3:'Tabela'!C67,Tabela!C67)-1,IF('Análise Quantitativa'!$D$33="Máximo",_xlfn.RANK.EQ(Tabela!C67,Tabela!$C$3:$C$247,0)+COUNTIF(Tabela!$C$3:'Tabela'!C67,Tabela!C67)-1,""))),"")</f>
        <v/>
      </c>
      <c r="E67" s="79" t="str">
        <f>Esboço!AH34</f>
        <v/>
      </c>
      <c r="F67" s="75" t="str">
        <f>IFERROR(IF('Análise Quantitativa'!$D$33="Mínimo",_xlfn.RANK.EQ(Tabela!E67,Tabela!$E$3:$E$247,1)+COUNTIF(Tabela!$E$3:'Tabela'!E67,Tabela!E67)-1,IF('Análise Quantitativa'!$D$33="- Mínimo",_xlfn.RANK.EQ(Tabela!E67,Tabela!$E$3:$E$247,1)+COUNTIF(Tabela!$E$3:'Tabela'!E67,Tabela!E67)-1,IF('Análise Quantitativa'!$D$33="Máximo",_xlfn.RANK.EQ(Tabela!E67,Tabela!$E$3:$E$247,0)+COUNTIF(Tabela!$E$3:'Tabela'!E67,Tabela!E67)-1,""))),"")</f>
        <v/>
      </c>
      <c r="G67" s="90" t="str">
        <f t="shared" si="43"/>
        <v/>
      </c>
      <c r="H67" s="90" t="str">
        <f>IFERROR(Tabela!E67,"")</f>
        <v/>
      </c>
      <c r="I67" s="82" t="str">
        <f t="shared" si="3"/>
        <v/>
      </c>
      <c r="J67" s="89" t="str">
        <f>IFERROR(IF('Análise Quantitativa'!$D$33="Mínimo",_xlfn.RANK.EQ(Tabela!I67,Tabela!$I$3:$I$247,1)+COUNTIF(Tabela!$I$3:'Tabela'!I67,Tabela!I67)-1,IF('Análise Quantitativa'!$D$33="- Mínimo",_xlfn.RANK.EQ(Tabela!I67,Tabela!$I$3:$I$247,1)+COUNTIF(Tabela!$I$3:'Tabela'!I67,Tabela!I67)-1,IF('Análise Quantitativa'!$D$33="Máximo",_xlfn.RANK.EQ(Tabela!I67,Tabela!$I$3:$I$247,0)+COUNTIF(Tabela!$I$3:'Tabela'!I67,Tabela!I67)-1,""))),"")</f>
        <v/>
      </c>
      <c r="GG67" s="133"/>
      <c r="GH67" s="131"/>
      <c r="GI67" s="141" t="str">
        <f>IF('Extrato 1'!U62=0,"",'Extrato 1'!U62)</f>
        <v/>
      </c>
      <c r="GJ67" s="141" t="str">
        <f>IF('Análise Quantitativa'!O96=0,"",'Análise Quantitativa'!O96)</f>
        <v/>
      </c>
      <c r="GK67" s="132" t="str">
        <f>'Extrato 1'!Y62</f>
        <v/>
      </c>
      <c r="GL67" s="132" t="str">
        <f>IF($GG$1=Certificado!$AB$30,'Extrato 1'!H62,IF($GG$1=Certificado!$AC$30,'Extrato 1'!I62,""))</f>
        <v/>
      </c>
      <c r="GM67" s="142" t="str">
        <f t="shared" si="6"/>
        <v/>
      </c>
      <c r="GN67" s="138"/>
      <c r="GO67" s="131"/>
      <c r="GP67" s="141" t="str">
        <f>IF('Extrato 2'!U62=0,"",'Extrato 2'!U62)</f>
        <v/>
      </c>
      <c r="GQ67" s="141" t="str">
        <f t="shared" si="7"/>
        <v/>
      </c>
      <c r="GR67" s="132" t="str">
        <f>'Extrato 2'!Y62</f>
        <v/>
      </c>
      <c r="GS67" s="132" t="str">
        <f>IF($GG$1=Certificado!$AB$30,'Extrato 2'!H62,IF($GG$1=Certificado!$AC$30,'Extrato 2'!I62,""))</f>
        <v/>
      </c>
      <c r="GT67" s="142" t="str">
        <f t="shared" si="8"/>
        <v/>
      </c>
      <c r="GV67" s="132" t="str">
        <f>'Extrato 1'!S62</f>
        <v/>
      </c>
      <c r="GW67" s="132" t="str">
        <f>'Extrato 1'!V62</f>
        <v/>
      </c>
      <c r="GX67" s="132" t="str">
        <f>'Extrato 2'!S62</f>
        <v/>
      </c>
      <c r="GY67" s="132" t="str">
        <f>'Extrato 2'!V62</f>
        <v/>
      </c>
      <c r="HA67" s="132" t="str">
        <f t="shared" si="9"/>
        <v/>
      </c>
      <c r="HB67" s="69" t="str">
        <f t="shared" si="10"/>
        <v/>
      </c>
      <c r="HC67" s="69" t="str">
        <f t="shared" si="11"/>
        <v/>
      </c>
      <c r="HD67" s="69" t="str">
        <f t="shared" si="12"/>
        <v/>
      </c>
      <c r="HE67" s="69" t="str">
        <f t="shared" si="13"/>
        <v/>
      </c>
      <c r="HF67" s="69" t="str">
        <f t="shared" si="14"/>
        <v/>
      </c>
      <c r="HH67" s="69" t="str">
        <f t="shared" si="15"/>
        <v/>
      </c>
      <c r="HI67" s="69" t="str">
        <f>IF($GG$3=Certificado!$Z$30,Tabela!HB67,IF($GG$3=Certificado!$AA$30,Tabela!HC67,""))</f>
        <v/>
      </c>
      <c r="HJ67" s="69" t="str">
        <f t="shared" si="16"/>
        <v/>
      </c>
      <c r="HK67" s="69" t="str">
        <f>IF($GG$3=Certificado!$Z$30,Tabela!HE67,IF($GG$3=Certificado!$AA$30,Tabela!HF67,""))</f>
        <v/>
      </c>
      <c r="HQ67" s="165" t="str">
        <f t="shared" si="17"/>
        <v/>
      </c>
      <c r="HR67" s="129" t="str">
        <f t="shared" si="18"/>
        <v/>
      </c>
      <c r="HS67" s="129" t="str">
        <f t="shared" si="19"/>
        <v/>
      </c>
      <c r="HT67" s="129" t="str">
        <f t="shared" si="20"/>
        <v/>
      </c>
      <c r="HU67" s="129" t="str">
        <f t="shared" si="21"/>
        <v/>
      </c>
      <c r="HV67" s="129" t="str">
        <f t="shared" si="22"/>
        <v/>
      </c>
      <c r="HW67" s="129" t="str">
        <f t="shared" si="23"/>
        <v/>
      </c>
      <c r="HX67" s="171"/>
      <c r="HY67" s="129" t="str">
        <v/>
      </c>
      <c r="HZ67" s="129" t="str">
        <f>IFERROR(IF('Análise Quantitativa'!$D$30="Máximo",RANK(HY67,$HY$8:$HY$72,0),IF('Análise Quantitativa'!$D$30="Mínimo",RANK(HY67,$HY$8:$HY$72,1),IF('Análise Quantitativa'!$D$30="- Mínimo",RANK(HY67,$HY$8:$HY$72,1),""))),"")</f>
        <v/>
      </c>
      <c r="IA67" s="129" t="str">
        <v/>
      </c>
      <c r="IB67" s="129" t="str">
        <f>IFERROR(IF('Análise Quantitativa'!$D$30="Máximo",RANK(IA67,$IA$8:$IA$72,0),IF('Análise Quantitativa'!$D$30="Mínimo",RANK(IA67,$IA$8:$IA$72,1),IF('Análise Quantitativa'!$D$30="- Mínimo",RANK(IA67,$IA$8:$IA$72,1),""))),"")</f>
        <v/>
      </c>
      <c r="IC67" s="129" t="str">
        <v/>
      </c>
      <c r="ID67" s="129" t="str">
        <f>IFERROR(IF('Análise Quantitativa'!$D$30="Máximo",RANK(IC67,$IC$8:$IC$72,0),IF('Análise Quantitativa'!$D$30="Mínimo",RANK(IC67,$IC$8:$IC$72,1),IF('Análise Quantitativa'!$D$30="- Mínimo",RANK(IC67,$IC$8:$IC$72,1),""))),"")</f>
        <v/>
      </c>
      <c r="IE67" s="129" t="str">
        <v/>
      </c>
      <c r="IF67" s="129" t="str">
        <f>IFERROR(IF('Análise Quantitativa'!$D$30="Máximo",RANK(IE67,$IE$8:$IE$72,0),IF('Análise Quantitativa'!$D$30="Mínimo",RANK(IE67,$IE$8:$IE$72,1),IF('Análise Quantitativa'!$D$30="- Mínimo",RANK(IE67,$IE$8:$IE$72,1),""))),"")</f>
        <v/>
      </c>
      <c r="IG67" s="129" t="str">
        <v/>
      </c>
      <c r="IH67" s="129" t="str">
        <f>IFERROR(IF('Análise Quantitativa'!$D$30="Máximo",RANK(IG67,$IG$8:$IG$72,0),IF('Análise Quantitativa'!$D$30="Mínimo",RANK(IG67,$IG$8:$IG$72,1),IF('Análise Quantitativa'!$D$30="- Mínimo",RANK(IG67,$IG$8:$IG$72,1),""))),"")</f>
        <v/>
      </c>
      <c r="II67" s="129" t="str">
        <v/>
      </c>
      <c r="IJ67" s="129" t="str">
        <f>IFERROR(IF('Análise Quantitativa'!$D$30="Máximo",RANK(II67,$II$8:$II$72,0),IF('Análise Quantitativa'!$D$30="Mínimo",RANK(II67,$II$8:$II$72,1),IF('Análise Quantitativa'!$D$30="- Mínimo",RANK(II67,$II$8:$II$72,1),""))),"")</f>
        <v/>
      </c>
      <c r="IK67" s="171"/>
      <c r="IL67" s="130">
        <v>61</v>
      </c>
      <c r="IM67" s="130" t="str">
        <f t="shared" si="24"/>
        <v/>
      </c>
      <c r="IN67" s="130" t="str">
        <f t="shared" si="25"/>
        <v/>
      </c>
      <c r="IO67" s="130" t="str">
        <f t="shared" si="26"/>
        <v/>
      </c>
      <c r="IP67" s="130" t="str">
        <f t="shared" si="27"/>
        <v/>
      </c>
      <c r="IQ67" s="130" t="str">
        <f t="shared" si="28"/>
        <v/>
      </c>
      <c r="IR67" s="130" t="str">
        <f t="shared" si="29"/>
        <v/>
      </c>
      <c r="IT67" s="130" t="str">
        <f t="shared" si="30"/>
        <v/>
      </c>
      <c r="IU67" s="130" t="str">
        <f t="shared" si="31"/>
        <v/>
      </c>
    </row>
    <row r="68" spans="2:255" ht="9.75" customHeight="1" thickBot="1" x14ac:dyDescent="0.3">
      <c r="B68" s="81" t="str">
        <f>Esboço!C35</f>
        <v/>
      </c>
      <c r="C68" s="75" t="str">
        <f>Esboço!S35</f>
        <v/>
      </c>
      <c r="D68" s="75" t="str">
        <f>IFERROR(IF('Análise Quantitativa'!$D$33="Mínimo",_xlfn.RANK.EQ(Tabela!C68,Tabela!$C$3:$C$247,1)+COUNTIF(Tabela!$C$3:'Tabela'!C68,Tabela!C68)-1,IF('Análise Quantitativa'!$D$33="- Mínimo",_xlfn.RANK.EQ(Tabela!C68,Tabela!$C$3:$C$247,1)+COUNTIF(Tabela!$C$3:'Tabela'!C68,Tabela!C68)-1,IF('Análise Quantitativa'!$D$33="Máximo",_xlfn.RANK.EQ(Tabela!C68,Tabela!$C$3:$C$247,0)+COUNTIF(Tabela!$C$3:'Tabela'!C68,Tabela!C68)-1,""))),"")</f>
        <v/>
      </c>
      <c r="E68" s="79" t="str">
        <f>Esboço!AH35</f>
        <v/>
      </c>
      <c r="F68" s="75" t="str">
        <f>IFERROR(IF('Análise Quantitativa'!$D$33="Mínimo",_xlfn.RANK.EQ(Tabela!E68,Tabela!$E$3:$E$247,1)+COUNTIF(Tabela!$E$3:'Tabela'!E68,Tabela!E68)-1,IF('Análise Quantitativa'!$D$33="- Mínimo",_xlfn.RANK.EQ(Tabela!E68,Tabela!$E$3:$E$247,1)+COUNTIF(Tabela!$E$3:'Tabela'!E68,Tabela!E68)-1,IF('Análise Quantitativa'!$D$33="Máximo",_xlfn.RANK.EQ(Tabela!E68,Tabela!$E$3:$E$247,0)+COUNTIF(Tabela!$E$3:'Tabela'!E68,Tabela!E68)-1,""))),"")</f>
        <v/>
      </c>
      <c r="G68" s="90" t="str">
        <f t="shared" si="43"/>
        <v/>
      </c>
      <c r="H68" s="90" t="str">
        <f>IFERROR(Tabela!E68,"")</f>
        <v/>
      </c>
      <c r="I68" s="82" t="str">
        <f t="shared" si="3"/>
        <v/>
      </c>
      <c r="J68" s="89" t="str">
        <f>IFERROR(IF('Análise Quantitativa'!$D$33="Mínimo",_xlfn.RANK.EQ(Tabela!I68,Tabela!$I$3:$I$247,1)+COUNTIF(Tabela!$I$3:'Tabela'!I68,Tabela!I68)-1,IF('Análise Quantitativa'!$D$33="- Mínimo",_xlfn.RANK.EQ(Tabela!I68,Tabela!$I$3:$I$247,1)+COUNTIF(Tabela!$I$3:'Tabela'!I68,Tabela!I68)-1,IF('Análise Quantitativa'!$D$33="Máximo",_xlfn.RANK.EQ(Tabela!I68,Tabela!$I$3:$I$247,0)+COUNTIF(Tabela!$I$3:'Tabela'!I68,Tabela!I68)-1,""))),"")</f>
        <v/>
      </c>
      <c r="V68" s="102" t="str">
        <f t="shared" ref="V68:AB68" si="53">IF(V69="-","-",1)</f>
        <v>-</v>
      </c>
      <c r="W68" s="102" t="str">
        <f t="shared" si="53"/>
        <v>-</v>
      </c>
      <c r="X68" s="102" t="str">
        <f t="shared" si="53"/>
        <v>-</v>
      </c>
      <c r="Y68" s="102" t="str">
        <f t="shared" si="53"/>
        <v>-</v>
      </c>
      <c r="Z68" s="102" t="str">
        <f t="shared" si="53"/>
        <v>-</v>
      </c>
      <c r="AA68" s="102" t="str">
        <f t="shared" si="53"/>
        <v>-</v>
      </c>
      <c r="AB68" s="102" t="str">
        <f t="shared" si="53"/>
        <v>-</v>
      </c>
      <c r="GG68" s="133"/>
      <c r="GH68" s="131"/>
      <c r="GI68" s="141" t="str">
        <f>IF('Extrato 1'!U63=0,"",'Extrato 1'!U63)</f>
        <v/>
      </c>
      <c r="GJ68" s="141" t="str">
        <f>IF('Análise Quantitativa'!O97=0,"",'Análise Quantitativa'!O97)</f>
        <v/>
      </c>
      <c r="GK68" s="132" t="str">
        <f>'Extrato 1'!Y63</f>
        <v/>
      </c>
      <c r="GL68" s="132" t="str">
        <f>IF($GG$1=Certificado!$AB$30,'Extrato 1'!H63,IF($GG$1=Certificado!$AC$30,'Extrato 1'!I63,""))</f>
        <v/>
      </c>
      <c r="GM68" s="142" t="str">
        <f t="shared" si="6"/>
        <v/>
      </c>
      <c r="GN68" s="138"/>
      <c r="GO68" s="131"/>
      <c r="GP68" s="141" t="str">
        <f>IF('Extrato 2'!U63=0,"",'Extrato 2'!U63)</f>
        <v/>
      </c>
      <c r="GQ68" s="141" t="str">
        <f t="shared" si="7"/>
        <v/>
      </c>
      <c r="GR68" s="132" t="str">
        <f>'Extrato 2'!Y63</f>
        <v/>
      </c>
      <c r="GS68" s="132" t="str">
        <f>IF($GG$1=Certificado!$AB$30,'Extrato 2'!H63,IF($GG$1=Certificado!$AC$30,'Extrato 2'!I63,""))</f>
        <v/>
      </c>
      <c r="GT68" s="142" t="str">
        <f t="shared" si="8"/>
        <v/>
      </c>
      <c r="GV68" s="132" t="str">
        <f>'Extrato 1'!S63</f>
        <v/>
      </c>
      <c r="GW68" s="132" t="str">
        <f>'Extrato 1'!V63</f>
        <v/>
      </c>
      <c r="GX68" s="132" t="str">
        <f>'Extrato 2'!S63</f>
        <v/>
      </c>
      <c r="GY68" s="132" t="str">
        <f>'Extrato 2'!V63</f>
        <v/>
      </c>
      <c r="HA68" s="132" t="str">
        <f t="shared" si="9"/>
        <v/>
      </c>
      <c r="HB68" s="69" t="str">
        <f t="shared" si="10"/>
        <v/>
      </c>
      <c r="HC68" s="69" t="str">
        <f t="shared" si="11"/>
        <v/>
      </c>
      <c r="HD68" s="69" t="str">
        <f t="shared" si="12"/>
        <v/>
      </c>
      <c r="HE68" s="69" t="str">
        <f t="shared" si="13"/>
        <v/>
      </c>
      <c r="HF68" s="69" t="str">
        <f t="shared" si="14"/>
        <v/>
      </c>
      <c r="HH68" s="69" t="str">
        <f t="shared" si="15"/>
        <v/>
      </c>
      <c r="HI68" s="69" t="str">
        <f>IF($GG$3=Certificado!$Z$30,Tabela!HB68,IF($GG$3=Certificado!$AA$30,Tabela!HC68,""))</f>
        <v/>
      </c>
      <c r="HJ68" s="69" t="str">
        <f t="shared" si="16"/>
        <v/>
      </c>
      <c r="HK68" s="69" t="str">
        <f>IF($GG$3=Certificado!$Z$30,Tabela!HE68,IF($GG$3=Certificado!$AA$30,Tabela!HF68,""))</f>
        <v/>
      </c>
      <c r="HQ68" s="165" t="str">
        <f t="shared" si="17"/>
        <v/>
      </c>
      <c r="HR68" s="129" t="str">
        <f t="shared" si="18"/>
        <v/>
      </c>
      <c r="HS68" s="129" t="str">
        <f t="shared" si="19"/>
        <v/>
      </c>
      <c r="HT68" s="129" t="str">
        <f t="shared" si="20"/>
        <v/>
      </c>
      <c r="HU68" s="129" t="str">
        <f t="shared" si="21"/>
        <v/>
      </c>
      <c r="HV68" s="129" t="str">
        <f t="shared" si="22"/>
        <v/>
      </c>
      <c r="HW68" s="129" t="str">
        <f t="shared" si="23"/>
        <v/>
      </c>
      <c r="HX68" s="171"/>
      <c r="HY68" s="129" t="str">
        <v/>
      </c>
      <c r="HZ68" s="129" t="str">
        <f>IFERROR(IF('Análise Quantitativa'!$D$30="Máximo",RANK(HY68,$HY$8:$HY$72,0),IF('Análise Quantitativa'!$D$30="Mínimo",RANK(HY68,$HY$8:$HY$72,1),IF('Análise Quantitativa'!$D$30="- Mínimo",RANK(HY68,$HY$8:$HY$72,1),""))),"")</f>
        <v/>
      </c>
      <c r="IA68" s="129" t="str">
        <v/>
      </c>
      <c r="IB68" s="129" t="str">
        <f>IFERROR(IF('Análise Quantitativa'!$D$30="Máximo",RANK(IA68,$IA$8:$IA$72,0),IF('Análise Quantitativa'!$D$30="Mínimo",RANK(IA68,$IA$8:$IA$72,1),IF('Análise Quantitativa'!$D$30="- Mínimo",RANK(IA68,$IA$8:$IA$72,1),""))),"")</f>
        <v/>
      </c>
      <c r="IC68" s="129" t="str">
        <v/>
      </c>
      <c r="ID68" s="129" t="str">
        <f>IFERROR(IF('Análise Quantitativa'!$D$30="Máximo",RANK(IC68,$IC$8:$IC$72,0),IF('Análise Quantitativa'!$D$30="Mínimo",RANK(IC68,$IC$8:$IC$72,1),IF('Análise Quantitativa'!$D$30="- Mínimo",RANK(IC68,$IC$8:$IC$72,1),""))),"")</f>
        <v/>
      </c>
      <c r="IE68" s="129" t="str">
        <v/>
      </c>
      <c r="IF68" s="129" t="str">
        <f>IFERROR(IF('Análise Quantitativa'!$D$30="Máximo",RANK(IE68,$IE$8:$IE$72,0),IF('Análise Quantitativa'!$D$30="Mínimo",RANK(IE68,$IE$8:$IE$72,1),IF('Análise Quantitativa'!$D$30="- Mínimo",RANK(IE68,$IE$8:$IE$72,1),""))),"")</f>
        <v/>
      </c>
      <c r="IG68" s="129" t="str">
        <v/>
      </c>
      <c r="IH68" s="129" t="str">
        <f>IFERROR(IF('Análise Quantitativa'!$D$30="Máximo",RANK(IG68,$IG$8:$IG$72,0),IF('Análise Quantitativa'!$D$30="Mínimo",RANK(IG68,$IG$8:$IG$72,1),IF('Análise Quantitativa'!$D$30="- Mínimo",RANK(IG68,$IG$8:$IG$72,1),""))),"")</f>
        <v/>
      </c>
      <c r="II68" s="129" t="str">
        <v/>
      </c>
      <c r="IJ68" s="129" t="str">
        <f>IFERROR(IF('Análise Quantitativa'!$D$30="Máximo",RANK(II68,$II$8:$II$72,0),IF('Análise Quantitativa'!$D$30="Mínimo",RANK(II68,$II$8:$II$72,1),IF('Análise Quantitativa'!$D$30="- Mínimo",RANK(II68,$II$8:$II$72,1),""))),"")</f>
        <v/>
      </c>
      <c r="IK68" s="171"/>
      <c r="IL68" s="130">
        <v>62</v>
      </c>
      <c r="IM68" s="130" t="str">
        <f t="shared" si="24"/>
        <v/>
      </c>
      <c r="IN68" s="130" t="str">
        <f t="shared" si="25"/>
        <v/>
      </c>
      <c r="IO68" s="130" t="str">
        <f t="shared" si="26"/>
        <v/>
      </c>
      <c r="IP68" s="130" t="str">
        <f t="shared" si="27"/>
        <v/>
      </c>
      <c r="IQ68" s="130" t="str">
        <f t="shared" si="28"/>
        <v/>
      </c>
      <c r="IR68" s="130" t="str">
        <f t="shared" si="29"/>
        <v/>
      </c>
      <c r="IT68" s="130" t="str">
        <f t="shared" si="30"/>
        <v/>
      </c>
      <c r="IU68" s="130" t="str">
        <f t="shared" si="31"/>
        <v/>
      </c>
    </row>
    <row r="69" spans="2:255" ht="9.75" customHeight="1" thickBot="1" x14ac:dyDescent="0.3">
      <c r="B69" s="81" t="str">
        <f>Esboço!C36</f>
        <v/>
      </c>
      <c r="C69" s="75" t="str">
        <f>Esboço!S36</f>
        <v/>
      </c>
      <c r="D69" s="75" t="str">
        <f>IFERROR(IF('Análise Quantitativa'!$D$33="Mínimo",_xlfn.RANK.EQ(Tabela!C69,Tabela!$C$3:$C$247,1)+COUNTIF(Tabela!$C$3:'Tabela'!C69,Tabela!C69)-1,IF('Análise Quantitativa'!$D$33="- Mínimo",_xlfn.RANK.EQ(Tabela!C69,Tabela!$C$3:$C$247,1)+COUNTIF(Tabela!$C$3:'Tabela'!C69,Tabela!C69)-1,IF('Análise Quantitativa'!$D$33="Máximo",_xlfn.RANK.EQ(Tabela!C69,Tabela!$C$3:$C$247,0)+COUNTIF(Tabela!$C$3:'Tabela'!C69,Tabela!C69)-1,""))),"")</f>
        <v/>
      </c>
      <c r="E69" s="79" t="str">
        <f>Esboço!AH36</f>
        <v/>
      </c>
      <c r="F69" s="75" t="str">
        <f>IFERROR(IF('Análise Quantitativa'!$D$33="Mínimo",_xlfn.RANK.EQ(Tabela!E69,Tabela!$E$3:$E$247,1)+COUNTIF(Tabela!$E$3:'Tabela'!E69,Tabela!E69)-1,IF('Análise Quantitativa'!$D$33="- Mínimo",_xlfn.RANK.EQ(Tabela!E69,Tabela!$E$3:$E$247,1)+COUNTIF(Tabela!$E$3:'Tabela'!E69,Tabela!E69)-1,IF('Análise Quantitativa'!$D$33="Máximo",_xlfn.RANK.EQ(Tabela!E69,Tabela!$E$3:$E$247,0)+COUNTIF(Tabela!$E$3:'Tabela'!E69,Tabela!E69)-1,""))),"")</f>
        <v/>
      </c>
      <c r="G69" s="90" t="str">
        <f t="shared" si="43"/>
        <v/>
      </c>
      <c r="H69" s="90" t="str">
        <f>IFERROR(Tabela!E69,"")</f>
        <v/>
      </c>
      <c r="I69" s="82" t="str">
        <f t="shared" ref="I69:I132" si="54">IF(H69="","",H69)</f>
        <v/>
      </c>
      <c r="J69" s="89" t="str">
        <f>IFERROR(IF('Análise Quantitativa'!$D$33="Mínimo",_xlfn.RANK.EQ(Tabela!I69,Tabela!$I$3:$I$247,1)+COUNTIF(Tabela!$I$3:'Tabela'!I69,Tabela!I69)-1,IF('Análise Quantitativa'!$D$33="- Mínimo",_xlfn.RANK.EQ(Tabela!I69,Tabela!$I$3:$I$247,1)+COUNTIF(Tabela!$I$3:'Tabela'!I69,Tabela!I69)-1,IF('Análise Quantitativa'!$D$33="Máximo",_xlfn.RANK.EQ(Tabela!I69,Tabela!$I$3:$I$247,0)+COUNTIF(Tabela!$I$3:'Tabela'!I69,Tabela!I69)-1,""))),"")</f>
        <v/>
      </c>
      <c r="V69" s="101" t="str">
        <f>IF(J25="","-",J25)</f>
        <v>-</v>
      </c>
      <c r="W69" s="101" t="str">
        <f>IF(J60="","-",J60)</f>
        <v>-</v>
      </c>
      <c r="X69" s="101" t="str">
        <f>IF(J95="","-",J95)</f>
        <v>-</v>
      </c>
      <c r="Y69" s="101" t="str">
        <f>IF(J130="","-",J130)</f>
        <v>-</v>
      </c>
      <c r="Z69" s="101" t="str">
        <f>IF(J165="","-",J165)</f>
        <v>-</v>
      </c>
      <c r="AA69" s="101" t="str">
        <f>IF(J200="","-",J200)</f>
        <v>-</v>
      </c>
      <c r="AB69" s="101" t="str">
        <f>IF(J235="","-",J235)</f>
        <v>-</v>
      </c>
      <c r="GG69" s="133"/>
      <c r="GH69" s="131"/>
      <c r="GI69" s="141" t="str">
        <f>IF('Extrato 1'!U64=0,"",'Extrato 1'!U64)</f>
        <v/>
      </c>
      <c r="GJ69" s="141" t="str">
        <f>IF('Análise Quantitativa'!O98=0,"",'Análise Quantitativa'!O98)</f>
        <v/>
      </c>
      <c r="GK69" s="132" t="str">
        <f>'Extrato 1'!Y64</f>
        <v/>
      </c>
      <c r="GL69" s="132" t="str">
        <f>IF($GG$1=Certificado!$AB$30,'Extrato 1'!H64,IF($GG$1=Certificado!$AC$30,'Extrato 1'!I64,""))</f>
        <v/>
      </c>
      <c r="GM69" s="142" t="str">
        <f t="shared" si="6"/>
        <v/>
      </c>
      <c r="GN69" s="138"/>
      <c r="GO69" s="131"/>
      <c r="GP69" s="141" t="str">
        <f>IF('Extrato 2'!U64=0,"",'Extrato 2'!U64)</f>
        <v/>
      </c>
      <c r="GQ69" s="141" t="str">
        <f t="shared" si="7"/>
        <v/>
      </c>
      <c r="GR69" s="132" t="str">
        <f>'Extrato 2'!Y64</f>
        <v/>
      </c>
      <c r="GS69" s="132" t="str">
        <f>IF($GG$1=Certificado!$AB$30,'Extrato 2'!H64,IF($GG$1=Certificado!$AC$30,'Extrato 2'!I64,""))</f>
        <v/>
      </c>
      <c r="GT69" s="142" t="str">
        <f t="shared" si="8"/>
        <v/>
      </c>
      <c r="GV69" s="132" t="str">
        <f>'Extrato 1'!S64</f>
        <v/>
      </c>
      <c r="GW69" s="132" t="str">
        <f>'Extrato 1'!V64</f>
        <v/>
      </c>
      <c r="GX69" s="132" t="str">
        <f>'Extrato 2'!S64</f>
        <v/>
      </c>
      <c r="GY69" s="132" t="str">
        <f>'Extrato 2'!V64</f>
        <v/>
      </c>
      <c r="HA69" s="132" t="str">
        <f t="shared" si="9"/>
        <v/>
      </c>
      <c r="HB69" s="69" t="str">
        <f t="shared" si="10"/>
        <v/>
      </c>
      <c r="HC69" s="69" t="str">
        <f t="shared" si="11"/>
        <v/>
      </c>
      <c r="HD69" s="69" t="str">
        <f t="shared" si="12"/>
        <v/>
      </c>
      <c r="HE69" s="69" t="str">
        <f t="shared" si="13"/>
        <v/>
      </c>
      <c r="HF69" s="69" t="str">
        <f t="shared" si="14"/>
        <v/>
      </c>
      <c r="HH69" s="69" t="str">
        <f t="shared" si="15"/>
        <v/>
      </c>
      <c r="HI69" s="69" t="str">
        <f>IF($GG$3=Certificado!$Z$30,Tabela!HB69,IF($GG$3=Certificado!$AA$30,Tabela!HC69,""))</f>
        <v/>
      </c>
      <c r="HJ69" s="69" t="str">
        <f t="shared" si="16"/>
        <v/>
      </c>
      <c r="HK69" s="69" t="str">
        <f>IF($GG$3=Certificado!$Z$30,Tabela!HE69,IF($GG$3=Certificado!$AA$30,Tabela!HF69,""))</f>
        <v/>
      </c>
      <c r="HQ69" s="165" t="str">
        <f t="shared" si="17"/>
        <v/>
      </c>
      <c r="HR69" s="129" t="str">
        <f t="shared" si="18"/>
        <v/>
      </c>
      <c r="HS69" s="129" t="str">
        <f t="shared" si="19"/>
        <v/>
      </c>
      <c r="HT69" s="129" t="str">
        <f t="shared" si="20"/>
        <v/>
      </c>
      <c r="HU69" s="129" t="str">
        <f t="shared" si="21"/>
        <v/>
      </c>
      <c r="HV69" s="129" t="str">
        <f t="shared" si="22"/>
        <v/>
      </c>
      <c r="HW69" s="129" t="str">
        <f t="shared" si="23"/>
        <v/>
      </c>
      <c r="HX69" s="171"/>
      <c r="HY69" s="129" t="str">
        <v/>
      </c>
      <c r="HZ69" s="129" t="str">
        <f>IFERROR(IF('Análise Quantitativa'!$D$30="Máximo",RANK(HY69,$HY$8:$HY$72,0),IF('Análise Quantitativa'!$D$30="Mínimo",RANK(HY69,$HY$8:$HY$72,1),IF('Análise Quantitativa'!$D$30="- Mínimo",RANK(HY69,$HY$8:$HY$72,1),""))),"")</f>
        <v/>
      </c>
      <c r="IA69" s="129" t="str">
        <v/>
      </c>
      <c r="IB69" s="129" t="str">
        <f>IFERROR(IF('Análise Quantitativa'!$D$30="Máximo",RANK(IA69,$IA$8:$IA$72,0),IF('Análise Quantitativa'!$D$30="Mínimo",RANK(IA69,$IA$8:$IA$72,1),IF('Análise Quantitativa'!$D$30="- Mínimo",RANK(IA69,$IA$8:$IA$72,1),""))),"")</f>
        <v/>
      </c>
      <c r="IC69" s="129" t="str">
        <v/>
      </c>
      <c r="ID69" s="129" t="str">
        <f>IFERROR(IF('Análise Quantitativa'!$D$30="Máximo",RANK(IC69,$IC$8:$IC$72,0),IF('Análise Quantitativa'!$D$30="Mínimo",RANK(IC69,$IC$8:$IC$72,1),IF('Análise Quantitativa'!$D$30="- Mínimo",RANK(IC69,$IC$8:$IC$72,1),""))),"")</f>
        <v/>
      </c>
      <c r="IE69" s="129" t="str">
        <v/>
      </c>
      <c r="IF69" s="129" t="str">
        <f>IFERROR(IF('Análise Quantitativa'!$D$30="Máximo",RANK(IE69,$IE$8:$IE$72,0),IF('Análise Quantitativa'!$D$30="Mínimo",RANK(IE69,$IE$8:$IE$72,1),IF('Análise Quantitativa'!$D$30="- Mínimo",RANK(IE69,$IE$8:$IE$72,1),""))),"")</f>
        <v/>
      </c>
      <c r="IG69" s="129" t="str">
        <v/>
      </c>
      <c r="IH69" s="129" t="str">
        <f>IFERROR(IF('Análise Quantitativa'!$D$30="Máximo",RANK(IG69,$IG$8:$IG$72,0),IF('Análise Quantitativa'!$D$30="Mínimo",RANK(IG69,$IG$8:$IG$72,1),IF('Análise Quantitativa'!$D$30="- Mínimo",RANK(IG69,$IG$8:$IG$72,1),""))),"")</f>
        <v/>
      </c>
      <c r="II69" s="129" t="str">
        <v/>
      </c>
      <c r="IJ69" s="129" t="str">
        <f>IFERROR(IF('Análise Quantitativa'!$D$30="Máximo",RANK(II69,$II$8:$II$72,0),IF('Análise Quantitativa'!$D$30="Mínimo",RANK(II69,$II$8:$II$72,1),IF('Análise Quantitativa'!$D$30="- Mínimo",RANK(II69,$II$8:$II$72,1),""))),"")</f>
        <v/>
      </c>
      <c r="IK69" s="171"/>
      <c r="IL69" s="130">
        <v>63</v>
      </c>
      <c r="IM69" s="130" t="str">
        <f t="shared" si="24"/>
        <v/>
      </c>
      <c r="IN69" s="130" t="str">
        <f t="shared" si="25"/>
        <v/>
      </c>
      <c r="IO69" s="130" t="str">
        <f t="shared" si="26"/>
        <v/>
      </c>
      <c r="IP69" s="130" t="str">
        <f t="shared" si="27"/>
        <v/>
      </c>
      <c r="IQ69" s="130" t="str">
        <f t="shared" si="28"/>
        <v/>
      </c>
      <c r="IR69" s="130" t="str">
        <f t="shared" si="29"/>
        <v/>
      </c>
      <c r="IT69" s="130" t="str">
        <f t="shared" si="30"/>
        <v/>
      </c>
      <c r="IU69" s="130" t="str">
        <f t="shared" si="31"/>
        <v/>
      </c>
    </row>
    <row r="70" spans="2:255" ht="9.75" customHeight="1" thickBot="1" x14ac:dyDescent="0.3">
      <c r="B70" s="81" t="str">
        <f>Esboço!C37</f>
        <v/>
      </c>
      <c r="C70" s="75" t="str">
        <f>Esboço!S37</f>
        <v/>
      </c>
      <c r="D70" s="75" t="str">
        <f>IFERROR(IF('Análise Quantitativa'!$D$33="Mínimo",_xlfn.RANK.EQ(Tabela!C70,Tabela!$C$3:$C$247,1)+COUNTIF(Tabela!$C$3:'Tabela'!C70,Tabela!C70)-1,IF('Análise Quantitativa'!$D$33="- Mínimo",_xlfn.RANK.EQ(Tabela!C70,Tabela!$C$3:$C$247,1)+COUNTIF(Tabela!$C$3:'Tabela'!C70,Tabela!C70)-1,IF('Análise Quantitativa'!$D$33="Máximo",_xlfn.RANK.EQ(Tabela!C70,Tabela!$C$3:$C$247,0)+COUNTIF(Tabela!$C$3:'Tabela'!C70,Tabela!C70)-1,""))),"")</f>
        <v/>
      </c>
      <c r="E70" s="79" t="str">
        <f>Esboço!AH37</f>
        <v/>
      </c>
      <c r="F70" s="75" t="str">
        <f>IFERROR(IF('Análise Quantitativa'!$D$33="Mínimo",_xlfn.RANK.EQ(Tabela!E70,Tabela!$E$3:$E$247,1)+COUNTIF(Tabela!$E$3:'Tabela'!E70,Tabela!E70)-1,IF('Análise Quantitativa'!$D$33="- Mínimo",_xlfn.RANK.EQ(Tabela!E70,Tabela!$E$3:$E$247,1)+COUNTIF(Tabela!$E$3:'Tabela'!E70,Tabela!E70)-1,IF('Análise Quantitativa'!$D$33="Máximo",_xlfn.RANK.EQ(Tabela!E70,Tabela!$E$3:$E$247,0)+COUNTIF(Tabela!$E$3:'Tabela'!E70,Tabela!E70)-1,""))),"")</f>
        <v/>
      </c>
      <c r="G70" s="90" t="str">
        <f t="shared" si="43"/>
        <v/>
      </c>
      <c r="H70" s="90" t="str">
        <f>IFERROR(Tabela!E70,"")</f>
        <v/>
      </c>
      <c r="I70" s="82" t="str">
        <f t="shared" si="54"/>
        <v/>
      </c>
      <c r="J70" s="89" t="str">
        <f>IFERROR(IF('Análise Quantitativa'!$D$33="Mínimo",_xlfn.RANK.EQ(Tabela!I70,Tabela!$I$3:$I$247,1)+COUNTIF(Tabela!$I$3:'Tabela'!I70,Tabela!I70)-1,IF('Análise Quantitativa'!$D$33="- Mínimo",_xlfn.RANK.EQ(Tabela!I70,Tabela!$I$3:$I$247,1)+COUNTIF(Tabela!$I$3:'Tabela'!I70,Tabela!I70)-1,IF('Análise Quantitativa'!$D$33="Máximo",_xlfn.RANK.EQ(Tabela!I70,Tabela!$I$3:$I$247,0)+COUNTIF(Tabela!$I$3:'Tabela'!I70,Tabela!I70)-1,""))),"")</f>
        <v/>
      </c>
      <c r="GG70" s="133"/>
      <c r="GH70" s="131"/>
      <c r="GI70" s="141" t="str">
        <f>IF('Extrato 1'!U65=0,"",'Extrato 1'!U65)</f>
        <v/>
      </c>
      <c r="GJ70" s="141" t="str">
        <f>IF('Análise Quantitativa'!O99=0,"",'Análise Quantitativa'!O99)</f>
        <v/>
      </c>
      <c r="GK70" s="132" t="str">
        <f>'Extrato 1'!Y65</f>
        <v/>
      </c>
      <c r="GL70" s="132" t="str">
        <f>IF($GG$1=Certificado!$AB$30,'Extrato 1'!H65,IF($GG$1=Certificado!$AC$30,'Extrato 1'!I65,""))</f>
        <v/>
      </c>
      <c r="GM70" s="142" t="str">
        <f t="shared" si="6"/>
        <v/>
      </c>
      <c r="GN70" s="138"/>
      <c r="GO70" s="131"/>
      <c r="GP70" s="141" t="str">
        <f>IF('Extrato 2'!U65=0,"",'Extrato 2'!U65)</f>
        <v/>
      </c>
      <c r="GQ70" s="141" t="str">
        <f t="shared" si="7"/>
        <v/>
      </c>
      <c r="GR70" s="132" t="str">
        <f>'Extrato 2'!Y65</f>
        <v/>
      </c>
      <c r="GS70" s="132" t="str">
        <f>IF($GG$1=Certificado!$AB$30,'Extrato 2'!H65,IF($GG$1=Certificado!$AC$30,'Extrato 2'!I65,""))</f>
        <v/>
      </c>
      <c r="GT70" s="142" t="str">
        <f t="shared" si="8"/>
        <v/>
      </c>
      <c r="GV70" s="132" t="str">
        <f>'Extrato 1'!S65</f>
        <v/>
      </c>
      <c r="GW70" s="132" t="str">
        <f>'Extrato 1'!V65</f>
        <v/>
      </c>
      <c r="GX70" s="132" t="str">
        <f>'Extrato 2'!S65</f>
        <v/>
      </c>
      <c r="GY70" s="132" t="str">
        <f>'Extrato 2'!V65</f>
        <v/>
      </c>
      <c r="HA70" s="132" t="str">
        <f t="shared" si="9"/>
        <v/>
      </c>
      <c r="HB70" s="69" t="str">
        <f t="shared" si="10"/>
        <v/>
      </c>
      <c r="HC70" s="69" t="str">
        <f t="shared" si="11"/>
        <v/>
      </c>
      <c r="HD70" s="69" t="str">
        <f t="shared" si="12"/>
        <v/>
      </c>
      <c r="HE70" s="69" t="str">
        <f t="shared" si="13"/>
        <v/>
      </c>
      <c r="HF70" s="69" t="str">
        <f t="shared" si="14"/>
        <v/>
      </c>
      <c r="HH70" s="69" t="str">
        <f t="shared" si="15"/>
        <v/>
      </c>
      <c r="HI70" s="69" t="str">
        <f>IF($GG$3=Certificado!$Z$30,Tabela!HB70,IF($GG$3=Certificado!$AA$30,Tabela!HC70,""))</f>
        <v/>
      </c>
      <c r="HJ70" s="69" t="str">
        <f t="shared" si="16"/>
        <v/>
      </c>
      <c r="HK70" s="69" t="str">
        <f>IF($GG$3=Certificado!$Z$30,Tabela!HE70,IF($GG$3=Certificado!$AA$30,Tabela!HF70,""))</f>
        <v/>
      </c>
      <c r="HQ70" s="165" t="str">
        <f t="shared" si="17"/>
        <v/>
      </c>
      <c r="HR70" s="129" t="str">
        <f t="shared" si="18"/>
        <v/>
      </c>
      <c r="HS70" s="129" t="str">
        <f t="shared" si="19"/>
        <v/>
      </c>
      <c r="HT70" s="129" t="str">
        <f t="shared" si="20"/>
        <v/>
      </c>
      <c r="HU70" s="129" t="str">
        <f t="shared" si="21"/>
        <v/>
      </c>
      <c r="HV70" s="129" t="str">
        <f t="shared" si="22"/>
        <v/>
      </c>
      <c r="HW70" s="129" t="str">
        <f t="shared" si="23"/>
        <v/>
      </c>
      <c r="HX70" s="171"/>
      <c r="HY70" s="129" t="str">
        <v/>
      </c>
      <c r="HZ70" s="129" t="str">
        <f>IFERROR(IF('Análise Quantitativa'!$D$30="Máximo",RANK(HY70,$HY$8:$HY$72,0),IF('Análise Quantitativa'!$D$30="Mínimo",RANK(HY70,$HY$8:$HY$72,1),IF('Análise Quantitativa'!$D$30="- Mínimo",RANK(HY70,$HY$8:$HY$72,1),""))),"")</f>
        <v/>
      </c>
      <c r="IA70" s="129" t="str">
        <v/>
      </c>
      <c r="IB70" s="129" t="str">
        <f>IFERROR(IF('Análise Quantitativa'!$D$30="Máximo",RANK(IA70,$IA$8:$IA$72,0),IF('Análise Quantitativa'!$D$30="Mínimo",RANK(IA70,$IA$8:$IA$72,1),IF('Análise Quantitativa'!$D$30="- Mínimo",RANK(IA70,$IA$8:$IA$72,1),""))),"")</f>
        <v/>
      </c>
      <c r="IC70" s="129" t="str">
        <v/>
      </c>
      <c r="ID70" s="129" t="str">
        <f>IFERROR(IF('Análise Quantitativa'!$D$30="Máximo",RANK(IC70,$IC$8:$IC$72,0),IF('Análise Quantitativa'!$D$30="Mínimo",RANK(IC70,$IC$8:$IC$72,1),IF('Análise Quantitativa'!$D$30="- Mínimo",RANK(IC70,$IC$8:$IC$72,1),""))),"")</f>
        <v/>
      </c>
      <c r="IE70" s="129" t="str">
        <v/>
      </c>
      <c r="IF70" s="129" t="str">
        <f>IFERROR(IF('Análise Quantitativa'!$D$30="Máximo",RANK(IE70,$IE$8:$IE$72,0),IF('Análise Quantitativa'!$D$30="Mínimo",RANK(IE70,$IE$8:$IE$72,1),IF('Análise Quantitativa'!$D$30="- Mínimo",RANK(IE70,$IE$8:$IE$72,1),""))),"")</f>
        <v/>
      </c>
      <c r="IG70" s="129" t="str">
        <v/>
      </c>
      <c r="IH70" s="129" t="str">
        <f>IFERROR(IF('Análise Quantitativa'!$D$30="Máximo",RANK(IG70,$IG$8:$IG$72,0),IF('Análise Quantitativa'!$D$30="Mínimo",RANK(IG70,$IG$8:$IG$72,1),IF('Análise Quantitativa'!$D$30="- Mínimo",RANK(IG70,$IG$8:$IG$72,1),""))),"")</f>
        <v/>
      </c>
      <c r="II70" s="129" t="str">
        <v/>
      </c>
      <c r="IJ70" s="129" t="str">
        <f>IFERROR(IF('Análise Quantitativa'!$D$30="Máximo",RANK(II70,$II$8:$II$72,0),IF('Análise Quantitativa'!$D$30="Mínimo",RANK(II70,$II$8:$II$72,1),IF('Análise Quantitativa'!$D$30="- Mínimo",RANK(II70,$II$8:$II$72,1),""))),"")</f>
        <v/>
      </c>
      <c r="IK70" s="171"/>
      <c r="IL70" s="130">
        <v>64</v>
      </c>
      <c r="IM70" s="130" t="str">
        <f t="shared" si="24"/>
        <v/>
      </c>
      <c r="IN70" s="130" t="str">
        <f t="shared" si="25"/>
        <v/>
      </c>
      <c r="IO70" s="130" t="str">
        <f t="shared" si="26"/>
        <v/>
      </c>
      <c r="IP70" s="130" t="str">
        <f t="shared" si="27"/>
        <v/>
      </c>
      <c r="IQ70" s="130" t="str">
        <f t="shared" si="28"/>
        <v/>
      </c>
      <c r="IR70" s="130" t="str">
        <f t="shared" si="29"/>
        <v/>
      </c>
      <c r="IT70" s="130" t="str">
        <f t="shared" si="30"/>
        <v/>
      </c>
      <c r="IU70" s="130" t="str">
        <f t="shared" si="31"/>
        <v/>
      </c>
    </row>
    <row r="71" spans="2:255" ht="9.75" customHeight="1" thickBot="1" x14ac:dyDescent="0.3">
      <c r="B71" s="81" t="str">
        <f>Esboço!C38</f>
        <v/>
      </c>
      <c r="C71" s="75" t="str">
        <f>Esboço!S38</f>
        <v/>
      </c>
      <c r="D71" s="75" t="str">
        <f>IFERROR(IF('Análise Quantitativa'!$D$33="Mínimo",_xlfn.RANK.EQ(Tabela!C71,Tabela!$C$3:$C$247,1)+COUNTIF(Tabela!$C$3:'Tabela'!C71,Tabela!C71)-1,IF('Análise Quantitativa'!$D$33="- Mínimo",_xlfn.RANK.EQ(Tabela!C71,Tabela!$C$3:$C$247,1)+COUNTIF(Tabela!$C$3:'Tabela'!C71,Tabela!C71)-1,IF('Análise Quantitativa'!$D$33="Máximo",_xlfn.RANK.EQ(Tabela!C71,Tabela!$C$3:$C$247,0)+COUNTIF(Tabela!$C$3:'Tabela'!C71,Tabela!C71)-1,""))),"")</f>
        <v/>
      </c>
      <c r="E71" s="79" t="str">
        <f>Esboço!AH38</f>
        <v/>
      </c>
      <c r="F71" s="75" t="str">
        <f>IFERROR(IF('Análise Quantitativa'!$D$33="Mínimo",_xlfn.RANK.EQ(Tabela!E71,Tabela!$E$3:$E$247,1)+COUNTIF(Tabela!$E$3:'Tabela'!E71,Tabela!E71)-1,IF('Análise Quantitativa'!$D$33="- Mínimo",_xlfn.RANK.EQ(Tabela!E71,Tabela!$E$3:$E$247,1)+COUNTIF(Tabela!$E$3:'Tabela'!E71,Tabela!E71)-1,IF('Análise Quantitativa'!$D$33="Máximo",_xlfn.RANK.EQ(Tabela!E71,Tabela!$E$3:$E$247,0)+COUNTIF(Tabela!$E$3:'Tabela'!E71,Tabela!E71)-1,""))),"")</f>
        <v/>
      </c>
      <c r="G71" s="90" t="str">
        <f t="shared" si="43"/>
        <v/>
      </c>
      <c r="H71" s="90" t="str">
        <f>IFERROR(Tabela!E71,"")</f>
        <v/>
      </c>
      <c r="I71" s="82" t="str">
        <f t="shared" si="54"/>
        <v/>
      </c>
      <c r="J71" s="89" t="str">
        <f>IFERROR(IF('Análise Quantitativa'!$D$33="Mínimo",_xlfn.RANK.EQ(Tabela!I71,Tabela!$I$3:$I$247,1)+COUNTIF(Tabela!$I$3:'Tabela'!I71,Tabela!I71)-1,IF('Análise Quantitativa'!$D$33="- Mínimo",_xlfn.RANK.EQ(Tabela!I71,Tabela!$I$3:$I$247,1)+COUNTIF(Tabela!$I$3:'Tabela'!I71,Tabela!I71)-1,IF('Análise Quantitativa'!$D$33="Máximo",_xlfn.RANK.EQ(Tabela!I71,Tabela!$I$3:$I$247,0)+COUNTIF(Tabela!$I$3:'Tabela'!I71,Tabela!I71)-1,""))),"")</f>
        <v/>
      </c>
      <c r="V71" s="102" t="str">
        <f t="shared" ref="V71:AB71" si="55">IF(V72="-","-",1)</f>
        <v>-</v>
      </c>
      <c r="W71" s="102" t="str">
        <f t="shared" si="55"/>
        <v>-</v>
      </c>
      <c r="X71" s="102" t="str">
        <f t="shared" si="55"/>
        <v>-</v>
      </c>
      <c r="Y71" s="102" t="str">
        <f t="shared" si="55"/>
        <v>-</v>
      </c>
      <c r="Z71" s="102" t="str">
        <f t="shared" si="55"/>
        <v>-</v>
      </c>
      <c r="AA71" s="102" t="str">
        <f t="shared" si="55"/>
        <v>-</v>
      </c>
      <c r="AB71" s="102" t="str">
        <f t="shared" si="55"/>
        <v>-</v>
      </c>
      <c r="GG71" s="133"/>
      <c r="GH71" s="131"/>
      <c r="GI71" s="141" t="str">
        <f>IF('Extrato 1'!U66=0,"",'Extrato 1'!U66)</f>
        <v/>
      </c>
      <c r="GJ71" s="141" t="str">
        <f>IF('Análise Quantitativa'!O100=0,"",'Análise Quantitativa'!O100)</f>
        <v/>
      </c>
      <c r="GK71" s="132" t="str">
        <f>'Extrato 1'!Y66</f>
        <v/>
      </c>
      <c r="GL71" s="132" t="str">
        <f>IF($GG$1=Certificado!$AB$30,'Extrato 1'!H66,IF($GG$1=Certificado!$AC$30,'Extrato 1'!I66,""))</f>
        <v/>
      </c>
      <c r="GM71" s="142" t="str">
        <f>VLOOKUP(GK71,$HH$8:$HI$72,2,0)</f>
        <v/>
      </c>
      <c r="GN71" s="138"/>
      <c r="GO71" s="131"/>
      <c r="GP71" s="141" t="str">
        <f>IF('Extrato 2'!U66=0,"",'Extrato 2'!U66)</f>
        <v/>
      </c>
      <c r="GQ71" s="141" t="str">
        <f>GJ71</f>
        <v/>
      </c>
      <c r="GR71" s="132" t="str">
        <f>'Extrato 2'!Y66</f>
        <v/>
      </c>
      <c r="GS71" s="132" t="str">
        <f>IF($GG$1=Certificado!$AB$30,'Extrato 2'!H66,IF($GG$1=Certificado!$AC$30,'Extrato 2'!I66,""))</f>
        <v/>
      </c>
      <c r="GT71" s="142" t="str">
        <f>VLOOKUP(GR71,$HJ$8:$HK$72,2,0)</f>
        <v/>
      </c>
      <c r="GV71" s="132" t="str">
        <f>'Extrato 1'!S66</f>
        <v/>
      </c>
      <c r="GW71" s="132" t="str">
        <f>'Extrato 1'!V66</f>
        <v/>
      </c>
      <c r="GX71" s="132" t="str">
        <f>'Extrato 2'!S66</f>
        <v/>
      </c>
      <c r="GY71" s="132" t="str">
        <f>'Extrato 2'!V66</f>
        <v/>
      </c>
      <c r="HA71" s="132" t="str">
        <f t="shared" si="9"/>
        <v/>
      </c>
      <c r="HB71" s="69" t="str">
        <f t="shared" si="10"/>
        <v/>
      </c>
      <c r="HC71" s="69" t="str">
        <f t="shared" si="11"/>
        <v/>
      </c>
      <c r="HD71" s="69" t="str">
        <f t="shared" si="12"/>
        <v/>
      </c>
      <c r="HE71" s="69" t="str">
        <f t="shared" si="13"/>
        <v/>
      </c>
      <c r="HF71" s="69" t="str">
        <f t="shared" si="14"/>
        <v/>
      </c>
      <c r="HH71" s="69" t="str">
        <f t="shared" si="15"/>
        <v/>
      </c>
      <c r="HI71" s="69" t="str">
        <f>IF($GG$3=Certificado!$Z$30,Tabela!HB71,IF($GG$3=Certificado!$AA$30,Tabela!HC71,""))</f>
        <v/>
      </c>
      <c r="HJ71" s="69" t="str">
        <f t="shared" si="16"/>
        <v/>
      </c>
      <c r="HK71" s="69" t="str">
        <f>IF($GG$3=Certificado!$Z$30,Tabela!HE71,IF($GG$3=Certificado!$AA$30,Tabela!HF71,""))</f>
        <v/>
      </c>
      <c r="HQ71" s="165" t="str">
        <f t="shared" si="17"/>
        <v/>
      </c>
      <c r="HR71" s="129" t="str">
        <f t="shared" si="18"/>
        <v/>
      </c>
      <c r="HS71" s="129" t="str">
        <f t="shared" si="19"/>
        <v/>
      </c>
      <c r="HT71" s="129" t="str">
        <f t="shared" si="20"/>
        <v/>
      </c>
      <c r="HU71" s="129" t="str">
        <f t="shared" si="21"/>
        <v/>
      </c>
      <c r="HV71" s="129" t="str">
        <f t="shared" si="22"/>
        <v/>
      </c>
      <c r="HW71" s="129" t="str">
        <f t="shared" si="23"/>
        <v/>
      </c>
      <c r="HX71" s="171"/>
      <c r="HY71" s="129" t="str">
        <v/>
      </c>
      <c r="HZ71" s="129" t="str">
        <f>IFERROR(IF('Análise Quantitativa'!$D$30="Máximo",RANK(HY71,$HY$8:$HY$72,0),IF('Análise Quantitativa'!$D$30="Mínimo",RANK(HY71,$HY$8:$HY$72,1),IF('Análise Quantitativa'!$D$30="- Mínimo",RANK(HY71,$HY$8:$HY$72,1),""))),"")</f>
        <v/>
      </c>
      <c r="IA71" s="129" t="str">
        <v/>
      </c>
      <c r="IB71" s="129" t="str">
        <f>IFERROR(IF('Análise Quantitativa'!$D$30="Máximo",RANK(IA71,$IA$8:$IA$72,0),IF('Análise Quantitativa'!$D$30="Mínimo",RANK(IA71,$IA$8:$IA$72,1),IF('Análise Quantitativa'!$D$30="- Mínimo",RANK(IA71,$IA$8:$IA$72,1),""))),"")</f>
        <v/>
      </c>
      <c r="IC71" s="129" t="str">
        <v/>
      </c>
      <c r="ID71" s="129" t="str">
        <f>IFERROR(IF('Análise Quantitativa'!$D$30="Máximo",RANK(IC71,$IC$8:$IC$72,0),IF('Análise Quantitativa'!$D$30="Mínimo",RANK(IC71,$IC$8:$IC$72,1),IF('Análise Quantitativa'!$D$30="- Mínimo",RANK(IC71,$IC$8:$IC$72,1),""))),"")</f>
        <v/>
      </c>
      <c r="IE71" s="129" t="str">
        <v/>
      </c>
      <c r="IF71" s="129" t="str">
        <f>IFERROR(IF('Análise Quantitativa'!$D$30="Máximo",RANK(IE71,$IE$8:$IE$72,0),IF('Análise Quantitativa'!$D$30="Mínimo",RANK(IE71,$IE$8:$IE$72,1),IF('Análise Quantitativa'!$D$30="- Mínimo",RANK(IE71,$IE$8:$IE$72,1),""))),"")</f>
        <v/>
      </c>
      <c r="IG71" s="129" t="str">
        <v/>
      </c>
      <c r="IH71" s="129" t="str">
        <f>IFERROR(IF('Análise Quantitativa'!$D$30="Máximo",RANK(IG71,$IG$8:$IG$72,0),IF('Análise Quantitativa'!$D$30="Mínimo",RANK(IG71,$IG$8:$IG$72,1),IF('Análise Quantitativa'!$D$30="- Mínimo",RANK(IG71,$IG$8:$IG$72,1),""))),"")</f>
        <v/>
      </c>
      <c r="II71" s="129" t="str">
        <v/>
      </c>
      <c r="IJ71" s="129" t="str">
        <f>IFERROR(IF('Análise Quantitativa'!$D$30="Máximo",RANK(II71,$II$8:$II$72,0),IF('Análise Quantitativa'!$D$30="Mínimo",RANK(II71,$II$8:$II$72,1),IF('Análise Quantitativa'!$D$30="- Mínimo",RANK(II71,$II$8:$II$72,1),""))),"")</f>
        <v/>
      </c>
      <c r="IK71" s="171"/>
      <c r="IL71" s="130">
        <v>65</v>
      </c>
      <c r="IM71" s="130" t="str">
        <f t="shared" si="24"/>
        <v/>
      </c>
      <c r="IN71" s="130" t="str">
        <f t="shared" si="25"/>
        <v/>
      </c>
      <c r="IO71" s="130" t="str">
        <f t="shared" si="26"/>
        <v/>
      </c>
      <c r="IP71" s="130" t="str">
        <f t="shared" si="27"/>
        <v/>
      </c>
      <c r="IQ71" s="130" t="str">
        <f t="shared" si="28"/>
        <v/>
      </c>
      <c r="IR71" s="130" t="str">
        <f t="shared" si="29"/>
        <v/>
      </c>
      <c r="IT71" s="130" t="str">
        <f t="shared" si="30"/>
        <v/>
      </c>
      <c r="IU71" s="130" t="str">
        <f t="shared" si="31"/>
        <v/>
      </c>
    </row>
    <row r="72" spans="2:255" ht="9.75" customHeight="1" thickBot="1" x14ac:dyDescent="0.3">
      <c r="B72" s="81" t="str">
        <f>Esboço!C39</f>
        <v/>
      </c>
      <c r="C72" s="75" t="str">
        <f>Esboço!S39</f>
        <v/>
      </c>
      <c r="D72" s="75" t="str">
        <f>IFERROR(IF('Análise Quantitativa'!$D$33="Mínimo",_xlfn.RANK.EQ(Tabela!C72,Tabela!$C$3:$C$247,1)+COUNTIF(Tabela!$C$3:'Tabela'!C72,Tabela!C72)-1,IF('Análise Quantitativa'!$D$33="- Mínimo",_xlfn.RANK.EQ(Tabela!C72,Tabela!$C$3:$C$247,1)+COUNTIF(Tabela!$C$3:'Tabela'!C72,Tabela!C72)-1,IF('Análise Quantitativa'!$D$33="Máximo",_xlfn.RANK.EQ(Tabela!C72,Tabela!$C$3:$C$247,0)+COUNTIF(Tabela!$C$3:'Tabela'!C72,Tabela!C72)-1,""))),"")</f>
        <v/>
      </c>
      <c r="E72" s="79" t="str">
        <f>Esboço!AH39</f>
        <v/>
      </c>
      <c r="F72" s="75" t="str">
        <f>IFERROR(IF('Análise Quantitativa'!$D$33="Mínimo",_xlfn.RANK.EQ(Tabela!E72,Tabela!$E$3:$E$247,1)+COUNTIF(Tabela!$E$3:'Tabela'!E72,Tabela!E72)-1,IF('Análise Quantitativa'!$D$33="- Mínimo",_xlfn.RANK.EQ(Tabela!E72,Tabela!$E$3:$E$247,1)+COUNTIF(Tabela!$E$3:'Tabela'!E72,Tabela!E72)-1,IF('Análise Quantitativa'!$D$33="Máximo",_xlfn.RANK.EQ(Tabela!E72,Tabela!$E$3:$E$247,0)+COUNTIF(Tabela!$E$3:'Tabela'!E72,Tabela!E72)-1,""))),"")</f>
        <v/>
      </c>
      <c r="G72" s="90" t="str">
        <f t="shared" si="43"/>
        <v/>
      </c>
      <c r="H72" s="90" t="str">
        <f>IFERROR(Tabela!E72,"")</f>
        <v/>
      </c>
      <c r="I72" s="82" t="str">
        <f t="shared" si="54"/>
        <v/>
      </c>
      <c r="J72" s="89" t="str">
        <f>IFERROR(IF('Análise Quantitativa'!$D$33="Mínimo",_xlfn.RANK.EQ(Tabela!I72,Tabela!$I$3:$I$247,1)+COUNTIF(Tabela!$I$3:'Tabela'!I72,Tabela!I72)-1,IF('Análise Quantitativa'!$D$33="- Mínimo",_xlfn.RANK.EQ(Tabela!I72,Tabela!$I$3:$I$247,1)+COUNTIF(Tabela!$I$3:'Tabela'!I72,Tabela!I72)-1,IF('Análise Quantitativa'!$D$33="Máximo",_xlfn.RANK.EQ(Tabela!I72,Tabela!$I$3:$I$247,0)+COUNTIF(Tabela!$I$3:'Tabela'!I72,Tabela!I72)-1,""))),"")</f>
        <v/>
      </c>
      <c r="V72" s="101" t="str">
        <f>IF(J26="","-",J26)</f>
        <v>-</v>
      </c>
      <c r="W72" s="101" t="str">
        <f>IF(J61="","-",J61)</f>
        <v>-</v>
      </c>
      <c r="X72" s="101" t="str">
        <f>IF(J96="","-",J96)</f>
        <v>-</v>
      </c>
      <c r="Y72" s="101" t="str">
        <f>IF(J131="","-",J131)</f>
        <v>-</v>
      </c>
      <c r="Z72" s="101" t="str">
        <f>IF(J166="","-",J166)</f>
        <v>-</v>
      </c>
      <c r="AA72" s="101" t="str">
        <f>IF(J201="","-",J201)</f>
        <v>-</v>
      </c>
      <c r="AB72" s="101" t="str">
        <f>IF(J236="","-",J236)</f>
        <v>-</v>
      </c>
      <c r="GG72" s="134"/>
      <c r="GH72" s="135"/>
      <c r="GI72" s="135" t="str">
        <f>IF('Extrato 1'!U67=0,"",'Extrato 1'!U67)</f>
        <v/>
      </c>
      <c r="GJ72" s="135" t="str">
        <f>IF('Análise Quantitativa'!O101=0,"",'Análise Quantitativa'!O101)</f>
        <v/>
      </c>
      <c r="GK72" s="136" t="str">
        <f>'Extrato 1'!Y67</f>
        <v/>
      </c>
      <c r="GL72" s="136" t="str">
        <f>IF($GG$1=Certificado!$AB$30,'Extrato 1'!H67,IF($GG$1=Certificado!$AC$30,'Extrato 1'!I67,""))</f>
        <v/>
      </c>
      <c r="GM72" s="137" t="str">
        <f>VLOOKUP(GK72,$HH$8:$HI$72,2,0)</f>
        <v/>
      </c>
      <c r="GN72" s="139"/>
      <c r="GO72" s="135"/>
      <c r="GP72" s="136" t="str">
        <f>IF('Extrato 2'!U67=0,"",'Extrato 2'!U67)</f>
        <v/>
      </c>
      <c r="GQ72" s="135" t="str">
        <f>GJ72</f>
        <v/>
      </c>
      <c r="GR72" s="136" t="str">
        <f>'Extrato 2'!Y67</f>
        <v/>
      </c>
      <c r="GS72" s="136" t="str">
        <f>IF($GG$1=Certificado!$AB$30,'Extrato 2'!H67,IF($GG$1=Certificado!$AC$30,'Extrato 2'!I67,""))</f>
        <v/>
      </c>
      <c r="GT72" s="137" t="str">
        <f>VLOOKUP(GR72,$HJ$8:$HK$72,2,0)</f>
        <v/>
      </c>
      <c r="GV72" s="132" t="str">
        <f>'Extrato 1'!S67</f>
        <v/>
      </c>
      <c r="GW72" s="132" t="str">
        <f>'Extrato 1'!V67</f>
        <v/>
      </c>
      <c r="GX72" s="132" t="str">
        <f>'Extrato 2'!S67</f>
        <v/>
      </c>
      <c r="GY72" s="132" t="str">
        <f>'Extrato 2'!V67</f>
        <v/>
      </c>
      <c r="HA72" s="132" t="str">
        <f t="shared" si="9"/>
        <v/>
      </c>
      <c r="HB72" s="69" t="str">
        <f t="shared" si="10"/>
        <v/>
      </c>
      <c r="HC72" s="69" t="str">
        <f t="shared" si="11"/>
        <v/>
      </c>
      <c r="HD72" s="69" t="str">
        <f t="shared" si="12"/>
        <v/>
      </c>
      <c r="HE72" s="69" t="str">
        <f t="shared" si="13"/>
        <v/>
      </c>
      <c r="HF72" s="69" t="str">
        <f t="shared" si="14"/>
        <v/>
      </c>
      <c r="HH72" s="69" t="str">
        <f t="shared" si="15"/>
        <v/>
      </c>
      <c r="HI72" s="69" t="str">
        <f>IF($GG$3=Certificado!$Z$30,Tabela!HB72,IF($GG$3=Certificado!$AA$30,Tabela!HC72,""))</f>
        <v/>
      </c>
      <c r="HJ72" s="69" t="str">
        <f t="shared" si="16"/>
        <v/>
      </c>
      <c r="HK72" s="69" t="str">
        <f>IF($GG$3=Certificado!$Z$30,Tabela!HE72,IF($GG$3=Certificado!$AA$30,Tabela!HF72,""))</f>
        <v/>
      </c>
      <c r="HQ72" s="165" t="str">
        <f t="shared" si="17"/>
        <v/>
      </c>
      <c r="HR72" s="129" t="str">
        <f t="shared" si="18"/>
        <v/>
      </c>
      <c r="HS72" s="129" t="str">
        <f t="shared" si="19"/>
        <v/>
      </c>
      <c r="HT72" s="129" t="str">
        <f t="shared" si="20"/>
        <v/>
      </c>
      <c r="HU72" s="129" t="str">
        <f t="shared" si="21"/>
        <v/>
      </c>
      <c r="HV72" s="129" t="str">
        <f t="shared" si="22"/>
        <v/>
      </c>
      <c r="HW72" s="129" t="str">
        <f t="shared" si="23"/>
        <v/>
      </c>
      <c r="HX72" s="171"/>
      <c r="HY72" s="129" t="str">
        <v/>
      </c>
      <c r="HZ72" s="129" t="str">
        <f>IFERROR(IF('Análise Quantitativa'!$D$30="Máximo",RANK(HY72,$HY$8:$HY$72,0),IF('Análise Quantitativa'!$D$30="Mínimo",RANK(HY72,$HY$8:$HY$72,1),IF('Análise Quantitativa'!$D$30="- Mínimo",RANK(HY72,$HY$8:$HY$72,1),""))),"")</f>
        <v/>
      </c>
      <c r="IA72" s="129" t="str">
        <v/>
      </c>
      <c r="IB72" s="129" t="str">
        <f>IFERROR(IF('Análise Quantitativa'!$D$30="Máximo",RANK(IA72,$IA$8:$IA$72,0),IF('Análise Quantitativa'!$D$30="Mínimo",RANK(IA72,$IA$8:$IA$72,1),IF('Análise Quantitativa'!$D$30="- Mínimo",RANK(IA72,$IA$8:$IA$72,1),""))),"")</f>
        <v/>
      </c>
      <c r="IC72" s="129" t="str">
        <v/>
      </c>
      <c r="ID72" s="129" t="str">
        <f>IFERROR(IF('Análise Quantitativa'!$D$30="Máximo",RANK(IC72,$IC$8:$IC$72,0),IF('Análise Quantitativa'!$D$30="Mínimo",RANK(IC72,$IC$8:$IC$72,1),IF('Análise Quantitativa'!$D$30="- Mínimo",RANK(IC72,$IC$8:$IC$72,1),""))),"")</f>
        <v/>
      </c>
      <c r="IE72" s="129" t="str">
        <v/>
      </c>
      <c r="IF72" s="129" t="str">
        <f>IFERROR(IF('Análise Quantitativa'!$D$30="Máximo",RANK(IE72,$IE$8:$IE$72,0),IF('Análise Quantitativa'!$D$30="Mínimo",RANK(IE72,$IE$8:$IE$72,1),IF('Análise Quantitativa'!$D$30="- Mínimo",RANK(IE72,$IE$8:$IE$72,1),""))),"")</f>
        <v/>
      </c>
      <c r="IG72" s="129" t="str">
        <v/>
      </c>
      <c r="IH72" s="129" t="str">
        <f>IFERROR(IF('Análise Quantitativa'!$D$30="Máximo",RANK(IG72,$IG$8:$IG$72,0),IF('Análise Quantitativa'!$D$30="Mínimo",RANK(IG72,$IG$8:$IG$72,1),IF('Análise Quantitativa'!$D$30="- Mínimo",RANK(IG72,$IG$8:$IG$72,1),""))),"")</f>
        <v/>
      </c>
      <c r="II72" s="129" t="str">
        <v/>
      </c>
      <c r="IJ72" s="129" t="str">
        <f>IFERROR(IF('Análise Quantitativa'!$D$30="Máximo",RANK(II72,$II$8:$II$72,0),IF('Análise Quantitativa'!$D$30="Mínimo",RANK(II72,$II$8:$II$72,1),IF('Análise Quantitativa'!$D$30="- Mínimo",RANK(II72,$II$8:$II$72,1),""))),"")</f>
        <v/>
      </c>
      <c r="IK72" s="171"/>
      <c r="IL72" s="130">
        <v>66</v>
      </c>
      <c r="IM72" s="130" t="str">
        <f t="shared" si="24"/>
        <v/>
      </c>
      <c r="IN72" s="130" t="str">
        <f t="shared" si="25"/>
        <v/>
      </c>
      <c r="IO72" s="130" t="str">
        <f t="shared" si="26"/>
        <v/>
      </c>
      <c r="IP72" s="130" t="str">
        <f t="shared" si="27"/>
        <v/>
      </c>
      <c r="IQ72" s="130" t="str">
        <f t="shared" si="28"/>
        <v/>
      </c>
      <c r="IR72" s="130" t="str">
        <f t="shared" si="29"/>
        <v/>
      </c>
      <c r="IT72" s="130" t="str">
        <f t="shared" si="30"/>
        <v/>
      </c>
      <c r="IU72" s="130" t="str">
        <f t="shared" si="31"/>
        <v/>
      </c>
    </row>
    <row r="73" spans="2:255" ht="9.75" thickBot="1" x14ac:dyDescent="0.3">
      <c r="B73" s="81" t="str">
        <f>Esboço!C5</f>
        <v>Emelynne Brito</v>
      </c>
      <c r="C73" s="75" t="str">
        <f>Esboço!U5</f>
        <v/>
      </c>
      <c r="D73" s="75" t="str">
        <f>IFERROR(IF('Análise Quantitativa'!$D$33="Mínimo",_xlfn.RANK.EQ(Tabela!C73,Tabela!$C$3:$C$247,1)+COUNTIF(Tabela!$C$3:'Tabela'!C73,Tabela!C73)-1,IF('Análise Quantitativa'!$D$33="- Mínimo",_xlfn.RANK.EQ(Tabela!C73,Tabela!$C$3:$C$247,1)+COUNTIF(Tabela!$C$3:'Tabela'!C73,Tabela!C73)-1,IF('Análise Quantitativa'!$D$33="Máximo",_xlfn.RANK.EQ(Tabela!C73,Tabela!$C$3:$C$247,0)+COUNTIF(Tabela!$C$3:'Tabela'!C73,Tabela!C73)-1,""))),"")</f>
        <v/>
      </c>
      <c r="E73" s="79" t="str">
        <f>Esboço!AJ5</f>
        <v/>
      </c>
      <c r="F73" s="75" t="str">
        <f>IFERROR(IF('Análise Quantitativa'!$D$33="Mínimo",_xlfn.RANK.EQ(Tabela!E73,Tabela!$E$3:$E$247,1)+COUNTIF(Tabela!$E$3:'Tabela'!E73,Tabela!E73)-1,IF('Análise Quantitativa'!$D$33="- Mínimo",_xlfn.RANK.EQ(Tabela!E73,Tabela!$E$3:$E$247,1)+COUNTIF(Tabela!$E$3:'Tabela'!E73,Tabela!E73)-1,IF('Análise Quantitativa'!$D$33="Máximo",_xlfn.RANK.EQ(Tabela!E73,Tabela!$E$3:$E$247,0)+COUNTIF(Tabela!$E$3:'Tabela'!E73,Tabela!E73)-1,""))),"")</f>
        <v/>
      </c>
      <c r="G73" s="88" t="str">
        <f>IFERROR(C73,"")</f>
        <v/>
      </c>
      <c r="H73" s="88" t="str">
        <f>IFERROR(Tabela!E73,"")</f>
        <v/>
      </c>
      <c r="I73" s="82" t="str">
        <f t="shared" si="54"/>
        <v/>
      </c>
      <c r="J73" s="89" t="str">
        <f>IFERROR(IF('Análise Quantitativa'!$D$33="Mínimo",_xlfn.RANK.EQ(Tabela!I73,Tabela!$I$3:$I$247,1)+COUNTIF(Tabela!$I$3:'Tabela'!I73,Tabela!I73)-1,IF('Análise Quantitativa'!$D$33="- Mínimo",_xlfn.RANK.EQ(Tabela!I73,Tabela!$I$3:$I$247,1)+COUNTIF(Tabela!$I$3:'Tabela'!I73,Tabela!I73)-1,IF('Análise Quantitativa'!$D$33="Máximo",_xlfn.RANK.EQ(Tabela!I73,Tabela!$I$3:$I$247,0)+COUNTIF(Tabela!$I$3:'Tabela'!I73,Tabela!I73)-1,""))),"")</f>
        <v/>
      </c>
    </row>
    <row r="74" spans="2:255" ht="9.75" thickBot="1" x14ac:dyDescent="0.3">
      <c r="B74" s="81" t="str">
        <f>Esboço!C6</f>
        <v>Kallyne Soares</v>
      </c>
      <c r="C74" s="75" t="str">
        <f>Esboço!U6</f>
        <v/>
      </c>
      <c r="D74" s="75" t="str">
        <f>IFERROR(IF('Análise Quantitativa'!$D$33="Mínimo",_xlfn.RANK.EQ(Tabela!C74,Tabela!$C$3:$C$247,1)+COUNTIF(Tabela!$C$3:'Tabela'!C74,Tabela!C74)-1,IF('Análise Quantitativa'!$D$33="- Mínimo",_xlfn.RANK.EQ(Tabela!C74,Tabela!$C$3:$C$247,1)+COUNTIF(Tabela!$C$3:'Tabela'!C74,Tabela!C74)-1,IF('Análise Quantitativa'!$D$33="Máximo",_xlfn.RANK.EQ(Tabela!C74,Tabela!$C$3:$C$247,0)+COUNTIF(Tabela!$C$3:'Tabela'!C74,Tabela!C74)-1,""))),"")</f>
        <v/>
      </c>
      <c r="E74" s="79">
        <f>Esboço!AJ6</f>
        <v>1</v>
      </c>
      <c r="F74" s="75">
        <f>IFERROR(IF('Análise Quantitativa'!$D$33="Mínimo",_xlfn.RANK.EQ(Tabela!E74,Tabela!$E$3:$E$247,1)+COUNTIF(Tabela!$E$3:'Tabela'!E74,Tabela!E74)-1,IF('Análise Quantitativa'!$D$33="- Mínimo",_xlfn.RANK.EQ(Tabela!E74,Tabela!$E$3:$E$247,1)+COUNTIF(Tabela!$E$3:'Tabela'!E74,Tabela!E74)-1,IF('Análise Quantitativa'!$D$33="Máximo",_xlfn.RANK.EQ(Tabela!E74,Tabela!$E$3:$E$247,0)+COUNTIF(Tabela!$E$3:'Tabela'!E74,Tabela!E74)-1,""))),"")</f>
        <v>1</v>
      </c>
      <c r="G74" s="88" t="str">
        <f t="shared" ref="G74:G107" si="56">IFERROR(C74,"")</f>
        <v/>
      </c>
      <c r="H74" s="88">
        <f>IFERROR(Tabela!E74,"")</f>
        <v>1</v>
      </c>
      <c r="I74" s="82">
        <f t="shared" si="54"/>
        <v>1</v>
      </c>
      <c r="J74" s="89">
        <f>IFERROR(IF('Análise Quantitativa'!$D$33="Mínimo",_xlfn.RANK.EQ(Tabela!I74,Tabela!$I$3:$I$247,1)+COUNTIF(Tabela!$I$3:'Tabela'!I74,Tabela!I74)-1,IF('Análise Quantitativa'!$D$33="- Mínimo",_xlfn.RANK.EQ(Tabela!I74,Tabela!$I$3:$I$247,1)+COUNTIF(Tabela!$I$3:'Tabela'!I74,Tabela!I74)-1,IF('Análise Quantitativa'!$D$33="Máximo",_xlfn.RANK.EQ(Tabela!I74,Tabela!$I$3:$I$247,0)+COUNTIF(Tabela!$I$3:'Tabela'!I74,Tabela!I74)-1,""))),"")</f>
        <v>1</v>
      </c>
      <c r="V74" s="102" t="str">
        <f t="shared" ref="V74:AB74" si="57">IF(V75="-","-",1)</f>
        <v>-</v>
      </c>
      <c r="W74" s="102" t="str">
        <f t="shared" si="57"/>
        <v>-</v>
      </c>
      <c r="X74" s="102" t="str">
        <f t="shared" si="57"/>
        <v>-</v>
      </c>
      <c r="Y74" s="102" t="str">
        <f t="shared" si="57"/>
        <v>-</v>
      </c>
      <c r="Z74" s="102" t="str">
        <f t="shared" si="57"/>
        <v>-</v>
      </c>
      <c r="AA74" s="102" t="str">
        <f t="shared" si="57"/>
        <v>-</v>
      </c>
      <c r="AB74" s="102" t="str">
        <f t="shared" si="57"/>
        <v>-</v>
      </c>
    </row>
    <row r="75" spans="2:255" ht="9.75" thickBot="1" x14ac:dyDescent="0.3">
      <c r="B75" s="81" t="str">
        <f>Esboço!C7</f>
        <v>Mª Silva</v>
      </c>
      <c r="C75" s="75" t="str">
        <f>Esboço!U7</f>
        <v/>
      </c>
      <c r="D75" s="75" t="str">
        <f>IFERROR(IF('Análise Quantitativa'!$D$33="Mínimo",_xlfn.RANK.EQ(Tabela!C75,Tabela!$C$3:$C$247,1)+COUNTIF(Tabela!$C$3:'Tabela'!C75,Tabela!C75)-1,IF('Análise Quantitativa'!$D$33="- Mínimo",_xlfn.RANK.EQ(Tabela!C75,Tabela!$C$3:$C$247,1)+COUNTIF(Tabela!$C$3:'Tabela'!C75,Tabela!C75)-1,IF('Análise Quantitativa'!$D$33="Máximo",_xlfn.RANK.EQ(Tabela!C75,Tabela!$C$3:$C$247,0)+COUNTIF(Tabela!$C$3:'Tabela'!C75,Tabela!C75)-1,""))),"")</f>
        <v/>
      </c>
      <c r="E75" s="79" t="str">
        <f>Esboço!AJ7</f>
        <v/>
      </c>
      <c r="F75" s="75" t="str">
        <f>IFERROR(IF('Análise Quantitativa'!$D$33="Mínimo",_xlfn.RANK.EQ(Tabela!E75,Tabela!$E$3:$E$247,1)+COUNTIF(Tabela!$E$3:'Tabela'!E75,Tabela!E75)-1,IF('Análise Quantitativa'!$D$33="- Mínimo",_xlfn.RANK.EQ(Tabela!E75,Tabela!$E$3:$E$247,1)+COUNTIF(Tabela!$E$3:'Tabela'!E75,Tabela!E75)-1,IF('Análise Quantitativa'!$D$33="Máximo",_xlfn.RANK.EQ(Tabela!E75,Tabela!$E$3:$E$247,0)+COUNTIF(Tabela!$E$3:'Tabela'!E75,Tabela!E75)-1,""))),"")</f>
        <v/>
      </c>
      <c r="G75" s="88" t="str">
        <f t="shared" si="56"/>
        <v/>
      </c>
      <c r="H75" s="88" t="str">
        <f>IFERROR(Tabela!E75,"")</f>
        <v/>
      </c>
      <c r="I75" s="82" t="str">
        <f t="shared" si="54"/>
        <v/>
      </c>
      <c r="J75" s="89" t="str">
        <f>IFERROR(IF('Análise Quantitativa'!$D$33="Mínimo",_xlfn.RANK.EQ(Tabela!I75,Tabela!$I$3:$I$247,1)+COUNTIF(Tabela!$I$3:'Tabela'!I75,Tabela!I75)-1,IF('Análise Quantitativa'!$D$33="- Mínimo",_xlfn.RANK.EQ(Tabela!I75,Tabela!$I$3:$I$247,1)+COUNTIF(Tabela!$I$3:'Tabela'!I75,Tabela!I75)-1,IF('Análise Quantitativa'!$D$33="Máximo",_xlfn.RANK.EQ(Tabela!I75,Tabela!$I$3:$I$247,0)+COUNTIF(Tabela!$I$3:'Tabela'!I75,Tabela!I75)-1,""))),"")</f>
        <v/>
      </c>
      <c r="V75" s="101" t="str">
        <f>IF(J27="","-",J27)</f>
        <v>-</v>
      </c>
      <c r="W75" s="101" t="str">
        <f>IF(J62="","-",J62)</f>
        <v>-</v>
      </c>
      <c r="X75" s="101" t="str">
        <f>IF(J97="","-",J97)</f>
        <v>-</v>
      </c>
      <c r="Y75" s="101" t="str">
        <f>IF(J132="","-",J132)</f>
        <v>-</v>
      </c>
      <c r="Z75" s="101" t="str">
        <f>IF(J167="","-",J167)</f>
        <v>-</v>
      </c>
      <c r="AA75" s="101" t="str">
        <f>IF(J202="","-",J202)</f>
        <v>-</v>
      </c>
      <c r="AB75" s="101" t="str">
        <f>IF(J237="","-",J237)</f>
        <v>-</v>
      </c>
    </row>
    <row r="76" spans="2:255" ht="9.75" thickBot="1" x14ac:dyDescent="0.3">
      <c r="B76" s="81" t="str">
        <f>Esboço!C8</f>
        <v>Leide Santos</v>
      </c>
      <c r="C76" s="75" t="str">
        <f>Esboço!U8</f>
        <v/>
      </c>
      <c r="D76" s="75" t="str">
        <f>IFERROR(IF('Análise Quantitativa'!$D$33="Mínimo",_xlfn.RANK.EQ(Tabela!C76,Tabela!$C$3:$C$247,1)+COUNTIF(Tabela!$C$3:'Tabela'!C76,Tabela!C76)-1,IF('Análise Quantitativa'!$D$33="- Mínimo",_xlfn.RANK.EQ(Tabela!C76,Tabela!$C$3:$C$247,1)+COUNTIF(Tabela!$C$3:'Tabela'!C76,Tabela!C76)-1,IF('Análise Quantitativa'!$D$33="Máximo",_xlfn.RANK.EQ(Tabela!C76,Tabela!$C$3:$C$247,0)+COUNTIF(Tabela!$C$3:'Tabela'!C76,Tabela!C76)-1,""))),"")</f>
        <v/>
      </c>
      <c r="E76" s="79" t="str">
        <f>Esboço!AJ8</f>
        <v/>
      </c>
      <c r="F76" s="75" t="str">
        <f>IFERROR(IF('Análise Quantitativa'!$D$33="Mínimo",_xlfn.RANK.EQ(Tabela!E76,Tabela!$E$3:$E$247,1)+COUNTIF(Tabela!$E$3:'Tabela'!E76,Tabela!E76)-1,IF('Análise Quantitativa'!$D$33="- Mínimo",_xlfn.RANK.EQ(Tabela!E76,Tabela!$E$3:$E$247,1)+COUNTIF(Tabela!$E$3:'Tabela'!E76,Tabela!E76)-1,IF('Análise Quantitativa'!$D$33="Máximo",_xlfn.RANK.EQ(Tabela!E76,Tabela!$E$3:$E$247,0)+COUNTIF(Tabela!$E$3:'Tabela'!E76,Tabela!E76)-1,""))),"")</f>
        <v/>
      </c>
      <c r="G76" s="88" t="str">
        <f t="shared" si="56"/>
        <v/>
      </c>
      <c r="H76" s="88" t="str">
        <f>IFERROR(Tabela!E76,"")</f>
        <v/>
      </c>
      <c r="I76" s="82" t="str">
        <f t="shared" si="54"/>
        <v/>
      </c>
      <c r="J76" s="89" t="str">
        <f>IFERROR(IF('Análise Quantitativa'!$D$33="Mínimo",_xlfn.RANK.EQ(Tabela!I76,Tabela!$I$3:$I$247,1)+COUNTIF(Tabela!$I$3:'Tabela'!I76,Tabela!I76)-1,IF('Análise Quantitativa'!$D$33="- Mínimo",_xlfn.RANK.EQ(Tabela!I76,Tabela!$I$3:$I$247,1)+COUNTIF(Tabela!$I$3:'Tabela'!I76,Tabela!I76)-1,IF('Análise Quantitativa'!$D$33="Máximo",_xlfn.RANK.EQ(Tabela!I76,Tabela!$I$3:$I$247,0)+COUNTIF(Tabela!$I$3:'Tabela'!I76,Tabela!I76)-1,""))),"")</f>
        <v/>
      </c>
    </row>
    <row r="77" spans="2:255" ht="9.75" thickBot="1" x14ac:dyDescent="0.3">
      <c r="B77" s="81" t="str">
        <f>Esboço!C9</f>
        <v>Edna Dias</v>
      </c>
      <c r="C77" s="75" t="str">
        <f>Esboço!U9</f>
        <v/>
      </c>
      <c r="D77" s="75" t="str">
        <f>IFERROR(IF('Análise Quantitativa'!$D$33="Mínimo",_xlfn.RANK.EQ(Tabela!C77,Tabela!$C$3:$C$247,1)+COUNTIF(Tabela!$C$3:'Tabela'!C77,Tabela!C77)-1,IF('Análise Quantitativa'!$D$33="- Mínimo",_xlfn.RANK.EQ(Tabela!C77,Tabela!$C$3:$C$247,1)+COUNTIF(Tabela!$C$3:'Tabela'!C77,Tabela!C77)-1,IF('Análise Quantitativa'!$D$33="Máximo",_xlfn.RANK.EQ(Tabela!C77,Tabela!$C$3:$C$247,0)+COUNTIF(Tabela!$C$3:'Tabela'!C77,Tabela!C77)-1,""))),"")</f>
        <v/>
      </c>
      <c r="E77" s="79" t="str">
        <f>Esboço!AJ9</f>
        <v/>
      </c>
      <c r="F77" s="75" t="str">
        <f>IFERROR(IF('Análise Quantitativa'!$D$33="Mínimo",_xlfn.RANK.EQ(Tabela!E77,Tabela!$E$3:$E$247,1)+COUNTIF(Tabela!$E$3:'Tabela'!E77,Tabela!E77)-1,IF('Análise Quantitativa'!$D$33="- Mínimo",_xlfn.RANK.EQ(Tabela!E77,Tabela!$E$3:$E$247,1)+COUNTIF(Tabela!$E$3:'Tabela'!E77,Tabela!E77)-1,IF('Análise Quantitativa'!$D$33="Máximo",_xlfn.RANK.EQ(Tabela!E77,Tabela!$E$3:$E$247,0)+COUNTIF(Tabela!$E$3:'Tabela'!E77,Tabela!E77)-1,""))),"")</f>
        <v/>
      </c>
      <c r="G77" s="88" t="str">
        <f t="shared" si="56"/>
        <v/>
      </c>
      <c r="H77" s="88" t="str">
        <f>IFERROR(Tabela!E77,"")</f>
        <v/>
      </c>
      <c r="I77" s="82" t="str">
        <f t="shared" si="54"/>
        <v/>
      </c>
      <c r="J77" s="89" t="str">
        <f>IFERROR(IF('Análise Quantitativa'!$D$33="Mínimo",_xlfn.RANK.EQ(Tabela!I77,Tabela!$I$3:$I$247,1)+COUNTIF(Tabela!$I$3:'Tabela'!I77,Tabela!I77)-1,IF('Análise Quantitativa'!$D$33="- Mínimo",_xlfn.RANK.EQ(Tabela!I77,Tabela!$I$3:$I$247,1)+COUNTIF(Tabela!$I$3:'Tabela'!I77,Tabela!I77)-1,IF('Análise Quantitativa'!$D$33="Máximo",_xlfn.RANK.EQ(Tabela!I77,Tabela!$I$3:$I$247,0)+COUNTIF(Tabela!$I$3:'Tabela'!I77,Tabela!I77)-1,""))),"")</f>
        <v/>
      </c>
      <c r="V77" s="102" t="str">
        <f t="shared" ref="V77:AB77" si="58">IF(V78="-","-",1)</f>
        <v>-</v>
      </c>
      <c r="W77" s="102" t="str">
        <f t="shared" si="58"/>
        <v>-</v>
      </c>
      <c r="X77" s="102" t="str">
        <f t="shared" si="58"/>
        <v>-</v>
      </c>
      <c r="Y77" s="102" t="str">
        <f t="shared" si="58"/>
        <v>-</v>
      </c>
      <c r="Z77" s="102" t="str">
        <f t="shared" si="58"/>
        <v>-</v>
      </c>
      <c r="AA77" s="102" t="str">
        <f t="shared" si="58"/>
        <v>-</v>
      </c>
      <c r="AB77" s="102" t="str">
        <f t="shared" si="58"/>
        <v>-</v>
      </c>
    </row>
    <row r="78" spans="2:255" ht="9.75" thickBot="1" x14ac:dyDescent="0.3">
      <c r="B78" s="81" t="str">
        <f>Esboço!C10</f>
        <v>Brend Santos</v>
      </c>
      <c r="C78" s="75" t="str">
        <f>Esboço!U10</f>
        <v/>
      </c>
      <c r="D78" s="75" t="str">
        <f>IFERROR(IF('Análise Quantitativa'!$D$33="Mínimo",_xlfn.RANK.EQ(Tabela!C78,Tabela!$C$3:$C$247,1)+COUNTIF(Tabela!$C$3:'Tabela'!C78,Tabela!C78)-1,IF('Análise Quantitativa'!$D$33="- Mínimo",_xlfn.RANK.EQ(Tabela!C78,Tabela!$C$3:$C$247,1)+COUNTIF(Tabela!$C$3:'Tabela'!C78,Tabela!C78)-1,IF('Análise Quantitativa'!$D$33="Máximo",_xlfn.RANK.EQ(Tabela!C78,Tabela!$C$3:$C$247,0)+COUNTIF(Tabela!$C$3:'Tabela'!C78,Tabela!C78)-1,""))),"")</f>
        <v/>
      </c>
      <c r="E78" s="79" t="str">
        <f>Esboço!AJ10</f>
        <v/>
      </c>
      <c r="F78" s="75" t="str">
        <f>IFERROR(IF('Análise Quantitativa'!$D$33="Mínimo",_xlfn.RANK.EQ(Tabela!E78,Tabela!$E$3:$E$247,1)+COUNTIF(Tabela!$E$3:'Tabela'!E78,Tabela!E78)-1,IF('Análise Quantitativa'!$D$33="- Mínimo",_xlfn.RANK.EQ(Tabela!E78,Tabela!$E$3:$E$247,1)+COUNTIF(Tabela!$E$3:'Tabela'!E78,Tabela!E78)-1,IF('Análise Quantitativa'!$D$33="Máximo",_xlfn.RANK.EQ(Tabela!E78,Tabela!$E$3:$E$247,0)+COUNTIF(Tabela!$E$3:'Tabela'!E78,Tabela!E78)-1,""))),"")</f>
        <v/>
      </c>
      <c r="G78" s="88" t="str">
        <f t="shared" si="56"/>
        <v/>
      </c>
      <c r="H78" s="88" t="str">
        <f>IFERROR(Tabela!E78,"")</f>
        <v/>
      </c>
      <c r="I78" s="82" t="str">
        <f t="shared" si="54"/>
        <v/>
      </c>
      <c r="J78" s="89" t="str">
        <f>IFERROR(IF('Análise Quantitativa'!$D$33="Mínimo",_xlfn.RANK.EQ(Tabela!I78,Tabela!$I$3:$I$247,1)+COUNTIF(Tabela!$I$3:'Tabela'!I78,Tabela!I78)-1,IF('Análise Quantitativa'!$D$33="- Mínimo",_xlfn.RANK.EQ(Tabela!I78,Tabela!$I$3:$I$247,1)+COUNTIF(Tabela!$I$3:'Tabela'!I78,Tabela!I78)-1,IF('Análise Quantitativa'!$D$33="Máximo",_xlfn.RANK.EQ(Tabela!I78,Tabela!$I$3:$I$247,0)+COUNTIF(Tabela!$I$3:'Tabela'!I78,Tabela!I78)-1,""))),"")</f>
        <v/>
      </c>
      <c r="V78" s="101" t="str">
        <f>IF(J28="","-",J28)</f>
        <v>-</v>
      </c>
      <c r="W78" s="101" t="str">
        <f>IF(J63="","-",J63)</f>
        <v>-</v>
      </c>
      <c r="X78" s="101" t="str">
        <f>IF(J98="","-",J98)</f>
        <v>-</v>
      </c>
      <c r="Y78" s="101" t="str">
        <f>IF(J133="","-",J133)</f>
        <v>-</v>
      </c>
      <c r="Z78" s="101" t="str">
        <f>IF(J168="","-",J168)</f>
        <v>-</v>
      </c>
      <c r="AA78" s="101" t="str">
        <f>IF(J203="","-",J203)</f>
        <v>-</v>
      </c>
      <c r="AB78" s="101" t="str">
        <f>IF(J238="","-",J238)</f>
        <v>-</v>
      </c>
    </row>
    <row r="79" spans="2:255" ht="9.75" thickBot="1" x14ac:dyDescent="0.3">
      <c r="B79" s="81" t="str">
        <f>Esboço!C11</f>
        <v>Vilma Rodrigues Alvez</v>
      </c>
      <c r="C79" s="75" t="str">
        <f>Esboço!U11</f>
        <v/>
      </c>
      <c r="D79" s="75" t="str">
        <f>IFERROR(IF('Análise Quantitativa'!$D$33="Mínimo",_xlfn.RANK.EQ(Tabela!C79,Tabela!$C$3:$C$247,1)+COUNTIF(Tabela!$C$3:'Tabela'!C79,Tabela!C79)-1,IF('Análise Quantitativa'!$D$33="- Mínimo",_xlfn.RANK.EQ(Tabela!C79,Tabela!$C$3:$C$247,1)+COUNTIF(Tabela!$C$3:'Tabela'!C79,Tabela!C79)-1,IF('Análise Quantitativa'!$D$33="Máximo",_xlfn.RANK.EQ(Tabela!C79,Tabela!$C$3:$C$247,0)+COUNTIF(Tabela!$C$3:'Tabela'!C79,Tabela!C79)-1,""))),"")</f>
        <v/>
      </c>
      <c r="E79" s="79" t="str">
        <f>Esboço!AJ11</f>
        <v/>
      </c>
      <c r="F79" s="75" t="str">
        <f>IFERROR(IF('Análise Quantitativa'!$D$33="Mínimo",_xlfn.RANK.EQ(Tabela!E79,Tabela!$E$3:$E$247,1)+COUNTIF(Tabela!$E$3:'Tabela'!E79,Tabela!E79)-1,IF('Análise Quantitativa'!$D$33="- Mínimo",_xlfn.RANK.EQ(Tabela!E79,Tabela!$E$3:$E$247,1)+COUNTIF(Tabela!$E$3:'Tabela'!E79,Tabela!E79)-1,IF('Análise Quantitativa'!$D$33="Máximo",_xlfn.RANK.EQ(Tabela!E79,Tabela!$E$3:$E$247,0)+COUNTIF(Tabela!$E$3:'Tabela'!E79,Tabela!E79)-1,""))),"")</f>
        <v/>
      </c>
      <c r="G79" s="88" t="str">
        <f t="shared" si="56"/>
        <v/>
      </c>
      <c r="H79" s="88" t="str">
        <f>IFERROR(Tabela!E79,"")</f>
        <v/>
      </c>
      <c r="I79" s="82" t="str">
        <f t="shared" si="54"/>
        <v/>
      </c>
      <c r="J79" s="89" t="str">
        <f>IFERROR(IF('Análise Quantitativa'!$D$33="Mínimo",_xlfn.RANK.EQ(Tabela!I79,Tabela!$I$3:$I$247,1)+COUNTIF(Tabela!$I$3:'Tabela'!I79,Tabela!I79)-1,IF('Análise Quantitativa'!$D$33="- Mínimo",_xlfn.RANK.EQ(Tabela!I79,Tabela!$I$3:$I$247,1)+COUNTIF(Tabela!$I$3:'Tabela'!I79,Tabela!I79)-1,IF('Análise Quantitativa'!$D$33="Máximo",_xlfn.RANK.EQ(Tabela!I79,Tabela!$I$3:$I$247,0)+COUNTIF(Tabela!$I$3:'Tabela'!I79,Tabela!I79)-1,""))),"")</f>
        <v/>
      </c>
    </row>
    <row r="80" spans="2:255" ht="9.75" thickBot="1" x14ac:dyDescent="0.3">
      <c r="B80" s="81" t="str">
        <f>Esboço!C12</f>
        <v>Yslani Vieira</v>
      </c>
      <c r="C80" s="75" t="str">
        <f>Esboço!U12</f>
        <v/>
      </c>
      <c r="D80" s="75" t="str">
        <f>IFERROR(IF('Análise Quantitativa'!$D$33="Mínimo",_xlfn.RANK.EQ(Tabela!C80,Tabela!$C$3:$C$247,1)+COUNTIF(Tabela!$C$3:'Tabela'!C80,Tabela!C80)-1,IF('Análise Quantitativa'!$D$33="- Mínimo",_xlfn.RANK.EQ(Tabela!C80,Tabela!$C$3:$C$247,1)+COUNTIF(Tabela!$C$3:'Tabela'!C80,Tabela!C80)-1,IF('Análise Quantitativa'!$D$33="Máximo",_xlfn.RANK.EQ(Tabela!C80,Tabela!$C$3:$C$247,0)+COUNTIF(Tabela!$C$3:'Tabela'!C80,Tabela!C80)-1,""))),"")</f>
        <v/>
      </c>
      <c r="E80" s="79" t="str">
        <f>Esboço!AJ12</f>
        <v/>
      </c>
      <c r="F80" s="75" t="str">
        <f>IFERROR(IF('Análise Quantitativa'!$D$33="Mínimo",_xlfn.RANK.EQ(Tabela!E80,Tabela!$E$3:$E$247,1)+COUNTIF(Tabela!$E$3:'Tabela'!E80,Tabela!E80)-1,IF('Análise Quantitativa'!$D$33="- Mínimo",_xlfn.RANK.EQ(Tabela!E80,Tabela!$E$3:$E$247,1)+COUNTIF(Tabela!$E$3:'Tabela'!E80,Tabela!E80)-1,IF('Análise Quantitativa'!$D$33="Máximo",_xlfn.RANK.EQ(Tabela!E80,Tabela!$E$3:$E$247,0)+COUNTIF(Tabela!$E$3:'Tabela'!E80,Tabela!E80)-1,""))),"")</f>
        <v/>
      </c>
      <c r="G80" s="88" t="str">
        <f t="shared" si="56"/>
        <v/>
      </c>
      <c r="H80" s="88" t="str">
        <f>IFERROR(Tabela!E80,"")</f>
        <v/>
      </c>
      <c r="I80" s="82" t="str">
        <f t="shared" si="54"/>
        <v/>
      </c>
      <c r="J80" s="89" t="str">
        <f>IFERROR(IF('Análise Quantitativa'!$D$33="Mínimo",_xlfn.RANK.EQ(Tabela!I80,Tabela!$I$3:$I$247,1)+COUNTIF(Tabela!$I$3:'Tabela'!I80,Tabela!I80)-1,IF('Análise Quantitativa'!$D$33="- Mínimo",_xlfn.RANK.EQ(Tabela!I80,Tabela!$I$3:$I$247,1)+COUNTIF(Tabela!$I$3:'Tabela'!I80,Tabela!I80)-1,IF('Análise Quantitativa'!$D$33="Máximo",_xlfn.RANK.EQ(Tabela!I80,Tabela!$I$3:$I$247,0)+COUNTIF(Tabela!$I$3:'Tabela'!I80,Tabela!I80)-1,""))),"")</f>
        <v/>
      </c>
      <c r="V80" s="102" t="str">
        <f t="shared" ref="V80:AB80" si="59">IF(V81="-","-",1)</f>
        <v>-</v>
      </c>
      <c r="W80" s="102" t="str">
        <f t="shared" si="59"/>
        <v>-</v>
      </c>
      <c r="X80" s="102" t="str">
        <f t="shared" si="59"/>
        <v>-</v>
      </c>
      <c r="Y80" s="102" t="str">
        <f t="shared" si="59"/>
        <v>-</v>
      </c>
      <c r="Z80" s="102" t="str">
        <f t="shared" si="59"/>
        <v>-</v>
      </c>
      <c r="AA80" s="102" t="str">
        <f t="shared" si="59"/>
        <v>-</v>
      </c>
      <c r="AB80" s="102" t="str">
        <f t="shared" si="59"/>
        <v>-</v>
      </c>
    </row>
    <row r="81" spans="2:28" ht="9.75" thickBot="1" x14ac:dyDescent="0.3">
      <c r="B81" s="81" t="str">
        <f>Esboço!C13</f>
        <v/>
      </c>
      <c r="C81" s="75" t="str">
        <f>Esboço!U13</f>
        <v/>
      </c>
      <c r="D81" s="75" t="str">
        <f>IFERROR(IF('Análise Quantitativa'!$D$33="Mínimo",_xlfn.RANK.EQ(Tabela!C81,Tabela!$C$3:$C$247,1)+COUNTIF(Tabela!$C$3:'Tabela'!C81,Tabela!C81)-1,IF('Análise Quantitativa'!$D$33="- Mínimo",_xlfn.RANK.EQ(Tabela!C81,Tabela!$C$3:$C$247,1)+COUNTIF(Tabela!$C$3:'Tabela'!C81,Tabela!C81)-1,IF('Análise Quantitativa'!$D$33="Máximo",_xlfn.RANK.EQ(Tabela!C81,Tabela!$C$3:$C$247,0)+COUNTIF(Tabela!$C$3:'Tabela'!C81,Tabela!C81)-1,""))),"")</f>
        <v/>
      </c>
      <c r="E81" s="79" t="str">
        <f>Esboço!AJ13</f>
        <v/>
      </c>
      <c r="F81" s="75" t="str">
        <f>IFERROR(IF('Análise Quantitativa'!$D$33="Mínimo",_xlfn.RANK.EQ(Tabela!E81,Tabela!$E$3:$E$247,1)+COUNTIF(Tabela!$E$3:'Tabela'!E81,Tabela!E81)-1,IF('Análise Quantitativa'!$D$33="- Mínimo",_xlfn.RANK.EQ(Tabela!E81,Tabela!$E$3:$E$247,1)+COUNTIF(Tabela!$E$3:'Tabela'!E81,Tabela!E81)-1,IF('Análise Quantitativa'!$D$33="Máximo",_xlfn.RANK.EQ(Tabela!E81,Tabela!$E$3:$E$247,0)+COUNTIF(Tabela!$E$3:'Tabela'!E81,Tabela!E81)-1,""))),"")</f>
        <v/>
      </c>
      <c r="G81" s="88" t="str">
        <f t="shared" si="56"/>
        <v/>
      </c>
      <c r="H81" s="88" t="str">
        <f>IFERROR(Tabela!E81,"")</f>
        <v/>
      </c>
      <c r="I81" s="82" t="str">
        <f t="shared" si="54"/>
        <v/>
      </c>
      <c r="J81" s="89" t="str">
        <f>IFERROR(IF('Análise Quantitativa'!$D$33="Mínimo",_xlfn.RANK.EQ(Tabela!I81,Tabela!$I$3:$I$247,1)+COUNTIF(Tabela!$I$3:'Tabela'!I81,Tabela!I81)-1,IF('Análise Quantitativa'!$D$33="- Mínimo",_xlfn.RANK.EQ(Tabela!I81,Tabela!$I$3:$I$247,1)+COUNTIF(Tabela!$I$3:'Tabela'!I81,Tabela!I81)-1,IF('Análise Quantitativa'!$D$33="Máximo",_xlfn.RANK.EQ(Tabela!I81,Tabela!$I$3:$I$247,0)+COUNTIF(Tabela!$I$3:'Tabela'!I81,Tabela!I81)-1,""))),"")</f>
        <v/>
      </c>
      <c r="V81" s="101" t="str">
        <f>IF(J29="","-",J29)</f>
        <v>-</v>
      </c>
      <c r="W81" s="101" t="str">
        <f>IF(J64="","-",J64)</f>
        <v>-</v>
      </c>
      <c r="X81" s="101" t="str">
        <f>IF(J99="","-",J99)</f>
        <v>-</v>
      </c>
      <c r="Y81" s="101" t="str">
        <f>IF(J134="","-",J134)</f>
        <v>-</v>
      </c>
      <c r="Z81" s="101" t="str">
        <f>IF(J169="","-",J169)</f>
        <v>-</v>
      </c>
      <c r="AA81" s="101" t="str">
        <f>IF(J204="","-",J204)</f>
        <v>-</v>
      </c>
      <c r="AB81" s="101" t="str">
        <f>IF(J239="","-",J239)</f>
        <v>-</v>
      </c>
    </row>
    <row r="82" spans="2:28" ht="9.75" thickBot="1" x14ac:dyDescent="0.3">
      <c r="B82" s="81" t="str">
        <f>Esboço!C14</f>
        <v/>
      </c>
      <c r="C82" s="75" t="str">
        <f>Esboço!U14</f>
        <v/>
      </c>
      <c r="D82" s="75" t="str">
        <f>IFERROR(IF('Análise Quantitativa'!$D$33="Mínimo",_xlfn.RANK.EQ(Tabela!C82,Tabela!$C$3:$C$247,1)+COUNTIF(Tabela!$C$3:'Tabela'!C82,Tabela!C82)-1,IF('Análise Quantitativa'!$D$33="- Mínimo",_xlfn.RANK.EQ(Tabela!C82,Tabela!$C$3:$C$247,1)+COUNTIF(Tabela!$C$3:'Tabela'!C82,Tabela!C82)-1,IF('Análise Quantitativa'!$D$33="Máximo",_xlfn.RANK.EQ(Tabela!C82,Tabela!$C$3:$C$247,0)+COUNTIF(Tabela!$C$3:'Tabela'!C82,Tabela!C82)-1,""))),"")</f>
        <v/>
      </c>
      <c r="E82" s="79" t="str">
        <f>Esboço!AJ14</f>
        <v/>
      </c>
      <c r="F82" s="75" t="str">
        <f>IFERROR(IF('Análise Quantitativa'!$D$33="Mínimo",_xlfn.RANK.EQ(Tabela!E82,Tabela!$E$3:$E$247,1)+COUNTIF(Tabela!$E$3:'Tabela'!E82,Tabela!E82)-1,IF('Análise Quantitativa'!$D$33="- Mínimo",_xlfn.RANK.EQ(Tabela!E82,Tabela!$E$3:$E$247,1)+COUNTIF(Tabela!$E$3:'Tabela'!E82,Tabela!E82)-1,IF('Análise Quantitativa'!$D$33="Máximo",_xlfn.RANK.EQ(Tabela!E82,Tabela!$E$3:$E$247,0)+COUNTIF(Tabela!$E$3:'Tabela'!E82,Tabela!E82)-1,""))),"")</f>
        <v/>
      </c>
      <c r="G82" s="88" t="str">
        <f t="shared" si="56"/>
        <v/>
      </c>
      <c r="H82" s="88" t="str">
        <f>IFERROR(Tabela!E82,"")</f>
        <v/>
      </c>
      <c r="I82" s="82" t="str">
        <f t="shared" si="54"/>
        <v/>
      </c>
      <c r="J82" s="89" t="str">
        <f>IFERROR(IF('Análise Quantitativa'!$D$33="Mínimo",_xlfn.RANK.EQ(Tabela!I82,Tabela!$I$3:$I$247,1)+COUNTIF(Tabela!$I$3:'Tabela'!I82,Tabela!I82)-1,IF('Análise Quantitativa'!$D$33="- Mínimo",_xlfn.RANK.EQ(Tabela!I82,Tabela!$I$3:$I$247,1)+COUNTIF(Tabela!$I$3:'Tabela'!I82,Tabela!I82)-1,IF('Análise Quantitativa'!$D$33="Máximo",_xlfn.RANK.EQ(Tabela!I82,Tabela!$I$3:$I$247,0)+COUNTIF(Tabela!$I$3:'Tabela'!I82,Tabela!I82)-1,""))),"")</f>
        <v/>
      </c>
    </row>
    <row r="83" spans="2:28" ht="9.75" thickBot="1" x14ac:dyDescent="0.3">
      <c r="B83" s="81" t="str">
        <f>Esboço!C15</f>
        <v/>
      </c>
      <c r="C83" s="75" t="str">
        <f>Esboço!U15</f>
        <v/>
      </c>
      <c r="D83" s="75" t="str">
        <f>IFERROR(IF('Análise Quantitativa'!$D$33="Mínimo",_xlfn.RANK.EQ(Tabela!C83,Tabela!$C$3:$C$247,1)+COUNTIF(Tabela!$C$3:'Tabela'!C83,Tabela!C83)-1,IF('Análise Quantitativa'!$D$33="- Mínimo",_xlfn.RANK.EQ(Tabela!C83,Tabela!$C$3:$C$247,1)+COUNTIF(Tabela!$C$3:'Tabela'!C83,Tabela!C83)-1,IF('Análise Quantitativa'!$D$33="Máximo",_xlfn.RANK.EQ(Tabela!C83,Tabela!$C$3:$C$247,0)+COUNTIF(Tabela!$C$3:'Tabela'!C83,Tabela!C83)-1,""))),"")</f>
        <v/>
      </c>
      <c r="E83" s="79" t="str">
        <f>Esboço!AJ15</f>
        <v/>
      </c>
      <c r="F83" s="75" t="str">
        <f>IFERROR(IF('Análise Quantitativa'!$D$33="Mínimo",_xlfn.RANK.EQ(Tabela!E83,Tabela!$E$3:$E$247,1)+COUNTIF(Tabela!$E$3:'Tabela'!E83,Tabela!E83)-1,IF('Análise Quantitativa'!$D$33="- Mínimo",_xlfn.RANK.EQ(Tabela!E83,Tabela!$E$3:$E$247,1)+COUNTIF(Tabela!$E$3:'Tabela'!E83,Tabela!E83)-1,IF('Análise Quantitativa'!$D$33="Máximo",_xlfn.RANK.EQ(Tabela!E83,Tabela!$E$3:$E$247,0)+COUNTIF(Tabela!$E$3:'Tabela'!E83,Tabela!E83)-1,""))),"")</f>
        <v/>
      </c>
      <c r="G83" s="88" t="str">
        <f t="shared" si="56"/>
        <v/>
      </c>
      <c r="H83" s="88" t="str">
        <f>IFERROR(Tabela!E83,"")</f>
        <v/>
      </c>
      <c r="I83" s="82" t="str">
        <f t="shared" si="54"/>
        <v/>
      </c>
      <c r="J83" s="89" t="str">
        <f>IFERROR(IF('Análise Quantitativa'!$D$33="Mínimo",_xlfn.RANK.EQ(Tabela!I83,Tabela!$I$3:$I$247,1)+COUNTIF(Tabela!$I$3:'Tabela'!I83,Tabela!I83)-1,IF('Análise Quantitativa'!$D$33="- Mínimo",_xlfn.RANK.EQ(Tabela!I83,Tabela!$I$3:$I$247,1)+COUNTIF(Tabela!$I$3:'Tabela'!I83,Tabela!I83)-1,IF('Análise Quantitativa'!$D$33="Máximo",_xlfn.RANK.EQ(Tabela!I83,Tabela!$I$3:$I$247,0)+COUNTIF(Tabela!$I$3:'Tabela'!I83,Tabela!I83)-1,""))),"")</f>
        <v/>
      </c>
      <c r="V83" s="102" t="str">
        <f t="shared" ref="V83:AB83" si="60">IF(V84="-","-",1)</f>
        <v>-</v>
      </c>
      <c r="W83" s="102" t="str">
        <f t="shared" si="60"/>
        <v>-</v>
      </c>
      <c r="X83" s="102" t="str">
        <f t="shared" si="60"/>
        <v>-</v>
      </c>
      <c r="Y83" s="102" t="str">
        <f t="shared" si="60"/>
        <v>-</v>
      </c>
      <c r="Z83" s="102" t="str">
        <f t="shared" si="60"/>
        <v>-</v>
      </c>
      <c r="AA83" s="102" t="str">
        <f t="shared" si="60"/>
        <v>-</v>
      </c>
      <c r="AB83" s="102" t="str">
        <f t="shared" si="60"/>
        <v>-</v>
      </c>
    </row>
    <row r="84" spans="2:28" ht="9.75" thickBot="1" x14ac:dyDescent="0.3">
      <c r="B84" s="81" t="str">
        <f>Esboço!C16</f>
        <v/>
      </c>
      <c r="C84" s="75" t="str">
        <f>Esboço!U16</f>
        <v/>
      </c>
      <c r="D84" s="75" t="str">
        <f>IFERROR(IF('Análise Quantitativa'!$D$33="Mínimo",_xlfn.RANK.EQ(Tabela!C84,Tabela!$C$3:$C$247,1)+COUNTIF(Tabela!$C$3:'Tabela'!C84,Tabela!C84)-1,IF('Análise Quantitativa'!$D$33="- Mínimo",_xlfn.RANK.EQ(Tabela!C84,Tabela!$C$3:$C$247,1)+COUNTIF(Tabela!$C$3:'Tabela'!C84,Tabela!C84)-1,IF('Análise Quantitativa'!$D$33="Máximo",_xlfn.RANK.EQ(Tabela!C84,Tabela!$C$3:$C$247,0)+COUNTIF(Tabela!$C$3:'Tabela'!C84,Tabela!C84)-1,""))),"")</f>
        <v/>
      </c>
      <c r="E84" s="79" t="str">
        <f>Esboço!AJ16</f>
        <v/>
      </c>
      <c r="F84" s="75" t="str">
        <f>IFERROR(IF('Análise Quantitativa'!$D$33="Mínimo",_xlfn.RANK.EQ(Tabela!E84,Tabela!$E$3:$E$247,1)+COUNTIF(Tabela!$E$3:'Tabela'!E84,Tabela!E84)-1,IF('Análise Quantitativa'!$D$33="- Mínimo",_xlfn.RANK.EQ(Tabela!E84,Tabela!$E$3:$E$247,1)+COUNTIF(Tabela!$E$3:'Tabela'!E84,Tabela!E84)-1,IF('Análise Quantitativa'!$D$33="Máximo",_xlfn.RANK.EQ(Tabela!E84,Tabela!$E$3:$E$247,0)+COUNTIF(Tabela!$E$3:'Tabela'!E84,Tabela!E84)-1,""))),"")</f>
        <v/>
      </c>
      <c r="G84" s="88" t="str">
        <f t="shared" si="56"/>
        <v/>
      </c>
      <c r="H84" s="88" t="str">
        <f>IFERROR(Tabela!E84,"")</f>
        <v/>
      </c>
      <c r="I84" s="82" t="str">
        <f t="shared" si="54"/>
        <v/>
      </c>
      <c r="J84" s="89" t="str">
        <f>IFERROR(IF('Análise Quantitativa'!$D$33="Mínimo",_xlfn.RANK.EQ(Tabela!I84,Tabela!$I$3:$I$247,1)+COUNTIF(Tabela!$I$3:'Tabela'!I84,Tabela!I84)-1,IF('Análise Quantitativa'!$D$33="- Mínimo",_xlfn.RANK.EQ(Tabela!I84,Tabela!$I$3:$I$247,1)+COUNTIF(Tabela!$I$3:'Tabela'!I84,Tabela!I84)-1,IF('Análise Quantitativa'!$D$33="Máximo",_xlfn.RANK.EQ(Tabela!I84,Tabela!$I$3:$I$247,0)+COUNTIF(Tabela!$I$3:'Tabela'!I84,Tabela!I84)-1,""))),"")</f>
        <v/>
      </c>
      <c r="V84" s="101" t="str">
        <f>IF(J30="","-",J30)</f>
        <v>-</v>
      </c>
      <c r="W84" s="101" t="str">
        <f>IF(J65="","-",J65)</f>
        <v>-</v>
      </c>
      <c r="X84" s="101" t="str">
        <f>IF(J100="","-",J100)</f>
        <v>-</v>
      </c>
      <c r="Y84" s="101" t="str">
        <f>IF(J135="","-",J135)</f>
        <v>-</v>
      </c>
      <c r="Z84" s="101" t="str">
        <f>IF(J170="","-",J170)</f>
        <v>-</v>
      </c>
      <c r="AA84" s="101" t="str">
        <f>IF(J205="","-",J205)</f>
        <v>-</v>
      </c>
      <c r="AB84" s="101" t="str">
        <f>IF(J240="","-",J240)</f>
        <v>-</v>
      </c>
    </row>
    <row r="85" spans="2:28" ht="9.75" thickBot="1" x14ac:dyDescent="0.3">
      <c r="B85" s="81" t="str">
        <f>Esboço!C17</f>
        <v/>
      </c>
      <c r="C85" s="75" t="str">
        <f>Esboço!U17</f>
        <v/>
      </c>
      <c r="D85" s="75" t="str">
        <f>IFERROR(IF('Análise Quantitativa'!$D$33="Mínimo",_xlfn.RANK.EQ(Tabela!C85,Tabela!$C$3:$C$247,1)+COUNTIF(Tabela!$C$3:'Tabela'!C85,Tabela!C85)-1,IF('Análise Quantitativa'!$D$33="- Mínimo",_xlfn.RANK.EQ(Tabela!C85,Tabela!$C$3:$C$247,1)+COUNTIF(Tabela!$C$3:'Tabela'!C85,Tabela!C85)-1,IF('Análise Quantitativa'!$D$33="Máximo",_xlfn.RANK.EQ(Tabela!C85,Tabela!$C$3:$C$247,0)+COUNTIF(Tabela!$C$3:'Tabela'!C85,Tabela!C85)-1,""))),"")</f>
        <v/>
      </c>
      <c r="E85" s="79" t="str">
        <f>Esboço!AJ17</f>
        <v/>
      </c>
      <c r="F85" s="75" t="str">
        <f>IFERROR(IF('Análise Quantitativa'!$D$33="Mínimo",_xlfn.RANK.EQ(Tabela!E85,Tabela!$E$3:$E$247,1)+COUNTIF(Tabela!$E$3:'Tabela'!E85,Tabela!E85)-1,IF('Análise Quantitativa'!$D$33="- Mínimo",_xlfn.RANK.EQ(Tabela!E85,Tabela!$E$3:$E$247,1)+COUNTIF(Tabela!$E$3:'Tabela'!E85,Tabela!E85)-1,IF('Análise Quantitativa'!$D$33="Máximo",_xlfn.RANK.EQ(Tabela!E85,Tabela!$E$3:$E$247,0)+COUNTIF(Tabela!$E$3:'Tabela'!E85,Tabela!E85)-1,""))),"")</f>
        <v/>
      </c>
      <c r="G85" s="88" t="str">
        <f t="shared" si="56"/>
        <v/>
      </c>
      <c r="H85" s="88" t="str">
        <f>IFERROR(Tabela!E85,"")</f>
        <v/>
      </c>
      <c r="I85" s="82" t="str">
        <f t="shared" si="54"/>
        <v/>
      </c>
      <c r="J85" s="89" t="str">
        <f>IFERROR(IF('Análise Quantitativa'!$D$33="Mínimo",_xlfn.RANK.EQ(Tabela!I85,Tabela!$I$3:$I$247,1)+COUNTIF(Tabela!$I$3:'Tabela'!I85,Tabela!I85)-1,IF('Análise Quantitativa'!$D$33="- Mínimo",_xlfn.RANK.EQ(Tabela!I85,Tabela!$I$3:$I$247,1)+COUNTIF(Tabela!$I$3:'Tabela'!I85,Tabela!I85)-1,IF('Análise Quantitativa'!$D$33="Máximo",_xlfn.RANK.EQ(Tabela!I85,Tabela!$I$3:$I$247,0)+COUNTIF(Tabela!$I$3:'Tabela'!I85,Tabela!I85)-1,""))),"")</f>
        <v/>
      </c>
    </row>
    <row r="86" spans="2:28" ht="9.75" thickBot="1" x14ac:dyDescent="0.3">
      <c r="B86" s="81" t="str">
        <f>Esboço!C18</f>
        <v/>
      </c>
      <c r="C86" s="75" t="str">
        <f>Esboço!U18</f>
        <v/>
      </c>
      <c r="D86" s="75" t="str">
        <f>IFERROR(IF('Análise Quantitativa'!$D$33="Mínimo",_xlfn.RANK.EQ(Tabela!C86,Tabela!$C$3:$C$247,1)+COUNTIF(Tabela!$C$3:'Tabela'!C86,Tabela!C86)-1,IF('Análise Quantitativa'!$D$33="- Mínimo",_xlfn.RANK.EQ(Tabela!C86,Tabela!$C$3:$C$247,1)+COUNTIF(Tabela!$C$3:'Tabela'!C86,Tabela!C86)-1,IF('Análise Quantitativa'!$D$33="Máximo",_xlfn.RANK.EQ(Tabela!C86,Tabela!$C$3:$C$247,0)+COUNTIF(Tabela!$C$3:'Tabela'!C86,Tabela!C86)-1,""))),"")</f>
        <v/>
      </c>
      <c r="E86" s="79" t="str">
        <f>Esboço!AJ18</f>
        <v/>
      </c>
      <c r="F86" s="75" t="str">
        <f>IFERROR(IF('Análise Quantitativa'!$D$33="Mínimo",_xlfn.RANK.EQ(Tabela!E86,Tabela!$E$3:$E$247,1)+COUNTIF(Tabela!$E$3:'Tabela'!E86,Tabela!E86)-1,IF('Análise Quantitativa'!$D$33="- Mínimo",_xlfn.RANK.EQ(Tabela!E86,Tabela!$E$3:$E$247,1)+COUNTIF(Tabela!$E$3:'Tabela'!E86,Tabela!E86)-1,IF('Análise Quantitativa'!$D$33="Máximo",_xlfn.RANK.EQ(Tabela!E86,Tabela!$E$3:$E$247,0)+COUNTIF(Tabela!$E$3:'Tabela'!E86,Tabela!E86)-1,""))),"")</f>
        <v/>
      </c>
      <c r="G86" s="88" t="str">
        <f t="shared" si="56"/>
        <v/>
      </c>
      <c r="H86" s="88" t="str">
        <f>IFERROR(Tabela!E86,"")</f>
        <v/>
      </c>
      <c r="I86" s="82" t="str">
        <f t="shared" si="54"/>
        <v/>
      </c>
      <c r="J86" s="89" t="str">
        <f>IFERROR(IF('Análise Quantitativa'!$D$33="Mínimo",_xlfn.RANK.EQ(Tabela!I86,Tabela!$I$3:$I$247,1)+COUNTIF(Tabela!$I$3:'Tabela'!I86,Tabela!I86)-1,IF('Análise Quantitativa'!$D$33="- Mínimo",_xlfn.RANK.EQ(Tabela!I86,Tabela!$I$3:$I$247,1)+COUNTIF(Tabela!$I$3:'Tabela'!I86,Tabela!I86)-1,IF('Análise Quantitativa'!$D$33="Máximo",_xlfn.RANK.EQ(Tabela!I86,Tabela!$I$3:$I$247,0)+COUNTIF(Tabela!$I$3:'Tabela'!I86,Tabela!I86)-1,""))),"")</f>
        <v/>
      </c>
      <c r="V86" s="102" t="str">
        <f t="shared" ref="V86:AB86" si="61">IF(V87="-","-",1)</f>
        <v>-</v>
      </c>
      <c r="W86" s="102" t="str">
        <f t="shared" si="61"/>
        <v>-</v>
      </c>
      <c r="X86" s="102" t="str">
        <f t="shared" si="61"/>
        <v>-</v>
      </c>
      <c r="Y86" s="102" t="str">
        <f t="shared" si="61"/>
        <v>-</v>
      </c>
      <c r="Z86" s="102" t="str">
        <f t="shared" si="61"/>
        <v>-</v>
      </c>
      <c r="AA86" s="102" t="str">
        <f t="shared" si="61"/>
        <v>-</v>
      </c>
      <c r="AB86" s="102" t="str">
        <f t="shared" si="61"/>
        <v>-</v>
      </c>
    </row>
    <row r="87" spans="2:28" ht="9.75" thickBot="1" x14ac:dyDescent="0.3">
      <c r="B87" s="81" t="str">
        <f>Esboço!C19</f>
        <v/>
      </c>
      <c r="C87" s="75" t="str">
        <f>Esboço!U19</f>
        <v/>
      </c>
      <c r="D87" s="75" t="str">
        <f>IFERROR(IF('Análise Quantitativa'!$D$33="Mínimo",_xlfn.RANK.EQ(Tabela!C87,Tabela!$C$3:$C$247,1)+COUNTIF(Tabela!$C$3:'Tabela'!C87,Tabela!C87)-1,IF('Análise Quantitativa'!$D$33="- Mínimo",_xlfn.RANK.EQ(Tabela!C87,Tabela!$C$3:$C$247,1)+COUNTIF(Tabela!$C$3:'Tabela'!C87,Tabela!C87)-1,IF('Análise Quantitativa'!$D$33="Máximo",_xlfn.RANK.EQ(Tabela!C87,Tabela!$C$3:$C$247,0)+COUNTIF(Tabela!$C$3:'Tabela'!C87,Tabela!C87)-1,""))),"")</f>
        <v/>
      </c>
      <c r="E87" s="79" t="str">
        <f>Esboço!AJ19</f>
        <v/>
      </c>
      <c r="F87" s="75" t="str">
        <f>IFERROR(IF('Análise Quantitativa'!$D$33="Mínimo",_xlfn.RANK.EQ(Tabela!E87,Tabela!$E$3:$E$247,1)+COUNTIF(Tabela!$E$3:'Tabela'!E87,Tabela!E87)-1,IF('Análise Quantitativa'!$D$33="- Mínimo",_xlfn.RANK.EQ(Tabela!E87,Tabela!$E$3:$E$247,1)+COUNTIF(Tabela!$E$3:'Tabela'!E87,Tabela!E87)-1,IF('Análise Quantitativa'!$D$33="Máximo",_xlfn.RANK.EQ(Tabela!E87,Tabela!$E$3:$E$247,0)+COUNTIF(Tabela!$E$3:'Tabela'!E87,Tabela!E87)-1,""))),"")</f>
        <v/>
      </c>
      <c r="G87" s="88" t="str">
        <f t="shared" si="56"/>
        <v/>
      </c>
      <c r="H87" s="88" t="str">
        <f>IFERROR(Tabela!E87,"")</f>
        <v/>
      </c>
      <c r="I87" s="82" t="str">
        <f t="shared" si="54"/>
        <v/>
      </c>
      <c r="J87" s="89" t="str">
        <f>IFERROR(IF('Análise Quantitativa'!$D$33="Mínimo",_xlfn.RANK.EQ(Tabela!I87,Tabela!$I$3:$I$247,1)+COUNTIF(Tabela!$I$3:'Tabela'!I87,Tabela!I87)-1,IF('Análise Quantitativa'!$D$33="- Mínimo",_xlfn.RANK.EQ(Tabela!I87,Tabela!$I$3:$I$247,1)+COUNTIF(Tabela!$I$3:'Tabela'!I87,Tabela!I87)-1,IF('Análise Quantitativa'!$D$33="Máximo",_xlfn.RANK.EQ(Tabela!I87,Tabela!$I$3:$I$247,0)+COUNTIF(Tabela!$I$3:'Tabela'!I87,Tabela!I87)-1,""))),"")</f>
        <v/>
      </c>
      <c r="V87" s="101" t="str">
        <f>IF(J31="","-",J31)</f>
        <v>-</v>
      </c>
      <c r="W87" s="101" t="str">
        <f>IF(J66="","-",J66)</f>
        <v>-</v>
      </c>
      <c r="X87" s="101" t="str">
        <f>IF(J101="","-",J101)</f>
        <v>-</v>
      </c>
      <c r="Y87" s="101" t="str">
        <f>IF(J136="","-",J136)</f>
        <v>-</v>
      </c>
      <c r="Z87" s="101" t="str">
        <f>IF(J171="","-",J171)</f>
        <v>-</v>
      </c>
      <c r="AA87" s="101" t="str">
        <f>IF(J206="","-",J206)</f>
        <v>-</v>
      </c>
      <c r="AB87" s="101" t="str">
        <f>IF(J241="","-",J241)</f>
        <v>-</v>
      </c>
    </row>
    <row r="88" spans="2:28" ht="9.75" thickBot="1" x14ac:dyDescent="0.3">
      <c r="B88" s="81" t="str">
        <f>Esboço!C20</f>
        <v/>
      </c>
      <c r="C88" s="75" t="str">
        <f>Esboço!U20</f>
        <v/>
      </c>
      <c r="D88" s="75" t="str">
        <f>IFERROR(IF('Análise Quantitativa'!$D$33="Mínimo",_xlfn.RANK.EQ(Tabela!C88,Tabela!$C$3:$C$247,1)+COUNTIF(Tabela!$C$3:'Tabela'!C88,Tabela!C88)-1,IF('Análise Quantitativa'!$D$33="- Mínimo",_xlfn.RANK.EQ(Tabela!C88,Tabela!$C$3:$C$247,1)+COUNTIF(Tabela!$C$3:'Tabela'!C88,Tabela!C88)-1,IF('Análise Quantitativa'!$D$33="Máximo",_xlfn.RANK.EQ(Tabela!C88,Tabela!$C$3:$C$247,0)+COUNTIF(Tabela!$C$3:'Tabela'!C88,Tabela!C88)-1,""))),"")</f>
        <v/>
      </c>
      <c r="E88" s="79" t="str">
        <f>Esboço!AJ20</f>
        <v/>
      </c>
      <c r="F88" s="75" t="str">
        <f>IFERROR(IF('Análise Quantitativa'!$D$33="Mínimo",_xlfn.RANK.EQ(Tabela!E88,Tabela!$E$3:$E$247,1)+COUNTIF(Tabela!$E$3:'Tabela'!E88,Tabela!E88)-1,IF('Análise Quantitativa'!$D$33="- Mínimo",_xlfn.RANK.EQ(Tabela!E88,Tabela!$E$3:$E$247,1)+COUNTIF(Tabela!$E$3:'Tabela'!E88,Tabela!E88)-1,IF('Análise Quantitativa'!$D$33="Máximo",_xlfn.RANK.EQ(Tabela!E88,Tabela!$E$3:$E$247,0)+COUNTIF(Tabela!$E$3:'Tabela'!E88,Tabela!E88)-1,""))),"")</f>
        <v/>
      </c>
      <c r="G88" s="88" t="str">
        <f t="shared" si="56"/>
        <v/>
      </c>
      <c r="H88" s="88" t="str">
        <f>IFERROR(Tabela!E88,"")</f>
        <v/>
      </c>
      <c r="I88" s="82" t="str">
        <f t="shared" si="54"/>
        <v/>
      </c>
      <c r="J88" s="89" t="str">
        <f>IFERROR(IF('Análise Quantitativa'!$D$33="Mínimo",_xlfn.RANK.EQ(Tabela!I88,Tabela!$I$3:$I$247,1)+COUNTIF(Tabela!$I$3:'Tabela'!I88,Tabela!I88)-1,IF('Análise Quantitativa'!$D$33="- Mínimo",_xlfn.RANK.EQ(Tabela!I88,Tabela!$I$3:$I$247,1)+COUNTIF(Tabela!$I$3:'Tabela'!I88,Tabela!I88)-1,IF('Análise Quantitativa'!$D$33="Máximo",_xlfn.RANK.EQ(Tabela!I88,Tabela!$I$3:$I$247,0)+COUNTIF(Tabela!$I$3:'Tabela'!I88,Tabela!I88)-1,""))),"")</f>
        <v/>
      </c>
    </row>
    <row r="89" spans="2:28" ht="9.75" thickBot="1" x14ac:dyDescent="0.3">
      <c r="B89" s="81" t="str">
        <f>Esboço!C21</f>
        <v/>
      </c>
      <c r="C89" s="75" t="str">
        <f>Esboço!U21</f>
        <v/>
      </c>
      <c r="D89" s="75" t="str">
        <f>IFERROR(IF('Análise Quantitativa'!$D$33="Mínimo",_xlfn.RANK.EQ(Tabela!C89,Tabela!$C$3:$C$247,1)+COUNTIF(Tabela!$C$3:'Tabela'!C89,Tabela!C89)-1,IF('Análise Quantitativa'!$D$33="- Mínimo",_xlfn.RANK.EQ(Tabela!C89,Tabela!$C$3:$C$247,1)+COUNTIF(Tabela!$C$3:'Tabela'!C89,Tabela!C89)-1,IF('Análise Quantitativa'!$D$33="Máximo",_xlfn.RANK.EQ(Tabela!C89,Tabela!$C$3:$C$247,0)+COUNTIF(Tabela!$C$3:'Tabela'!C89,Tabela!C89)-1,""))),"")</f>
        <v/>
      </c>
      <c r="E89" s="79" t="str">
        <f>Esboço!AJ21</f>
        <v/>
      </c>
      <c r="F89" s="75" t="str">
        <f>IFERROR(IF('Análise Quantitativa'!$D$33="Mínimo",_xlfn.RANK.EQ(Tabela!E89,Tabela!$E$3:$E$247,1)+COUNTIF(Tabela!$E$3:'Tabela'!E89,Tabela!E89)-1,IF('Análise Quantitativa'!$D$33="- Mínimo",_xlfn.RANK.EQ(Tabela!E89,Tabela!$E$3:$E$247,1)+COUNTIF(Tabela!$E$3:'Tabela'!E89,Tabela!E89)-1,IF('Análise Quantitativa'!$D$33="Máximo",_xlfn.RANK.EQ(Tabela!E89,Tabela!$E$3:$E$247,0)+COUNTIF(Tabela!$E$3:'Tabela'!E89,Tabela!E89)-1,""))),"")</f>
        <v/>
      </c>
      <c r="G89" s="88" t="str">
        <f t="shared" si="56"/>
        <v/>
      </c>
      <c r="H89" s="88" t="str">
        <f>IFERROR(Tabela!E89,"")</f>
        <v/>
      </c>
      <c r="I89" s="82" t="str">
        <f t="shared" si="54"/>
        <v/>
      </c>
      <c r="J89" s="89" t="str">
        <f>IFERROR(IF('Análise Quantitativa'!$D$33="Mínimo",_xlfn.RANK.EQ(Tabela!I89,Tabela!$I$3:$I$247,1)+COUNTIF(Tabela!$I$3:'Tabela'!I89,Tabela!I89)-1,IF('Análise Quantitativa'!$D$33="- Mínimo",_xlfn.RANK.EQ(Tabela!I89,Tabela!$I$3:$I$247,1)+COUNTIF(Tabela!$I$3:'Tabela'!I89,Tabela!I89)-1,IF('Análise Quantitativa'!$D$33="Máximo",_xlfn.RANK.EQ(Tabela!I89,Tabela!$I$3:$I$247,0)+COUNTIF(Tabela!$I$3:'Tabela'!I89,Tabela!I89)-1,""))),"")</f>
        <v/>
      </c>
      <c r="V89" s="102" t="str">
        <f t="shared" ref="V89:AB89" si="62">IF(V90="-","-",1)</f>
        <v>-</v>
      </c>
      <c r="W89" s="102" t="str">
        <f t="shared" si="62"/>
        <v>-</v>
      </c>
      <c r="X89" s="102" t="str">
        <f t="shared" si="62"/>
        <v>-</v>
      </c>
      <c r="Y89" s="102" t="str">
        <f t="shared" si="62"/>
        <v>-</v>
      </c>
      <c r="Z89" s="102" t="str">
        <f t="shared" si="62"/>
        <v>-</v>
      </c>
      <c r="AA89" s="102" t="str">
        <f t="shared" si="62"/>
        <v>-</v>
      </c>
      <c r="AB89" s="102" t="str">
        <f t="shared" si="62"/>
        <v>-</v>
      </c>
    </row>
    <row r="90" spans="2:28" ht="9.75" thickBot="1" x14ac:dyDescent="0.3">
      <c r="B90" s="81" t="str">
        <f>Esboço!C22</f>
        <v/>
      </c>
      <c r="C90" s="75" t="str">
        <f>Esboço!U22</f>
        <v/>
      </c>
      <c r="D90" s="75" t="str">
        <f>IFERROR(IF('Análise Quantitativa'!$D$33="Mínimo",_xlfn.RANK.EQ(Tabela!C90,Tabela!$C$3:$C$247,1)+COUNTIF(Tabela!$C$3:'Tabela'!C90,Tabela!C90)-1,IF('Análise Quantitativa'!$D$33="- Mínimo",_xlfn.RANK.EQ(Tabela!C90,Tabela!$C$3:$C$247,1)+COUNTIF(Tabela!$C$3:'Tabela'!C90,Tabela!C90)-1,IF('Análise Quantitativa'!$D$33="Máximo",_xlfn.RANK.EQ(Tabela!C90,Tabela!$C$3:$C$247,0)+COUNTIF(Tabela!$C$3:'Tabela'!C90,Tabela!C90)-1,""))),"")</f>
        <v/>
      </c>
      <c r="E90" s="79" t="str">
        <f>Esboço!AJ22</f>
        <v/>
      </c>
      <c r="F90" s="75" t="str">
        <f>IFERROR(IF('Análise Quantitativa'!$D$33="Mínimo",_xlfn.RANK.EQ(Tabela!E90,Tabela!$E$3:$E$247,1)+COUNTIF(Tabela!$E$3:'Tabela'!E90,Tabela!E90)-1,IF('Análise Quantitativa'!$D$33="- Mínimo",_xlfn.RANK.EQ(Tabela!E90,Tabela!$E$3:$E$247,1)+COUNTIF(Tabela!$E$3:'Tabela'!E90,Tabela!E90)-1,IF('Análise Quantitativa'!$D$33="Máximo",_xlfn.RANK.EQ(Tabela!E90,Tabela!$E$3:$E$247,0)+COUNTIF(Tabela!$E$3:'Tabela'!E90,Tabela!E90)-1,""))),"")</f>
        <v/>
      </c>
      <c r="G90" s="88" t="str">
        <f t="shared" si="56"/>
        <v/>
      </c>
      <c r="H90" s="88" t="str">
        <f>IFERROR(Tabela!E90,"")</f>
        <v/>
      </c>
      <c r="I90" s="82" t="str">
        <f t="shared" si="54"/>
        <v/>
      </c>
      <c r="J90" s="89" t="str">
        <f>IFERROR(IF('Análise Quantitativa'!$D$33="Mínimo",_xlfn.RANK.EQ(Tabela!I90,Tabela!$I$3:$I$247,1)+COUNTIF(Tabela!$I$3:'Tabela'!I90,Tabela!I90)-1,IF('Análise Quantitativa'!$D$33="- Mínimo",_xlfn.RANK.EQ(Tabela!I90,Tabela!$I$3:$I$247,1)+COUNTIF(Tabela!$I$3:'Tabela'!I90,Tabela!I90)-1,IF('Análise Quantitativa'!$D$33="Máximo",_xlfn.RANK.EQ(Tabela!I90,Tabela!$I$3:$I$247,0)+COUNTIF(Tabela!$I$3:'Tabela'!I90,Tabela!I90)-1,""))),"")</f>
        <v/>
      </c>
      <c r="V90" s="101" t="str">
        <f>IF(J32="","-",J32)</f>
        <v>-</v>
      </c>
      <c r="W90" s="101" t="str">
        <f>IF(J67="","-",J67)</f>
        <v>-</v>
      </c>
      <c r="X90" s="101" t="str">
        <f>IF(J102="","-",J102)</f>
        <v>-</v>
      </c>
      <c r="Y90" s="101" t="str">
        <f>IF(J137="","-",J137)</f>
        <v>-</v>
      </c>
      <c r="Z90" s="101" t="str">
        <f>IF(J172="","-",J172)</f>
        <v>-</v>
      </c>
      <c r="AA90" s="101" t="str">
        <f>IF(J207="","-",J207)</f>
        <v>-</v>
      </c>
      <c r="AB90" s="101" t="str">
        <f>IF(J242="","-",J242)</f>
        <v>-</v>
      </c>
    </row>
    <row r="91" spans="2:28" ht="9.75" thickBot="1" x14ac:dyDescent="0.3">
      <c r="B91" s="81" t="str">
        <f>Esboço!C23</f>
        <v/>
      </c>
      <c r="C91" s="75" t="str">
        <f>Esboço!U23</f>
        <v/>
      </c>
      <c r="D91" s="75" t="str">
        <f>IFERROR(IF('Análise Quantitativa'!$D$33="Mínimo",_xlfn.RANK.EQ(Tabela!C91,Tabela!$C$3:$C$247,1)+COUNTIF(Tabela!$C$3:'Tabela'!C91,Tabela!C91)-1,IF('Análise Quantitativa'!$D$33="- Mínimo",_xlfn.RANK.EQ(Tabela!C91,Tabela!$C$3:$C$247,1)+COUNTIF(Tabela!$C$3:'Tabela'!C91,Tabela!C91)-1,IF('Análise Quantitativa'!$D$33="Máximo",_xlfn.RANK.EQ(Tabela!C91,Tabela!$C$3:$C$247,0)+COUNTIF(Tabela!$C$3:'Tabela'!C91,Tabela!C91)-1,""))),"")</f>
        <v/>
      </c>
      <c r="E91" s="79" t="str">
        <f>Esboço!AJ23</f>
        <v/>
      </c>
      <c r="F91" s="75" t="str">
        <f>IFERROR(IF('Análise Quantitativa'!$D$33="Mínimo",_xlfn.RANK.EQ(Tabela!E91,Tabela!$E$3:$E$247,1)+COUNTIF(Tabela!$E$3:'Tabela'!E91,Tabela!E91)-1,IF('Análise Quantitativa'!$D$33="- Mínimo",_xlfn.RANK.EQ(Tabela!E91,Tabela!$E$3:$E$247,1)+COUNTIF(Tabela!$E$3:'Tabela'!E91,Tabela!E91)-1,IF('Análise Quantitativa'!$D$33="Máximo",_xlfn.RANK.EQ(Tabela!E91,Tabela!$E$3:$E$247,0)+COUNTIF(Tabela!$E$3:'Tabela'!E91,Tabela!E91)-1,""))),"")</f>
        <v/>
      </c>
      <c r="G91" s="88" t="str">
        <f t="shared" si="56"/>
        <v/>
      </c>
      <c r="H91" s="88" t="str">
        <f>IFERROR(Tabela!E91,"")</f>
        <v/>
      </c>
      <c r="I91" s="82" t="str">
        <f t="shared" si="54"/>
        <v/>
      </c>
      <c r="J91" s="89" t="str">
        <f>IFERROR(IF('Análise Quantitativa'!$D$33="Mínimo",_xlfn.RANK.EQ(Tabela!I91,Tabela!$I$3:$I$247,1)+COUNTIF(Tabela!$I$3:'Tabela'!I91,Tabela!I91)-1,IF('Análise Quantitativa'!$D$33="- Mínimo",_xlfn.RANK.EQ(Tabela!I91,Tabela!$I$3:$I$247,1)+COUNTIF(Tabela!$I$3:'Tabela'!I91,Tabela!I91)-1,IF('Análise Quantitativa'!$D$33="Máximo",_xlfn.RANK.EQ(Tabela!I91,Tabela!$I$3:$I$247,0)+COUNTIF(Tabela!$I$3:'Tabela'!I91,Tabela!I91)-1,""))),"")</f>
        <v/>
      </c>
    </row>
    <row r="92" spans="2:28" ht="9.75" thickBot="1" x14ac:dyDescent="0.3">
      <c r="B92" s="81" t="str">
        <f>Esboço!C24</f>
        <v/>
      </c>
      <c r="C92" s="75" t="str">
        <f>Esboço!U24</f>
        <v/>
      </c>
      <c r="D92" s="75" t="str">
        <f>IFERROR(IF('Análise Quantitativa'!$D$33="Mínimo",_xlfn.RANK.EQ(Tabela!C92,Tabela!$C$3:$C$247,1)+COUNTIF(Tabela!$C$3:'Tabela'!C92,Tabela!C92)-1,IF('Análise Quantitativa'!$D$33="- Mínimo",_xlfn.RANK.EQ(Tabela!C92,Tabela!$C$3:$C$247,1)+COUNTIF(Tabela!$C$3:'Tabela'!C92,Tabela!C92)-1,IF('Análise Quantitativa'!$D$33="Máximo",_xlfn.RANK.EQ(Tabela!C92,Tabela!$C$3:$C$247,0)+COUNTIF(Tabela!$C$3:'Tabela'!C92,Tabela!C92)-1,""))),"")</f>
        <v/>
      </c>
      <c r="E92" s="79" t="str">
        <f>Esboço!AJ24</f>
        <v/>
      </c>
      <c r="F92" s="75" t="str">
        <f>IFERROR(IF('Análise Quantitativa'!$D$33="Mínimo",_xlfn.RANK.EQ(Tabela!E92,Tabela!$E$3:$E$247,1)+COUNTIF(Tabela!$E$3:'Tabela'!E92,Tabela!E92)-1,IF('Análise Quantitativa'!$D$33="- Mínimo",_xlfn.RANK.EQ(Tabela!E92,Tabela!$E$3:$E$247,1)+COUNTIF(Tabela!$E$3:'Tabela'!E92,Tabela!E92)-1,IF('Análise Quantitativa'!$D$33="Máximo",_xlfn.RANK.EQ(Tabela!E92,Tabela!$E$3:$E$247,0)+COUNTIF(Tabela!$E$3:'Tabela'!E92,Tabela!E92)-1,""))),"")</f>
        <v/>
      </c>
      <c r="G92" s="88" t="str">
        <f t="shared" si="56"/>
        <v/>
      </c>
      <c r="H92" s="88" t="str">
        <f>IFERROR(Tabela!E92,"")</f>
        <v/>
      </c>
      <c r="I92" s="82" t="str">
        <f t="shared" si="54"/>
        <v/>
      </c>
      <c r="J92" s="89" t="str">
        <f>IFERROR(IF('Análise Quantitativa'!$D$33="Mínimo",_xlfn.RANK.EQ(Tabela!I92,Tabela!$I$3:$I$247,1)+COUNTIF(Tabela!$I$3:'Tabela'!I92,Tabela!I92)-1,IF('Análise Quantitativa'!$D$33="- Mínimo",_xlfn.RANK.EQ(Tabela!I92,Tabela!$I$3:$I$247,1)+COUNTIF(Tabela!$I$3:'Tabela'!I92,Tabela!I92)-1,IF('Análise Quantitativa'!$D$33="Máximo",_xlfn.RANK.EQ(Tabela!I92,Tabela!$I$3:$I$247,0)+COUNTIF(Tabela!$I$3:'Tabela'!I92,Tabela!I92)-1,""))),"")</f>
        <v/>
      </c>
      <c r="V92" s="102" t="str">
        <f t="shared" ref="V92:AB92" si="63">IF(V93="-","-",1)</f>
        <v>-</v>
      </c>
      <c r="W92" s="102" t="str">
        <f t="shared" si="63"/>
        <v>-</v>
      </c>
      <c r="X92" s="102" t="str">
        <f t="shared" si="63"/>
        <v>-</v>
      </c>
      <c r="Y92" s="102" t="str">
        <f t="shared" si="63"/>
        <v>-</v>
      </c>
      <c r="Z92" s="102" t="str">
        <f t="shared" si="63"/>
        <v>-</v>
      </c>
      <c r="AA92" s="102" t="str">
        <f t="shared" si="63"/>
        <v>-</v>
      </c>
      <c r="AB92" s="102" t="str">
        <f t="shared" si="63"/>
        <v>-</v>
      </c>
    </row>
    <row r="93" spans="2:28" ht="9.75" thickBot="1" x14ac:dyDescent="0.3">
      <c r="B93" s="81" t="str">
        <f>Esboço!C25</f>
        <v/>
      </c>
      <c r="C93" s="75" t="str">
        <f>Esboço!U25</f>
        <v/>
      </c>
      <c r="D93" s="75" t="str">
        <f>IFERROR(IF('Análise Quantitativa'!$D$33="Mínimo",_xlfn.RANK.EQ(Tabela!C93,Tabela!$C$3:$C$247,1)+COUNTIF(Tabela!$C$3:'Tabela'!C93,Tabela!C93)-1,IF('Análise Quantitativa'!$D$33="- Mínimo",_xlfn.RANK.EQ(Tabela!C93,Tabela!$C$3:$C$247,1)+COUNTIF(Tabela!$C$3:'Tabela'!C93,Tabela!C93)-1,IF('Análise Quantitativa'!$D$33="Máximo",_xlfn.RANK.EQ(Tabela!C93,Tabela!$C$3:$C$247,0)+COUNTIF(Tabela!$C$3:'Tabela'!C93,Tabela!C93)-1,""))),"")</f>
        <v/>
      </c>
      <c r="E93" s="79" t="str">
        <f>Esboço!AJ25</f>
        <v/>
      </c>
      <c r="F93" s="75" t="str">
        <f>IFERROR(IF('Análise Quantitativa'!$D$33="Mínimo",_xlfn.RANK.EQ(Tabela!E93,Tabela!$E$3:$E$247,1)+COUNTIF(Tabela!$E$3:'Tabela'!E93,Tabela!E93)-1,IF('Análise Quantitativa'!$D$33="- Mínimo",_xlfn.RANK.EQ(Tabela!E93,Tabela!$E$3:$E$247,1)+COUNTIF(Tabela!$E$3:'Tabela'!E93,Tabela!E93)-1,IF('Análise Quantitativa'!$D$33="Máximo",_xlfn.RANK.EQ(Tabela!E93,Tabela!$E$3:$E$247,0)+COUNTIF(Tabela!$E$3:'Tabela'!E93,Tabela!E93)-1,""))),"")</f>
        <v/>
      </c>
      <c r="G93" s="88" t="str">
        <f t="shared" si="56"/>
        <v/>
      </c>
      <c r="H93" s="88" t="str">
        <f>IFERROR(Tabela!E93,"")</f>
        <v/>
      </c>
      <c r="I93" s="82" t="str">
        <f t="shared" si="54"/>
        <v/>
      </c>
      <c r="J93" s="89" t="str">
        <f>IFERROR(IF('Análise Quantitativa'!$D$33="Mínimo",_xlfn.RANK.EQ(Tabela!I93,Tabela!$I$3:$I$247,1)+COUNTIF(Tabela!$I$3:'Tabela'!I93,Tabela!I93)-1,IF('Análise Quantitativa'!$D$33="- Mínimo",_xlfn.RANK.EQ(Tabela!I93,Tabela!$I$3:$I$247,1)+COUNTIF(Tabela!$I$3:'Tabela'!I93,Tabela!I93)-1,IF('Análise Quantitativa'!$D$33="Máximo",_xlfn.RANK.EQ(Tabela!I93,Tabela!$I$3:$I$247,0)+COUNTIF(Tabela!$I$3:'Tabela'!I93,Tabela!I93)-1,""))),"")</f>
        <v/>
      </c>
      <c r="V93" s="101" t="str">
        <f>IF(J33="","-",J33)</f>
        <v>-</v>
      </c>
      <c r="W93" s="101" t="str">
        <f>IF(J68="","-",J68)</f>
        <v>-</v>
      </c>
      <c r="X93" s="101" t="str">
        <f>IF(J103="","-",J103)</f>
        <v>-</v>
      </c>
      <c r="Y93" s="101" t="str">
        <f>IF(J138="","-",J138)</f>
        <v>-</v>
      </c>
      <c r="Z93" s="101" t="str">
        <f>IF(J173="","-",J173)</f>
        <v>-</v>
      </c>
      <c r="AA93" s="101" t="str">
        <f>IF(J208="","-",J208)</f>
        <v>-</v>
      </c>
      <c r="AB93" s="101" t="str">
        <f>IF(J243="","-",J243)</f>
        <v>-</v>
      </c>
    </row>
    <row r="94" spans="2:28" ht="9.75" thickBot="1" x14ac:dyDescent="0.3">
      <c r="B94" s="81" t="str">
        <f>Esboço!C26</f>
        <v/>
      </c>
      <c r="C94" s="75" t="str">
        <f>Esboço!U26</f>
        <v/>
      </c>
      <c r="D94" s="75" t="str">
        <f>IFERROR(IF('Análise Quantitativa'!$D$33="Mínimo",_xlfn.RANK.EQ(Tabela!C94,Tabela!$C$3:$C$247,1)+COUNTIF(Tabela!$C$3:'Tabela'!C94,Tabela!C94)-1,IF('Análise Quantitativa'!$D$33="- Mínimo",_xlfn.RANK.EQ(Tabela!C94,Tabela!$C$3:$C$247,1)+COUNTIF(Tabela!$C$3:'Tabela'!C94,Tabela!C94)-1,IF('Análise Quantitativa'!$D$33="Máximo",_xlfn.RANK.EQ(Tabela!C94,Tabela!$C$3:$C$247,0)+COUNTIF(Tabela!$C$3:'Tabela'!C94,Tabela!C94)-1,""))),"")</f>
        <v/>
      </c>
      <c r="E94" s="79" t="str">
        <f>Esboço!AJ26</f>
        <v/>
      </c>
      <c r="F94" s="75" t="str">
        <f>IFERROR(IF('Análise Quantitativa'!$D$33="Mínimo",_xlfn.RANK.EQ(Tabela!E94,Tabela!$E$3:$E$247,1)+COUNTIF(Tabela!$E$3:'Tabela'!E94,Tabela!E94)-1,IF('Análise Quantitativa'!$D$33="- Mínimo",_xlfn.RANK.EQ(Tabela!E94,Tabela!$E$3:$E$247,1)+COUNTIF(Tabela!$E$3:'Tabela'!E94,Tabela!E94)-1,IF('Análise Quantitativa'!$D$33="Máximo",_xlfn.RANK.EQ(Tabela!E94,Tabela!$E$3:$E$247,0)+COUNTIF(Tabela!$E$3:'Tabela'!E94,Tabela!E94)-1,""))),"")</f>
        <v/>
      </c>
      <c r="G94" s="88" t="str">
        <f t="shared" si="56"/>
        <v/>
      </c>
      <c r="H94" s="88" t="str">
        <f>IFERROR(Tabela!E94,"")</f>
        <v/>
      </c>
      <c r="I94" s="82" t="str">
        <f t="shared" si="54"/>
        <v/>
      </c>
      <c r="J94" s="89" t="str">
        <f>IFERROR(IF('Análise Quantitativa'!$D$33="Mínimo",_xlfn.RANK.EQ(Tabela!I94,Tabela!$I$3:$I$247,1)+COUNTIF(Tabela!$I$3:'Tabela'!I94,Tabela!I94)-1,IF('Análise Quantitativa'!$D$33="- Mínimo",_xlfn.RANK.EQ(Tabela!I94,Tabela!$I$3:$I$247,1)+COUNTIF(Tabela!$I$3:'Tabela'!I94,Tabela!I94)-1,IF('Análise Quantitativa'!$D$33="Máximo",_xlfn.RANK.EQ(Tabela!I94,Tabela!$I$3:$I$247,0)+COUNTIF(Tabela!$I$3:'Tabela'!I94,Tabela!I94)-1,""))),"")</f>
        <v/>
      </c>
    </row>
    <row r="95" spans="2:28" ht="9.75" thickBot="1" x14ac:dyDescent="0.3">
      <c r="B95" s="81" t="str">
        <f>Esboço!C27</f>
        <v/>
      </c>
      <c r="C95" s="75" t="str">
        <f>Esboço!U27</f>
        <v/>
      </c>
      <c r="D95" s="75" t="str">
        <f>IFERROR(IF('Análise Quantitativa'!$D$33="Mínimo",_xlfn.RANK.EQ(Tabela!C95,Tabela!$C$3:$C$247,1)+COUNTIF(Tabela!$C$3:'Tabela'!C95,Tabela!C95)-1,IF('Análise Quantitativa'!$D$33="- Mínimo",_xlfn.RANK.EQ(Tabela!C95,Tabela!$C$3:$C$247,1)+COUNTIF(Tabela!$C$3:'Tabela'!C95,Tabela!C95)-1,IF('Análise Quantitativa'!$D$33="Máximo",_xlfn.RANK.EQ(Tabela!C95,Tabela!$C$3:$C$247,0)+COUNTIF(Tabela!$C$3:'Tabela'!C95,Tabela!C95)-1,""))),"")</f>
        <v/>
      </c>
      <c r="E95" s="79" t="str">
        <f>Esboço!AJ27</f>
        <v/>
      </c>
      <c r="F95" s="75" t="str">
        <f>IFERROR(IF('Análise Quantitativa'!$D$33="Mínimo",_xlfn.RANK.EQ(Tabela!E95,Tabela!$E$3:$E$247,1)+COUNTIF(Tabela!$E$3:'Tabela'!E95,Tabela!E95)-1,IF('Análise Quantitativa'!$D$33="- Mínimo",_xlfn.RANK.EQ(Tabela!E95,Tabela!$E$3:$E$247,1)+COUNTIF(Tabela!$E$3:'Tabela'!E95,Tabela!E95)-1,IF('Análise Quantitativa'!$D$33="Máximo",_xlfn.RANK.EQ(Tabela!E95,Tabela!$E$3:$E$247,0)+COUNTIF(Tabela!$E$3:'Tabela'!E95,Tabela!E95)-1,""))),"")</f>
        <v/>
      </c>
      <c r="G95" s="88" t="str">
        <f t="shared" si="56"/>
        <v/>
      </c>
      <c r="H95" s="88" t="str">
        <f>IFERROR(Tabela!E95,"")</f>
        <v/>
      </c>
      <c r="I95" s="82" t="str">
        <f t="shared" si="54"/>
        <v/>
      </c>
      <c r="J95" s="89" t="str">
        <f>IFERROR(IF('Análise Quantitativa'!$D$33="Mínimo",_xlfn.RANK.EQ(Tabela!I95,Tabela!$I$3:$I$247,1)+COUNTIF(Tabela!$I$3:'Tabela'!I95,Tabela!I95)-1,IF('Análise Quantitativa'!$D$33="- Mínimo",_xlfn.RANK.EQ(Tabela!I95,Tabela!$I$3:$I$247,1)+COUNTIF(Tabela!$I$3:'Tabela'!I95,Tabela!I95)-1,IF('Análise Quantitativa'!$D$33="Máximo",_xlfn.RANK.EQ(Tabela!I95,Tabela!$I$3:$I$247,0)+COUNTIF(Tabela!$I$3:'Tabela'!I95,Tabela!I95)-1,""))),"")</f>
        <v/>
      </c>
      <c r="V95" s="102" t="str">
        <f t="shared" ref="V95:AB95" si="64">IF(V96="-","-",1)</f>
        <v>-</v>
      </c>
      <c r="W95" s="102" t="str">
        <f t="shared" si="64"/>
        <v>-</v>
      </c>
      <c r="X95" s="102" t="str">
        <f t="shared" si="64"/>
        <v>-</v>
      </c>
      <c r="Y95" s="102" t="str">
        <f t="shared" si="64"/>
        <v>-</v>
      </c>
      <c r="Z95" s="102" t="str">
        <f t="shared" si="64"/>
        <v>-</v>
      </c>
      <c r="AA95" s="102" t="str">
        <f t="shared" si="64"/>
        <v>-</v>
      </c>
      <c r="AB95" s="102" t="str">
        <f t="shared" si="64"/>
        <v>-</v>
      </c>
    </row>
    <row r="96" spans="2:28" ht="9.75" thickBot="1" x14ac:dyDescent="0.3">
      <c r="B96" s="81" t="str">
        <f>Esboço!C28</f>
        <v/>
      </c>
      <c r="C96" s="75" t="str">
        <f>Esboço!U28</f>
        <v/>
      </c>
      <c r="D96" s="75" t="str">
        <f>IFERROR(IF('Análise Quantitativa'!$D$33="Mínimo",_xlfn.RANK.EQ(Tabela!C96,Tabela!$C$3:$C$247,1)+COUNTIF(Tabela!$C$3:'Tabela'!C96,Tabela!C96)-1,IF('Análise Quantitativa'!$D$33="- Mínimo",_xlfn.RANK.EQ(Tabela!C96,Tabela!$C$3:$C$247,1)+COUNTIF(Tabela!$C$3:'Tabela'!C96,Tabela!C96)-1,IF('Análise Quantitativa'!$D$33="Máximo",_xlfn.RANK.EQ(Tabela!C96,Tabela!$C$3:$C$247,0)+COUNTIF(Tabela!$C$3:'Tabela'!C96,Tabela!C96)-1,""))),"")</f>
        <v/>
      </c>
      <c r="E96" s="79" t="str">
        <f>Esboço!AJ28</f>
        <v/>
      </c>
      <c r="F96" s="75" t="str">
        <f>IFERROR(IF('Análise Quantitativa'!$D$33="Mínimo",_xlfn.RANK.EQ(Tabela!E96,Tabela!$E$3:$E$247,1)+COUNTIF(Tabela!$E$3:'Tabela'!E96,Tabela!E96)-1,IF('Análise Quantitativa'!$D$33="- Mínimo",_xlfn.RANK.EQ(Tabela!E96,Tabela!$E$3:$E$247,1)+COUNTIF(Tabela!$E$3:'Tabela'!E96,Tabela!E96)-1,IF('Análise Quantitativa'!$D$33="Máximo",_xlfn.RANK.EQ(Tabela!E96,Tabela!$E$3:$E$247,0)+COUNTIF(Tabela!$E$3:'Tabela'!E96,Tabela!E96)-1,""))),"")</f>
        <v/>
      </c>
      <c r="G96" s="88" t="str">
        <f t="shared" si="56"/>
        <v/>
      </c>
      <c r="H96" s="88" t="str">
        <f>IFERROR(Tabela!E96,"")</f>
        <v/>
      </c>
      <c r="I96" s="82" t="str">
        <f t="shared" si="54"/>
        <v/>
      </c>
      <c r="J96" s="89" t="str">
        <f>IFERROR(IF('Análise Quantitativa'!$D$33="Mínimo",_xlfn.RANK.EQ(Tabela!I96,Tabela!$I$3:$I$247,1)+COUNTIF(Tabela!$I$3:'Tabela'!I96,Tabela!I96)-1,IF('Análise Quantitativa'!$D$33="- Mínimo",_xlfn.RANK.EQ(Tabela!I96,Tabela!$I$3:$I$247,1)+COUNTIF(Tabela!$I$3:'Tabela'!I96,Tabela!I96)-1,IF('Análise Quantitativa'!$D$33="Máximo",_xlfn.RANK.EQ(Tabela!I96,Tabela!$I$3:$I$247,0)+COUNTIF(Tabela!$I$3:'Tabela'!I96,Tabela!I96)-1,""))),"")</f>
        <v/>
      </c>
      <c r="V96" s="101" t="str">
        <f>IF(J34="","-",J34)</f>
        <v>-</v>
      </c>
      <c r="W96" s="101" t="str">
        <f>IF(J69="","-",J69)</f>
        <v>-</v>
      </c>
      <c r="X96" s="101" t="str">
        <f>IF(J104="","-",J104)</f>
        <v>-</v>
      </c>
      <c r="Y96" s="101" t="str">
        <f>IF(J139="","-",J139)</f>
        <v>-</v>
      </c>
      <c r="Z96" s="101" t="str">
        <f>IF(J174="","-",J174)</f>
        <v>-</v>
      </c>
      <c r="AA96" s="101" t="str">
        <f>IF(J209="","-",J209)</f>
        <v>-</v>
      </c>
      <c r="AB96" s="101" t="str">
        <f>IF(J244="","-",J244)</f>
        <v>-</v>
      </c>
    </row>
    <row r="97" spans="2:28" ht="9.75" thickBot="1" x14ac:dyDescent="0.3">
      <c r="B97" s="81" t="str">
        <f>Esboço!C29</f>
        <v/>
      </c>
      <c r="C97" s="75" t="str">
        <f>Esboço!U29</f>
        <v/>
      </c>
      <c r="D97" s="75" t="str">
        <f>IFERROR(IF('Análise Quantitativa'!$D$33="Mínimo",_xlfn.RANK.EQ(Tabela!C97,Tabela!$C$3:$C$247,1)+COUNTIF(Tabela!$C$3:'Tabela'!C97,Tabela!C97)-1,IF('Análise Quantitativa'!$D$33="- Mínimo",_xlfn.RANK.EQ(Tabela!C97,Tabela!$C$3:$C$247,1)+COUNTIF(Tabela!$C$3:'Tabela'!C97,Tabela!C97)-1,IF('Análise Quantitativa'!$D$33="Máximo",_xlfn.RANK.EQ(Tabela!C97,Tabela!$C$3:$C$247,0)+COUNTIF(Tabela!$C$3:'Tabela'!C97,Tabela!C97)-1,""))),"")</f>
        <v/>
      </c>
      <c r="E97" s="79" t="str">
        <f>Esboço!AJ29</f>
        <v/>
      </c>
      <c r="F97" s="75" t="str">
        <f>IFERROR(IF('Análise Quantitativa'!$D$33="Mínimo",_xlfn.RANK.EQ(Tabela!E97,Tabela!$E$3:$E$247,1)+COUNTIF(Tabela!$E$3:'Tabela'!E97,Tabela!E97)-1,IF('Análise Quantitativa'!$D$33="- Mínimo",_xlfn.RANK.EQ(Tabela!E97,Tabela!$E$3:$E$247,1)+COUNTIF(Tabela!$E$3:'Tabela'!E97,Tabela!E97)-1,IF('Análise Quantitativa'!$D$33="Máximo",_xlfn.RANK.EQ(Tabela!E97,Tabela!$E$3:$E$247,0)+COUNTIF(Tabela!$E$3:'Tabela'!E97,Tabela!E97)-1,""))),"")</f>
        <v/>
      </c>
      <c r="G97" s="88" t="str">
        <f t="shared" si="56"/>
        <v/>
      </c>
      <c r="H97" s="88" t="str">
        <f>IFERROR(Tabela!E97,"")</f>
        <v/>
      </c>
      <c r="I97" s="82" t="str">
        <f t="shared" si="54"/>
        <v/>
      </c>
      <c r="J97" s="89" t="str">
        <f>IFERROR(IF('Análise Quantitativa'!$D$33="Mínimo",_xlfn.RANK.EQ(Tabela!I97,Tabela!$I$3:$I$247,1)+COUNTIF(Tabela!$I$3:'Tabela'!I97,Tabela!I97)-1,IF('Análise Quantitativa'!$D$33="- Mínimo",_xlfn.RANK.EQ(Tabela!I97,Tabela!$I$3:$I$247,1)+COUNTIF(Tabela!$I$3:'Tabela'!I97,Tabela!I97)-1,IF('Análise Quantitativa'!$D$33="Máximo",_xlfn.RANK.EQ(Tabela!I97,Tabela!$I$3:$I$247,0)+COUNTIF(Tabela!$I$3:'Tabela'!I97,Tabela!I97)-1,""))),"")</f>
        <v/>
      </c>
    </row>
    <row r="98" spans="2:28" ht="9.75" thickBot="1" x14ac:dyDescent="0.3">
      <c r="B98" s="81" t="str">
        <f>Esboço!C30</f>
        <v/>
      </c>
      <c r="C98" s="75" t="str">
        <f>Esboço!U30</f>
        <v/>
      </c>
      <c r="D98" s="75" t="str">
        <f>IFERROR(IF('Análise Quantitativa'!$D$33="Mínimo",_xlfn.RANK.EQ(Tabela!C98,Tabela!$C$3:$C$247,1)+COUNTIF(Tabela!$C$3:'Tabela'!C98,Tabela!C98)-1,IF('Análise Quantitativa'!$D$33="- Mínimo",_xlfn.RANK.EQ(Tabela!C98,Tabela!$C$3:$C$247,1)+COUNTIF(Tabela!$C$3:'Tabela'!C98,Tabela!C98)-1,IF('Análise Quantitativa'!$D$33="Máximo",_xlfn.RANK.EQ(Tabela!C98,Tabela!$C$3:$C$247,0)+COUNTIF(Tabela!$C$3:'Tabela'!C98,Tabela!C98)-1,""))),"")</f>
        <v/>
      </c>
      <c r="E98" s="79" t="str">
        <f>Esboço!AJ30</f>
        <v/>
      </c>
      <c r="F98" s="75" t="str">
        <f>IFERROR(IF('Análise Quantitativa'!$D$33="Mínimo",_xlfn.RANK.EQ(Tabela!E98,Tabela!$E$3:$E$247,1)+COUNTIF(Tabela!$E$3:'Tabela'!E98,Tabela!E98)-1,IF('Análise Quantitativa'!$D$33="- Mínimo",_xlfn.RANK.EQ(Tabela!E98,Tabela!$E$3:$E$247,1)+COUNTIF(Tabela!$E$3:'Tabela'!E98,Tabela!E98)-1,IF('Análise Quantitativa'!$D$33="Máximo",_xlfn.RANK.EQ(Tabela!E98,Tabela!$E$3:$E$247,0)+COUNTIF(Tabela!$E$3:'Tabela'!E98,Tabela!E98)-1,""))),"")</f>
        <v/>
      </c>
      <c r="G98" s="88" t="str">
        <f t="shared" si="56"/>
        <v/>
      </c>
      <c r="H98" s="88" t="str">
        <f>IFERROR(Tabela!E98,"")</f>
        <v/>
      </c>
      <c r="I98" s="82" t="str">
        <f t="shared" si="54"/>
        <v/>
      </c>
      <c r="J98" s="89" t="str">
        <f>IFERROR(IF('Análise Quantitativa'!$D$33="Mínimo",_xlfn.RANK.EQ(Tabela!I98,Tabela!$I$3:$I$247,1)+COUNTIF(Tabela!$I$3:'Tabela'!I98,Tabela!I98)-1,IF('Análise Quantitativa'!$D$33="- Mínimo",_xlfn.RANK.EQ(Tabela!I98,Tabela!$I$3:$I$247,1)+COUNTIF(Tabela!$I$3:'Tabela'!I98,Tabela!I98)-1,IF('Análise Quantitativa'!$D$33="Máximo",_xlfn.RANK.EQ(Tabela!I98,Tabela!$I$3:$I$247,0)+COUNTIF(Tabela!$I$3:'Tabela'!I98,Tabela!I98)-1,""))),"")</f>
        <v/>
      </c>
      <c r="V98" s="102" t="str">
        <f t="shared" ref="V98:AB98" si="65">IF(V99="-","-",1)</f>
        <v>-</v>
      </c>
      <c r="W98" s="102" t="str">
        <f t="shared" si="65"/>
        <v>-</v>
      </c>
      <c r="X98" s="102" t="str">
        <f t="shared" si="65"/>
        <v>-</v>
      </c>
      <c r="Y98" s="102" t="str">
        <f t="shared" si="65"/>
        <v>-</v>
      </c>
      <c r="Z98" s="102" t="str">
        <f t="shared" si="65"/>
        <v>-</v>
      </c>
      <c r="AA98" s="102" t="str">
        <f t="shared" si="65"/>
        <v>-</v>
      </c>
      <c r="AB98" s="102" t="str">
        <f t="shared" si="65"/>
        <v>-</v>
      </c>
    </row>
    <row r="99" spans="2:28" ht="9.75" thickBot="1" x14ac:dyDescent="0.3">
      <c r="B99" s="81" t="str">
        <f>Esboço!C31</f>
        <v/>
      </c>
      <c r="C99" s="75" t="str">
        <f>Esboço!U31</f>
        <v/>
      </c>
      <c r="D99" s="75" t="str">
        <f>IFERROR(IF('Análise Quantitativa'!$D$33="Mínimo",_xlfn.RANK.EQ(Tabela!C99,Tabela!$C$3:$C$247,1)+COUNTIF(Tabela!$C$3:'Tabela'!C99,Tabela!C99)-1,IF('Análise Quantitativa'!$D$33="- Mínimo",_xlfn.RANK.EQ(Tabela!C99,Tabela!$C$3:$C$247,1)+COUNTIF(Tabela!$C$3:'Tabela'!C99,Tabela!C99)-1,IF('Análise Quantitativa'!$D$33="Máximo",_xlfn.RANK.EQ(Tabela!C99,Tabela!$C$3:$C$247,0)+COUNTIF(Tabela!$C$3:'Tabela'!C99,Tabela!C99)-1,""))),"")</f>
        <v/>
      </c>
      <c r="E99" s="79" t="str">
        <f>Esboço!AJ31</f>
        <v/>
      </c>
      <c r="F99" s="75" t="str">
        <f>IFERROR(IF('Análise Quantitativa'!$D$33="Mínimo",_xlfn.RANK.EQ(Tabela!E99,Tabela!$E$3:$E$247,1)+COUNTIF(Tabela!$E$3:'Tabela'!E99,Tabela!E99)-1,IF('Análise Quantitativa'!$D$33="- Mínimo",_xlfn.RANK.EQ(Tabela!E99,Tabela!$E$3:$E$247,1)+COUNTIF(Tabela!$E$3:'Tabela'!E99,Tabela!E99)-1,IF('Análise Quantitativa'!$D$33="Máximo",_xlfn.RANK.EQ(Tabela!E99,Tabela!$E$3:$E$247,0)+COUNTIF(Tabela!$E$3:'Tabela'!E99,Tabela!E99)-1,""))),"")</f>
        <v/>
      </c>
      <c r="G99" s="88" t="str">
        <f t="shared" si="56"/>
        <v/>
      </c>
      <c r="H99" s="88" t="str">
        <f>IFERROR(Tabela!E99,"")</f>
        <v/>
      </c>
      <c r="I99" s="82" t="str">
        <f t="shared" si="54"/>
        <v/>
      </c>
      <c r="J99" s="89" t="str">
        <f>IFERROR(IF('Análise Quantitativa'!$D$33="Mínimo",_xlfn.RANK.EQ(Tabela!I99,Tabela!$I$3:$I$247,1)+COUNTIF(Tabela!$I$3:'Tabela'!I99,Tabela!I99)-1,IF('Análise Quantitativa'!$D$33="- Mínimo",_xlfn.RANK.EQ(Tabela!I99,Tabela!$I$3:$I$247,1)+COUNTIF(Tabela!$I$3:'Tabela'!I99,Tabela!I99)-1,IF('Análise Quantitativa'!$D$33="Máximo",_xlfn.RANK.EQ(Tabela!I99,Tabela!$I$3:$I$247,0)+COUNTIF(Tabela!$I$3:'Tabela'!I99,Tabela!I99)-1,""))),"")</f>
        <v/>
      </c>
      <c r="V99" s="101" t="str">
        <f>IF(J35="","-",J35)</f>
        <v>-</v>
      </c>
      <c r="W99" s="101" t="str">
        <f>IF(J70="","-",J70)</f>
        <v>-</v>
      </c>
      <c r="X99" s="101" t="str">
        <f>IF(J105="","-",J105)</f>
        <v>-</v>
      </c>
      <c r="Y99" s="101" t="str">
        <f>IF(J140="","-",J140)</f>
        <v>-</v>
      </c>
      <c r="Z99" s="101" t="str">
        <f>IF(J175="","-",J175)</f>
        <v>-</v>
      </c>
      <c r="AA99" s="101" t="str">
        <f>IF(J210="","-",J210)</f>
        <v>-</v>
      </c>
      <c r="AB99" s="101" t="str">
        <f>IF(J245="","-",J245)</f>
        <v>-</v>
      </c>
    </row>
    <row r="100" spans="2:28" ht="9.75" thickBot="1" x14ac:dyDescent="0.3">
      <c r="B100" s="81" t="str">
        <f>Esboço!C32</f>
        <v/>
      </c>
      <c r="C100" s="75" t="str">
        <f>Esboço!U32</f>
        <v/>
      </c>
      <c r="D100" s="75" t="str">
        <f>IFERROR(IF('Análise Quantitativa'!$D$33="Mínimo",_xlfn.RANK.EQ(Tabela!C100,Tabela!$C$3:$C$247,1)+COUNTIF(Tabela!$C$3:'Tabela'!C100,Tabela!C100)-1,IF('Análise Quantitativa'!$D$33="- Mínimo",_xlfn.RANK.EQ(Tabela!C100,Tabela!$C$3:$C$247,1)+COUNTIF(Tabela!$C$3:'Tabela'!C100,Tabela!C100)-1,IF('Análise Quantitativa'!$D$33="Máximo",_xlfn.RANK.EQ(Tabela!C100,Tabela!$C$3:$C$247,0)+COUNTIF(Tabela!$C$3:'Tabela'!C100,Tabela!C100)-1,""))),"")</f>
        <v/>
      </c>
      <c r="E100" s="79" t="str">
        <f>Esboço!AJ32</f>
        <v/>
      </c>
      <c r="F100" s="75" t="str">
        <f>IFERROR(IF('Análise Quantitativa'!$D$33="Mínimo",_xlfn.RANK.EQ(Tabela!E100,Tabela!$E$3:$E$247,1)+COUNTIF(Tabela!$E$3:'Tabela'!E100,Tabela!E100)-1,IF('Análise Quantitativa'!$D$33="- Mínimo",_xlfn.RANK.EQ(Tabela!E100,Tabela!$E$3:$E$247,1)+COUNTIF(Tabela!$E$3:'Tabela'!E100,Tabela!E100)-1,IF('Análise Quantitativa'!$D$33="Máximo",_xlfn.RANK.EQ(Tabela!E100,Tabela!$E$3:$E$247,0)+COUNTIF(Tabela!$E$3:'Tabela'!E100,Tabela!E100)-1,""))),"")</f>
        <v/>
      </c>
      <c r="G100" s="88" t="str">
        <f t="shared" si="56"/>
        <v/>
      </c>
      <c r="H100" s="88" t="str">
        <f>IFERROR(Tabela!E100,"")</f>
        <v/>
      </c>
      <c r="I100" s="82" t="str">
        <f t="shared" si="54"/>
        <v/>
      </c>
      <c r="J100" s="89" t="str">
        <f>IFERROR(IF('Análise Quantitativa'!$D$33="Mínimo",_xlfn.RANK.EQ(Tabela!I100,Tabela!$I$3:$I$247,1)+COUNTIF(Tabela!$I$3:'Tabela'!I100,Tabela!I100)-1,IF('Análise Quantitativa'!$D$33="- Mínimo",_xlfn.RANK.EQ(Tabela!I100,Tabela!$I$3:$I$247,1)+COUNTIF(Tabela!$I$3:'Tabela'!I100,Tabela!I100)-1,IF('Análise Quantitativa'!$D$33="Máximo",_xlfn.RANK.EQ(Tabela!I100,Tabela!$I$3:$I$247,0)+COUNTIF(Tabela!$I$3:'Tabela'!I100,Tabela!I100)-1,""))),"")</f>
        <v/>
      </c>
    </row>
    <row r="101" spans="2:28" ht="9.75" thickBot="1" x14ac:dyDescent="0.3">
      <c r="B101" s="81" t="str">
        <f>Esboço!C33</f>
        <v/>
      </c>
      <c r="C101" s="75" t="str">
        <f>Esboço!U33</f>
        <v/>
      </c>
      <c r="D101" s="75" t="str">
        <f>IFERROR(IF('Análise Quantitativa'!$D$33="Mínimo",_xlfn.RANK.EQ(Tabela!C101,Tabela!$C$3:$C$247,1)+COUNTIF(Tabela!$C$3:'Tabela'!C101,Tabela!C101)-1,IF('Análise Quantitativa'!$D$33="- Mínimo",_xlfn.RANK.EQ(Tabela!C101,Tabela!$C$3:$C$247,1)+COUNTIF(Tabela!$C$3:'Tabela'!C101,Tabela!C101)-1,IF('Análise Quantitativa'!$D$33="Máximo",_xlfn.RANK.EQ(Tabela!C101,Tabela!$C$3:$C$247,0)+COUNTIF(Tabela!$C$3:'Tabela'!C101,Tabela!C101)-1,""))),"")</f>
        <v/>
      </c>
      <c r="E101" s="79" t="str">
        <f>Esboço!AJ33</f>
        <v/>
      </c>
      <c r="F101" s="75" t="str">
        <f>IFERROR(IF('Análise Quantitativa'!$D$33="Mínimo",_xlfn.RANK.EQ(Tabela!E101,Tabela!$E$3:$E$247,1)+COUNTIF(Tabela!$E$3:'Tabela'!E101,Tabela!E101)-1,IF('Análise Quantitativa'!$D$33="- Mínimo",_xlfn.RANK.EQ(Tabela!E101,Tabela!$E$3:$E$247,1)+COUNTIF(Tabela!$E$3:'Tabela'!E101,Tabela!E101)-1,IF('Análise Quantitativa'!$D$33="Máximo",_xlfn.RANK.EQ(Tabela!E101,Tabela!$E$3:$E$247,0)+COUNTIF(Tabela!$E$3:'Tabela'!E101,Tabela!E101)-1,""))),"")</f>
        <v/>
      </c>
      <c r="G101" s="88" t="str">
        <f t="shared" si="56"/>
        <v/>
      </c>
      <c r="H101" s="88" t="str">
        <f>IFERROR(Tabela!E101,"")</f>
        <v/>
      </c>
      <c r="I101" s="82" t="str">
        <f t="shared" si="54"/>
        <v/>
      </c>
      <c r="J101" s="89" t="str">
        <f>IFERROR(IF('Análise Quantitativa'!$D$33="Mínimo",_xlfn.RANK.EQ(Tabela!I101,Tabela!$I$3:$I$247,1)+COUNTIF(Tabela!$I$3:'Tabela'!I101,Tabela!I101)-1,IF('Análise Quantitativa'!$D$33="- Mínimo",_xlfn.RANK.EQ(Tabela!I101,Tabela!$I$3:$I$247,1)+COUNTIF(Tabela!$I$3:'Tabela'!I101,Tabela!I101)-1,IF('Análise Quantitativa'!$D$33="Máximo",_xlfn.RANK.EQ(Tabela!I101,Tabela!$I$3:$I$247,0)+COUNTIF(Tabela!$I$3:'Tabela'!I101,Tabela!I101)-1,""))),"")</f>
        <v/>
      </c>
      <c r="V101" s="102" t="str">
        <f t="shared" ref="V101:AB101" si="66">IF(V102="-","-",1)</f>
        <v>-</v>
      </c>
      <c r="W101" s="102" t="str">
        <f t="shared" si="66"/>
        <v>-</v>
      </c>
      <c r="X101" s="102" t="str">
        <f t="shared" si="66"/>
        <v>-</v>
      </c>
      <c r="Y101" s="102" t="str">
        <f t="shared" si="66"/>
        <v>-</v>
      </c>
      <c r="Z101" s="102" t="str">
        <f t="shared" si="66"/>
        <v>-</v>
      </c>
      <c r="AA101" s="102" t="str">
        <f t="shared" si="66"/>
        <v>-</v>
      </c>
      <c r="AB101" s="102" t="str">
        <f t="shared" si="66"/>
        <v>-</v>
      </c>
    </row>
    <row r="102" spans="2:28" ht="9.75" thickBot="1" x14ac:dyDescent="0.3">
      <c r="B102" s="81" t="str">
        <f>Esboço!C34</f>
        <v/>
      </c>
      <c r="C102" s="75" t="str">
        <f>Esboço!U34</f>
        <v/>
      </c>
      <c r="D102" s="75" t="str">
        <f>IFERROR(IF('Análise Quantitativa'!$D$33="Mínimo",_xlfn.RANK.EQ(Tabela!C102,Tabela!$C$3:$C$247,1)+COUNTIF(Tabela!$C$3:'Tabela'!C102,Tabela!C102)-1,IF('Análise Quantitativa'!$D$33="- Mínimo",_xlfn.RANK.EQ(Tabela!C102,Tabela!$C$3:$C$247,1)+COUNTIF(Tabela!$C$3:'Tabela'!C102,Tabela!C102)-1,IF('Análise Quantitativa'!$D$33="Máximo",_xlfn.RANK.EQ(Tabela!C102,Tabela!$C$3:$C$247,0)+COUNTIF(Tabela!$C$3:'Tabela'!C102,Tabela!C102)-1,""))),"")</f>
        <v/>
      </c>
      <c r="E102" s="79" t="str">
        <f>Esboço!AJ34</f>
        <v/>
      </c>
      <c r="F102" s="75" t="str">
        <f>IFERROR(IF('Análise Quantitativa'!$D$33="Mínimo",_xlfn.RANK.EQ(Tabela!E102,Tabela!$E$3:$E$247,1)+COUNTIF(Tabela!$E$3:'Tabela'!E102,Tabela!E102)-1,IF('Análise Quantitativa'!$D$33="- Mínimo",_xlfn.RANK.EQ(Tabela!E102,Tabela!$E$3:$E$247,1)+COUNTIF(Tabela!$E$3:'Tabela'!E102,Tabela!E102)-1,IF('Análise Quantitativa'!$D$33="Máximo",_xlfn.RANK.EQ(Tabela!E102,Tabela!$E$3:$E$247,0)+COUNTIF(Tabela!$E$3:'Tabela'!E102,Tabela!E102)-1,""))),"")</f>
        <v/>
      </c>
      <c r="G102" s="88" t="str">
        <f t="shared" si="56"/>
        <v/>
      </c>
      <c r="H102" s="88" t="str">
        <f>IFERROR(Tabela!E102,"")</f>
        <v/>
      </c>
      <c r="I102" s="82" t="str">
        <f t="shared" si="54"/>
        <v/>
      </c>
      <c r="J102" s="89" t="str">
        <f>IFERROR(IF('Análise Quantitativa'!$D$33="Mínimo",_xlfn.RANK.EQ(Tabela!I102,Tabela!$I$3:$I$247,1)+COUNTIF(Tabela!$I$3:'Tabela'!I102,Tabela!I102)-1,IF('Análise Quantitativa'!$D$33="- Mínimo",_xlfn.RANK.EQ(Tabela!I102,Tabela!$I$3:$I$247,1)+COUNTIF(Tabela!$I$3:'Tabela'!I102,Tabela!I102)-1,IF('Análise Quantitativa'!$D$33="Máximo",_xlfn.RANK.EQ(Tabela!I102,Tabela!$I$3:$I$247,0)+COUNTIF(Tabela!$I$3:'Tabela'!I102,Tabela!I102)-1,""))),"")</f>
        <v/>
      </c>
      <c r="V102" s="101" t="str">
        <f>IF(J36="","-",J36)</f>
        <v>-</v>
      </c>
      <c r="W102" s="101" t="str">
        <f>IF(J71="","-",J71)</f>
        <v>-</v>
      </c>
      <c r="X102" s="101" t="str">
        <f>IF(J106="","-",J106)</f>
        <v>-</v>
      </c>
      <c r="Y102" s="101" t="str">
        <f>IF(J141="","-",J141)</f>
        <v>-</v>
      </c>
      <c r="Z102" s="101" t="str">
        <f>IF(J176="","-",J176)</f>
        <v>-</v>
      </c>
      <c r="AA102" s="101" t="str">
        <f>IF(J211="","-",J211)</f>
        <v>-</v>
      </c>
      <c r="AB102" s="101" t="str">
        <f>IF(J246="","-",J246)</f>
        <v>-</v>
      </c>
    </row>
    <row r="103" spans="2:28" ht="9.75" thickBot="1" x14ac:dyDescent="0.3">
      <c r="B103" s="81" t="str">
        <f>Esboço!C35</f>
        <v/>
      </c>
      <c r="C103" s="75" t="str">
        <f>Esboço!U35</f>
        <v/>
      </c>
      <c r="D103" s="75" t="str">
        <f>IFERROR(IF('Análise Quantitativa'!$D$33="Mínimo",_xlfn.RANK.EQ(Tabela!C103,Tabela!$C$3:$C$247,1)+COUNTIF(Tabela!$C$3:'Tabela'!C103,Tabela!C103)-1,IF('Análise Quantitativa'!$D$33="- Mínimo",_xlfn.RANK.EQ(Tabela!C103,Tabela!$C$3:$C$247,1)+COUNTIF(Tabela!$C$3:'Tabela'!C103,Tabela!C103)-1,IF('Análise Quantitativa'!$D$33="Máximo",_xlfn.RANK.EQ(Tabela!C103,Tabela!$C$3:$C$247,0)+COUNTIF(Tabela!$C$3:'Tabela'!C103,Tabela!C103)-1,""))),"")</f>
        <v/>
      </c>
      <c r="E103" s="79" t="str">
        <f>Esboço!AJ35</f>
        <v/>
      </c>
      <c r="F103" s="75" t="str">
        <f>IFERROR(IF('Análise Quantitativa'!$D$33="Mínimo",_xlfn.RANK.EQ(Tabela!E103,Tabela!$E$3:$E$247,1)+COUNTIF(Tabela!$E$3:'Tabela'!E103,Tabela!E103)-1,IF('Análise Quantitativa'!$D$33="- Mínimo",_xlfn.RANK.EQ(Tabela!E103,Tabela!$E$3:$E$247,1)+COUNTIF(Tabela!$E$3:'Tabela'!E103,Tabela!E103)-1,IF('Análise Quantitativa'!$D$33="Máximo",_xlfn.RANK.EQ(Tabela!E103,Tabela!$E$3:$E$247,0)+COUNTIF(Tabela!$E$3:'Tabela'!E103,Tabela!E103)-1,""))),"")</f>
        <v/>
      </c>
      <c r="G103" s="88" t="str">
        <f t="shared" si="56"/>
        <v/>
      </c>
      <c r="H103" s="88" t="str">
        <f>IFERROR(Tabela!E103,"")</f>
        <v/>
      </c>
      <c r="I103" s="82" t="str">
        <f t="shared" si="54"/>
        <v/>
      </c>
      <c r="J103" s="89" t="str">
        <f>IFERROR(IF('Análise Quantitativa'!$D$33="Mínimo",_xlfn.RANK.EQ(Tabela!I103,Tabela!$I$3:$I$247,1)+COUNTIF(Tabela!$I$3:'Tabela'!I103,Tabela!I103)-1,IF('Análise Quantitativa'!$D$33="- Mínimo",_xlfn.RANK.EQ(Tabela!I103,Tabela!$I$3:$I$247,1)+COUNTIF(Tabela!$I$3:'Tabela'!I103,Tabela!I103)-1,IF('Análise Quantitativa'!$D$33="Máximo",_xlfn.RANK.EQ(Tabela!I103,Tabela!$I$3:$I$247,0)+COUNTIF(Tabela!$I$3:'Tabela'!I103,Tabela!I103)-1,""))),"")</f>
        <v/>
      </c>
    </row>
    <row r="104" spans="2:28" ht="9.75" thickBot="1" x14ac:dyDescent="0.3">
      <c r="B104" s="81" t="str">
        <f>Esboço!C36</f>
        <v/>
      </c>
      <c r="C104" s="75" t="str">
        <f>Esboço!U36</f>
        <v/>
      </c>
      <c r="D104" s="75" t="str">
        <f>IFERROR(IF('Análise Quantitativa'!$D$33="Mínimo",_xlfn.RANK.EQ(Tabela!C104,Tabela!$C$3:$C$247,1)+COUNTIF(Tabela!$C$3:'Tabela'!C104,Tabela!C104)-1,IF('Análise Quantitativa'!$D$33="- Mínimo",_xlfn.RANK.EQ(Tabela!C104,Tabela!$C$3:$C$247,1)+COUNTIF(Tabela!$C$3:'Tabela'!C104,Tabela!C104)-1,IF('Análise Quantitativa'!$D$33="Máximo",_xlfn.RANK.EQ(Tabela!C104,Tabela!$C$3:$C$247,0)+COUNTIF(Tabela!$C$3:'Tabela'!C104,Tabela!C104)-1,""))),"")</f>
        <v/>
      </c>
      <c r="E104" s="79" t="str">
        <f>Esboço!AJ36</f>
        <v/>
      </c>
      <c r="F104" s="75" t="str">
        <f>IFERROR(IF('Análise Quantitativa'!$D$33="Mínimo",_xlfn.RANK.EQ(Tabela!E104,Tabela!$E$3:$E$247,1)+COUNTIF(Tabela!$E$3:'Tabela'!E104,Tabela!E104)-1,IF('Análise Quantitativa'!$D$33="- Mínimo",_xlfn.RANK.EQ(Tabela!E104,Tabela!$E$3:$E$247,1)+COUNTIF(Tabela!$E$3:'Tabela'!E104,Tabela!E104)-1,IF('Análise Quantitativa'!$D$33="Máximo",_xlfn.RANK.EQ(Tabela!E104,Tabela!$E$3:$E$247,0)+COUNTIF(Tabela!$E$3:'Tabela'!E104,Tabela!E104)-1,""))),"")</f>
        <v/>
      </c>
      <c r="G104" s="88" t="str">
        <f t="shared" si="56"/>
        <v/>
      </c>
      <c r="H104" s="88" t="str">
        <f>IFERROR(Tabela!E104,"")</f>
        <v/>
      </c>
      <c r="I104" s="82" t="str">
        <f t="shared" si="54"/>
        <v/>
      </c>
      <c r="J104" s="89" t="str">
        <f>IFERROR(IF('Análise Quantitativa'!$D$33="Mínimo",_xlfn.RANK.EQ(Tabela!I104,Tabela!$I$3:$I$247,1)+COUNTIF(Tabela!$I$3:'Tabela'!I104,Tabela!I104)-1,IF('Análise Quantitativa'!$D$33="- Mínimo",_xlfn.RANK.EQ(Tabela!I104,Tabela!$I$3:$I$247,1)+COUNTIF(Tabela!$I$3:'Tabela'!I104,Tabela!I104)-1,IF('Análise Quantitativa'!$D$33="Máximo",_xlfn.RANK.EQ(Tabela!I104,Tabela!$I$3:$I$247,0)+COUNTIF(Tabela!$I$3:'Tabela'!I104,Tabela!I104)-1,""))),"")</f>
        <v/>
      </c>
      <c r="V104" s="102" t="str">
        <f t="shared" ref="V104:AB104" si="67">IF(V105="-","-",1)</f>
        <v>-</v>
      </c>
      <c r="W104" s="102" t="str">
        <f t="shared" si="67"/>
        <v>-</v>
      </c>
      <c r="X104" s="102" t="str">
        <f t="shared" si="67"/>
        <v>-</v>
      </c>
      <c r="Y104" s="102" t="str">
        <f t="shared" si="67"/>
        <v>-</v>
      </c>
      <c r="Z104" s="102" t="str">
        <f t="shared" si="67"/>
        <v>-</v>
      </c>
      <c r="AA104" s="102" t="str">
        <f t="shared" si="67"/>
        <v>-</v>
      </c>
      <c r="AB104" s="102" t="str">
        <f t="shared" si="67"/>
        <v>-</v>
      </c>
    </row>
    <row r="105" spans="2:28" ht="9.75" thickBot="1" x14ac:dyDescent="0.3">
      <c r="B105" s="81" t="str">
        <f>Esboço!C37</f>
        <v/>
      </c>
      <c r="C105" s="75" t="str">
        <f>Esboço!U37</f>
        <v/>
      </c>
      <c r="D105" s="75" t="str">
        <f>IFERROR(IF('Análise Quantitativa'!$D$33="Mínimo",_xlfn.RANK.EQ(Tabela!C105,Tabela!$C$3:$C$247,1)+COUNTIF(Tabela!$C$3:'Tabela'!C105,Tabela!C105)-1,IF('Análise Quantitativa'!$D$33="- Mínimo",_xlfn.RANK.EQ(Tabela!C105,Tabela!$C$3:$C$247,1)+COUNTIF(Tabela!$C$3:'Tabela'!C105,Tabela!C105)-1,IF('Análise Quantitativa'!$D$33="Máximo",_xlfn.RANK.EQ(Tabela!C105,Tabela!$C$3:$C$247,0)+COUNTIF(Tabela!$C$3:'Tabela'!C105,Tabela!C105)-1,""))),"")</f>
        <v/>
      </c>
      <c r="E105" s="79" t="str">
        <f>Esboço!AJ37</f>
        <v/>
      </c>
      <c r="F105" s="75" t="str">
        <f>IFERROR(IF('Análise Quantitativa'!$D$33="Mínimo",_xlfn.RANK.EQ(Tabela!E105,Tabela!$E$3:$E$247,1)+COUNTIF(Tabela!$E$3:'Tabela'!E105,Tabela!E105)-1,IF('Análise Quantitativa'!$D$33="- Mínimo",_xlfn.RANK.EQ(Tabela!E105,Tabela!$E$3:$E$247,1)+COUNTIF(Tabela!$E$3:'Tabela'!E105,Tabela!E105)-1,IF('Análise Quantitativa'!$D$33="Máximo",_xlfn.RANK.EQ(Tabela!E105,Tabela!$E$3:$E$247,0)+COUNTIF(Tabela!$E$3:'Tabela'!E105,Tabela!E105)-1,""))),"")</f>
        <v/>
      </c>
      <c r="G105" s="88" t="str">
        <f t="shared" si="56"/>
        <v/>
      </c>
      <c r="H105" s="88" t="str">
        <f>IFERROR(Tabela!E105,"")</f>
        <v/>
      </c>
      <c r="I105" s="82" t="str">
        <f t="shared" si="54"/>
        <v/>
      </c>
      <c r="J105" s="89" t="str">
        <f>IFERROR(IF('Análise Quantitativa'!$D$33="Mínimo",_xlfn.RANK.EQ(Tabela!I105,Tabela!$I$3:$I$247,1)+COUNTIF(Tabela!$I$3:'Tabela'!I105,Tabela!I105)-1,IF('Análise Quantitativa'!$D$33="- Mínimo",_xlfn.RANK.EQ(Tabela!I105,Tabela!$I$3:$I$247,1)+COUNTIF(Tabela!$I$3:'Tabela'!I105,Tabela!I105)-1,IF('Análise Quantitativa'!$D$33="Máximo",_xlfn.RANK.EQ(Tabela!I105,Tabela!$I$3:$I$247,0)+COUNTIF(Tabela!$I$3:'Tabela'!I105,Tabela!I105)-1,""))),"")</f>
        <v/>
      </c>
      <c r="V105" s="101" t="str">
        <f>IF(J37="","-",J37)</f>
        <v>-</v>
      </c>
      <c r="W105" s="101" t="str">
        <f>IF(J72="","-",J72)</f>
        <v>-</v>
      </c>
      <c r="X105" s="101" t="str">
        <f>IF(J107="","-",J107)</f>
        <v>-</v>
      </c>
      <c r="Y105" s="101" t="str">
        <f>IF(J142="","-",J142)</f>
        <v>-</v>
      </c>
      <c r="Z105" s="101" t="str">
        <f>IF(J177="","-",J177)</f>
        <v>-</v>
      </c>
      <c r="AA105" s="101" t="str">
        <f>IF(J212="","-",J212)</f>
        <v>-</v>
      </c>
      <c r="AB105" s="101" t="str">
        <f>IF(J247="","-",J247)</f>
        <v>-</v>
      </c>
    </row>
    <row r="106" spans="2:28" ht="9.75" thickBot="1" x14ac:dyDescent="0.3">
      <c r="B106" s="81" t="str">
        <f>Esboço!C38</f>
        <v/>
      </c>
      <c r="C106" s="75" t="str">
        <f>Esboço!U38</f>
        <v/>
      </c>
      <c r="D106" s="75" t="str">
        <f>IFERROR(IF('Análise Quantitativa'!$D$33="Mínimo",_xlfn.RANK.EQ(Tabela!C106,Tabela!$C$3:$C$247,1)+COUNTIF(Tabela!$C$3:'Tabela'!C106,Tabela!C106)-1,IF('Análise Quantitativa'!$D$33="- Mínimo",_xlfn.RANK.EQ(Tabela!C106,Tabela!$C$3:$C$247,1)+COUNTIF(Tabela!$C$3:'Tabela'!C106,Tabela!C106)-1,IF('Análise Quantitativa'!$D$33="Máximo",_xlfn.RANK.EQ(Tabela!C106,Tabela!$C$3:$C$247,0)+COUNTIF(Tabela!$C$3:'Tabela'!C106,Tabela!C106)-1,""))),"")</f>
        <v/>
      </c>
      <c r="E106" s="79" t="str">
        <f>Esboço!AJ38</f>
        <v/>
      </c>
      <c r="F106" s="75" t="str">
        <f>IFERROR(IF('Análise Quantitativa'!$D$33="Mínimo",_xlfn.RANK.EQ(Tabela!E106,Tabela!$E$3:$E$247,1)+COUNTIF(Tabela!$E$3:'Tabela'!E106,Tabela!E106)-1,IF('Análise Quantitativa'!$D$33="- Mínimo",_xlfn.RANK.EQ(Tabela!E106,Tabela!$E$3:$E$247,1)+COUNTIF(Tabela!$E$3:'Tabela'!E106,Tabela!E106)-1,IF('Análise Quantitativa'!$D$33="Máximo",_xlfn.RANK.EQ(Tabela!E106,Tabela!$E$3:$E$247,0)+COUNTIF(Tabela!$E$3:'Tabela'!E106,Tabela!E106)-1,""))),"")</f>
        <v/>
      </c>
      <c r="G106" s="88" t="str">
        <f t="shared" si="56"/>
        <v/>
      </c>
      <c r="H106" s="88" t="str">
        <f>IFERROR(Tabela!E106,"")</f>
        <v/>
      </c>
      <c r="I106" s="82" t="str">
        <f t="shared" si="54"/>
        <v/>
      </c>
      <c r="J106" s="89" t="str">
        <f>IFERROR(IF('Análise Quantitativa'!$D$33="Mínimo",_xlfn.RANK.EQ(Tabela!I106,Tabela!$I$3:$I$247,1)+COUNTIF(Tabela!$I$3:'Tabela'!I106,Tabela!I106)-1,IF('Análise Quantitativa'!$D$33="- Mínimo",_xlfn.RANK.EQ(Tabela!I106,Tabela!$I$3:$I$247,1)+COUNTIF(Tabela!$I$3:'Tabela'!I106,Tabela!I106)-1,IF('Análise Quantitativa'!$D$33="Máximo",_xlfn.RANK.EQ(Tabela!I106,Tabela!$I$3:$I$247,0)+COUNTIF(Tabela!$I$3:'Tabela'!I106,Tabela!I106)-1,""))),"")</f>
        <v/>
      </c>
    </row>
    <row r="107" spans="2:28" ht="9.75" thickBot="1" x14ac:dyDescent="0.3">
      <c r="B107" s="81" t="str">
        <f>Esboço!C39</f>
        <v/>
      </c>
      <c r="C107" s="75" t="str">
        <f>Esboço!U39</f>
        <v/>
      </c>
      <c r="D107" s="75" t="str">
        <f>IFERROR(IF('Análise Quantitativa'!$D$33="Mínimo",_xlfn.RANK.EQ(Tabela!C107,Tabela!$C$3:$C$247,1)+COUNTIF(Tabela!$C$3:'Tabela'!C107,Tabela!C107)-1,IF('Análise Quantitativa'!$D$33="- Mínimo",_xlfn.RANK.EQ(Tabela!C107,Tabela!$C$3:$C$247,1)+COUNTIF(Tabela!$C$3:'Tabela'!C107,Tabela!C107)-1,IF('Análise Quantitativa'!$D$33="Máximo",_xlfn.RANK.EQ(Tabela!C107,Tabela!$C$3:$C$247,0)+COUNTIF(Tabela!$C$3:'Tabela'!C107,Tabela!C107)-1,""))),"")</f>
        <v/>
      </c>
      <c r="E107" s="79" t="str">
        <f>Esboço!AJ39</f>
        <v/>
      </c>
      <c r="F107" s="75" t="str">
        <f>IFERROR(IF('Análise Quantitativa'!$D$33="Mínimo",_xlfn.RANK.EQ(Tabela!E107,Tabela!$E$3:$E$247,1)+COUNTIF(Tabela!$E$3:'Tabela'!E107,Tabela!E107)-1,IF('Análise Quantitativa'!$D$33="- Mínimo",_xlfn.RANK.EQ(Tabela!E107,Tabela!$E$3:$E$247,1)+COUNTIF(Tabela!$E$3:'Tabela'!E107,Tabela!E107)-1,IF('Análise Quantitativa'!$D$33="Máximo",_xlfn.RANK.EQ(Tabela!E107,Tabela!$E$3:$E$247,0)+COUNTIF(Tabela!$E$3:'Tabela'!E107,Tabela!E107)-1,""))),"")</f>
        <v/>
      </c>
      <c r="G107" s="88" t="str">
        <f t="shared" si="56"/>
        <v/>
      </c>
      <c r="H107" s="88" t="str">
        <f>IFERROR(Tabela!E107,"")</f>
        <v/>
      </c>
      <c r="I107" s="82" t="str">
        <f t="shared" si="54"/>
        <v/>
      </c>
      <c r="J107" s="89" t="str">
        <f>IFERROR(IF('Análise Quantitativa'!$D$33="Mínimo",_xlfn.RANK.EQ(Tabela!I107,Tabela!$I$3:$I$247,1)+COUNTIF(Tabela!$I$3:'Tabela'!I107,Tabela!I107)-1,IF('Análise Quantitativa'!$D$33="- Mínimo",_xlfn.RANK.EQ(Tabela!I107,Tabela!$I$3:$I$247,1)+COUNTIF(Tabela!$I$3:'Tabela'!I107,Tabela!I107)-1,IF('Análise Quantitativa'!$D$33="Máximo",_xlfn.RANK.EQ(Tabela!I107,Tabela!$I$3:$I$247,0)+COUNTIF(Tabela!$I$3:'Tabela'!I107,Tabela!I107)-1,""))),"")</f>
        <v/>
      </c>
    </row>
    <row r="108" spans="2:28" ht="9.75" thickBot="1" x14ac:dyDescent="0.3">
      <c r="B108" s="81" t="str">
        <f>Esboço!C5</f>
        <v>Emelynne Brito</v>
      </c>
      <c r="C108" s="75" t="str">
        <f>Esboço!W5</f>
        <v/>
      </c>
      <c r="D108" s="75" t="str">
        <f>IFERROR(IF('Análise Quantitativa'!$D$33="Mínimo",_xlfn.RANK.EQ(Tabela!C108,Tabela!$C$3:$C$247,1)+COUNTIF(Tabela!$C$3:'Tabela'!C108,Tabela!C108)-1,IF('Análise Quantitativa'!$D$33="- Mínimo",_xlfn.RANK.EQ(Tabela!C108,Tabela!$C$3:$C$247,1)+COUNTIF(Tabela!$C$3:'Tabela'!C108,Tabela!C108)-1,IF('Análise Quantitativa'!$D$33="Máximo",_xlfn.RANK.EQ(Tabela!C108,Tabela!$C$3:$C$247,0)+COUNTIF(Tabela!$C$3:'Tabela'!C108,Tabela!C108)-1,""))),"")</f>
        <v/>
      </c>
      <c r="E108" s="79" t="str">
        <f>Esboço!AL5</f>
        <v/>
      </c>
      <c r="F108" s="75" t="str">
        <f>IFERROR(IF('Análise Quantitativa'!$D$33="Mínimo",_xlfn.RANK.EQ(Tabela!E108,Tabela!$E$3:$E$247,1)+COUNTIF(Tabela!$E$3:'Tabela'!E108,Tabela!E108)-1,IF('Análise Quantitativa'!$D$33="- Mínimo",_xlfn.RANK.EQ(Tabela!E108,Tabela!$E$3:$E$247,1)+COUNTIF(Tabela!$E$3:'Tabela'!E108,Tabela!E108)-1,IF('Análise Quantitativa'!$D$33="Máximo",_xlfn.RANK.EQ(Tabela!E108,Tabela!$E$3:$E$247,0)+COUNTIF(Tabela!$E$3:'Tabela'!E108,Tabela!E108)-1,""))),"")</f>
        <v/>
      </c>
      <c r="G108" s="90" t="str">
        <f>IFERROR(C108,"")</f>
        <v/>
      </c>
      <c r="H108" s="90" t="str">
        <f>IFERROR(Tabela!E108,"")</f>
        <v/>
      </c>
      <c r="I108" s="82" t="str">
        <f t="shared" si="54"/>
        <v/>
      </c>
      <c r="J108" s="89" t="str">
        <f>IFERROR(IF('Análise Quantitativa'!$D$33="Mínimo",_xlfn.RANK.EQ(Tabela!I108,Tabela!$I$3:$I$247,1)+COUNTIF(Tabela!$I$3:'Tabela'!I108,Tabela!I108)-1,IF('Análise Quantitativa'!$D$33="- Mínimo",_xlfn.RANK.EQ(Tabela!I108,Tabela!$I$3:$I$247,1)+COUNTIF(Tabela!$I$3:'Tabela'!I108,Tabela!I108)-1,IF('Análise Quantitativa'!$D$33="Máximo",_xlfn.RANK.EQ(Tabela!I108,Tabela!$I$3:$I$247,0)+COUNTIF(Tabela!$I$3:'Tabela'!I108,Tabela!I108)-1,""))),"")</f>
        <v/>
      </c>
    </row>
    <row r="109" spans="2:28" ht="9.75" thickBot="1" x14ac:dyDescent="0.3">
      <c r="B109" s="81" t="str">
        <f>Esboço!C6</f>
        <v>Kallyne Soares</v>
      </c>
      <c r="C109" s="75" t="str">
        <f>Esboço!W6</f>
        <v/>
      </c>
      <c r="D109" s="75" t="str">
        <f>IFERROR(IF('Análise Quantitativa'!$D$33="Mínimo",_xlfn.RANK.EQ(Tabela!C109,Tabela!$C$3:$C$247,1)+COUNTIF(Tabela!$C$3:'Tabela'!C109,Tabela!C109)-1,IF('Análise Quantitativa'!$D$33="- Mínimo",_xlfn.RANK.EQ(Tabela!C109,Tabela!$C$3:$C$247,1)+COUNTIF(Tabela!$C$3:'Tabela'!C109,Tabela!C109)-1,IF('Análise Quantitativa'!$D$33="Máximo",_xlfn.RANK.EQ(Tabela!C109,Tabela!$C$3:$C$247,0)+COUNTIF(Tabela!$C$3:'Tabela'!C109,Tabela!C109)-1,""))),"")</f>
        <v/>
      </c>
      <c r="E109" s="79" t="str">
        <f>Esboço!AL6</f>
        <v/>
      </c>
      <c r="F109" s="75" t="str">
        <f>IFERROR(IF('Análise Quantitativa'!$D$33="Mínimo",_xlfn.RANK.EQ(Tabela!E109,Tabela!$E$3:$E$247,1)+COUNTIF(Tabela!$E$3:'Tabela'!E109,Tabela!E109)-1,IF('Análise Quantitativa'!$D$33="- Mínimo",_xlfn.RANK.EQ(Tabela!E109,Tabela!$E$3:$E$247,1)+COUNTIF(Tabela!$E$3:'Tabela'!E109,Tabela!E109)-1,IF('Análise Quantitativa'!$D$33="Máximo",_xlfn.RANK.EQ(Tabela!E109,Tabela!$E$3:$E$247,0)+COUNTIF(Tabela!$E$3:'Tabela'!E109,Tabela!E109)-1,""))),"")</f>
        <v/>
      </c>
      <c r="G109" s="90" t="str">
        <f t="shared" ref="G109:G142" si="68">IFERROR(C109,"")</f>
        <v/>
      </c>
      <c r="H109" s="90" t="str">
        <f>IFERROR(Tabela!E109,"")</f>
        <v/>
      </c>
      <c r="I109" s="82" t="str">
        <f t="shared" si="54"/>
        <v/>
      </c>
      <c r="J109" s="89" t="str">
        <f>IFERROR(IF('Análise Quantitativa'!$D$33="Mínimo",_xlfn.RANK.EQ(Tabela!I109,Tabela!$I$3:$I$247,1)+COUNTIF(Tabela!$I$3:'Tabela'!I109,Tabela!I109)-1,IF('Análise Quantitativa'!$D$33="- Mínimo",_xlfn.RANK.EQ(Tabela!I109,Tabela!$I$3:$I$247,1)+COUNTIF(Tabela!$I$3:'Tabela'!I109,Tabela!I109)-1,IF('Análise Quantitativa'!$D$33="Máximo",_xlfn.RANK.EQ(Tabela!I109,Tabela!$I$3:$I$247,0)+COUNTIF(Tabela!$I$3:'Tabela'!I109,Tabela!I109)-1,""))),"")</f>
        <v/>
      </c>
    </row>
    <row r="110" spans="2:28" ht="9.75" thickBot="1" x14ac:dyDescent="0.3">
      <c r="B110" s="81" t="str">
        <f>Esboço!C7</f>
        <v>Mª Silva</v>
      </c>
      <c r="C110" s="75" t="str">
        <f>Esboço!W7</f>
        <v/>
      </c>
      <c r="D110" s="75" t="str">
        <f>IFERROR(IF('Análise Quantitativa'!$D$33="Mínimo",_xlfn.RANK.EQ(Tabela!C110,Tabela!$C$3:$C$247,1)+COUNTIF(Tabela!$C$3:'Tabela'!C110,Tabela!C110)-1,IF('Análise Quantitativa'!$D$33="- Mínimo",_xlfn.RANK.EQ(Tabela!C110,Tabela!$C$3:$C$247,1)+COUNTIF(Tabela!$C$3:'Tabela'!C110,Tabela!C110)-1,IF('Análise Quantitativa'!$D$33="Máximo",_xlfn.RANK.EQ(Tabela!C110,Tabela!$C$3:$C$247,0)+COUNTIF(Tabela!$C$3:'Tabela'!C110,Tabela!C110)-1,""))),"")</f>
        <v/>
      </c>
      <c r="E110" s="79" t="str">
        <f>Esboço!AL7</f>
        <v/>
      </c>
      <c r="F110" s="75" t="str">
        <f>IFERROR(IF('Análise Quantitativa'!$D$33="Mínimo",_xlfn.RANK.EQ(Tabela!E110,Tabela!$E$3:$E$247,1)+COUNTIF(Tabela!$E$3:'Tabela'!E110,Tabela!E110)-1,IF('Análise Quantitativa'!$D$33="- Mínimo",_xlfn.RANK.EQ(Tabela!E110,Tabela!$E$3:$E$247,1)+COUNTIF(Tabela!$E$3:'Tabela'!E110,Tabela!E110)-1,IF('Análise Quantitativa'!$D$33="Máximo",_xlfn.RANK.EQ(Tabela!E110,Tabela!$E$3:$E$247,0)+COUNTIF(Tabela!$E$3:'Tabela'!E110,Tabela!E110)-1,""))),"")</f>
        <v/>
      </c>
      <c r="G110" s="90" t="str">
        <f t="shared" si="68"/>
        <v/>
      </c>
      <c r="H110" s="90" t="str">
        <f>IFERROR(Tabela!E110,"")</f>
        <v/>
      </c>
      <c r="I110" s="82" t="str">
        <f t="shared" si="54"/>
        <v/>
      </c>
      <c r="J110" s="89" t="str">
        <f>IFERROR(IF('Análise Quantitativa'!$D$33="Mínimo",_xlfn.RANK.EQ(Tabela!I110,Tabela!$I$3:$I$247,1)+COUNTIF(Tabela!$I$3:'Tabela'!I110,Tabela!I110)-1,IF('Análise Quantitativa'!$D$33="- Mínimo",_xlfn.RANK.EQ(Tabela!I110,Tabela!$I$3:$I$247,1)+COUNTIF(Tabela!$I$3:'Tabela'!I110,Tabela!I110)-1,IF('Análise Quantitativa'!$D$33="Máximo",_xlfn.RANK.EQ(Tabela!I110,Tabela!$I$3:$I$247,0)+COUNTIF(Tabela!$I$3:'Tabela'!I110,Tabela!I110)-1,""))),"")</f>
        <v/>
      </c>
    </row>
    <row r="111" spans="2:28" ht="9.75" thickBot="1" x14ac:dyDescent="0.3">
      <c r="B111" s="81" t="str">
        <f>Esboço!C8</f>
        <v>Leide Santos</v>
      </c>
      <c r="C111" s="75" t="str">
        <f>Esboço!W8</f>
        <v/>
      </c>
      <c r="D111" s="75" t="str">
        <f>IFERROR(IF('Análise Quantitativa'!$D$33="Mínimo",_xlfn.RANK.EQ(Tabela!C111,Tabela!$C$3:$C$247,1)+COUNTIF(Tabela!$C$3:'Tabela'!C111,Tabela!C111)-1,IF('Análise Quantitativa'!$D$33="- Mínimo",_xlfn.RANK.EQ(Tabela!C111,Tabela!$C$3:$C$247,1)+COUNTIF(Tabela!$C$3:'Tabela'!C111,Tabela!C111)-1,IF('Análise Quantitativa'!$D$33="Máximo",_xlfn.RANK.EQ(Tabela!C111,Tabela!$C$3:$C$247,0)+COUNTIF(Tabela!$C$3:'Tabela'!C111,Tabela!C111)-1,""))),"")</f>
        <v/>
      </c>
      <c r="E111" s="79" t="str">
        <f>Esboço!AL8</f>
        <v/>
      </c>
      <c r="F111" s="75" t="str">
        <f>IFERROR(IF('Análise Quantitativa'!$D$33="Mínimo",_xlfn.RANK.EQ(Tabela!E111,Tabela!$E$3:$E$247,1)+COUNTIF(Tabela!$E$3:'Tabela'!E111,Tabela!E111)-1,IF('Análise Quantitativa'!$D$33="- Mínimo",_xlfn.RANK.EQ(Tabela!E111,Tabela!$E$3:$E$247,1)+COUNTIF(Tabela!$E$3:'Tabela'!E111,Tabela!E111)-1,IF('Análise Quantitativa'!$D$33="Máximo",_xlfn.RANK.EQ(Tabela!E111,Tabela!$E$3:$E$247,0)+COUNTIF(Tabela!$E$3:'Tabela'!E111,Tabela!E111)-1,""))),"")</f>
        <v/>
      </c>
      <c r="G111" s="90" t="str">
        <f t="shared" si="68"/>
        <v/>
      </c>
      <c r="H111" s="90" t="str">
        <f>IFERROR(Tabela!E111,"")</f>
        <v/>
      </c>
      <c r="I111" s="82" t="str">
        <f t="shared" si="54"/>
        <v/>
      </c>
      <c r="J111" s="89" t="str">
        <f>IFERROR(IF('Análise Quantitativa'!$D$33="Mínimo",_xlfn.RANK.EQ(Tabela!I111,Tabela!$I$3:$I$247,1)+COUNTIF(Tabela!$I$3:'Tabela'!I111,Tabela!I111)-1,IF('Análise Quantitativa'!$D$33="- Mínimo",_xlfn.RANK.EQ(Tabela!I111,Tabela!$I$3:$I$247,1)+COUNTIF(Tabela!$I$3:'Tabela'!I111,Tabela!I111)-1,IF('Análise Quantitativa'!$D$33="Máximo",_xlfn.RANK.EQ(Tabela!I111,Tabela!$I$3:$I$247,0)+COUNTIF(Tabela!$I$3:'Tabela'!I111,Tabela!I111)-1,""))),"")</f>
        <v/>
      </c>
    </row>
    <row r="112" spans="2:28" ht="9.75" thickBot="1" x14ac:dyDescent="0.3">
      <c r="B112" s="81" t="str">
        <f>Esboço!C9</f>
        <v>Edna Dias</v>
      </c>
      <c r="C112" s="75" t="str">
        <f>Esboço!W9</f>
        <v/>
      </c>
      <c r="D112" s="75" t="str">
        <f>IFERROR(IF('Análise Quantitativa'!$D$33="Mínimo",_xlfn.RANK.EQ(Tabela!C112,Tabela!$C$3:$C$247,1)+COUNTIF(Tabela!$C$3:'Tabela'!C112,Tabela!C112)-1,IF('Análise Quantitativa'!$D$33="- Mínimo",_xlfn.RANK.EQ(Tabela!C112,Tabela!$C$3:$C$247,1)+COUNTIF(Tabela!$C$3:'Tabela'!C112,Tabela!C112)-1,IF('Análise Quantitativa'!$D$33="Máximo",_xlfn.RANK.EQ(Tabela!C112,Tabela!$C$3:$C$247,0)+COUNTIF(Tabela!$C$3:'Tabela'!C112,Tabela!C112)-1,""))),"")</f>
        <v/>
      </c>
      <c r="E112" s="79" t="str">
        <f>Esboço!AL9</f>
        <v/>
      </c>
      <c r="F112" s="75" t="str">
        <f>IFERROR(IF('Análise Quantitativa'!$D$33="Mínimo",_xlfn.RANK.EQ(Tabela!E112,Tabela!$E$3:$E$247,1)+COUNTIF(Tabela!$E$3:'Tabela'!E112,Tabela!E112)-1,IF('Análise Quantitativa'!$D$33="- Mínimo",_xlfn.RANK.EQ(Tabela!E112,Tabela!$E$3:$E$247,1)+COUNTIF(Tabela!$E$3:'Tabela'!E112,Tabela!E112)-1,IF('Análise Quantitativa'!$D$33="Máximo",_xlfn.RANK.EQ(Tabela!E112,Tabela!$E$3:$E$247,0)+COUNTIF(Tabela!$E$3:'Tabela'!E112,Tabela!E112)-1,""))),"")</f>
        <v/>
      </c>
      <c r="G112" s="90" t="str">
        <f t="shared" si="68"/>
        <v/>
      </c>
      <c r="H112" s="90" t="str">
        <f>IFERROR(Tabela!E112,"")</f>
        <v/>
      </c>
      <c r="I112" s="82" t="str">
        <f t="shared" si="54"/>
        <v/>
      </c>
      <c r="J112" s="89" t="str">
        <f>IFERROR(IF('Análise Quantitativa'!$D$33="Mínimo",_xlfn.RANK.EQ(Tabela!I112,Tabela!$I$3:$I$247,1)+COUNTIF(Tabela!$I$3:'Tabela'!I112,Tabela!I112)-1,IF('Análise Quantitativa'!$D$33="- Mínimo",_xlfn.RANK.EQ(Tabela!I112,Tabela!$I$3:$I$247,1)+COUNTIF(Tabela!$I$3:'Tabela'!I112,Tabela!I112)-1,IF('Análise Quantitativa'!$D$33="Máximo",_xlfn.RANK.EQ(Tabela!I112,Tabela!$I$3:$I$247,0)+COUNTIF(Tabela!$I$3:'Tabela'!I112,Tabela!I112)-1,""))),"")</f>
        <v/>
      </c>
    </row>
    <row r="113" spans="2:10" ht="9.75" thickBot="1" x14ac:dyDescent="0.3">
      <c r="B113" s="81" t="str">
        <f>Esboço!C10</f>
        <v>Brend Santos</v>
      </c>
      <c r="C113" s="75" t="str">
        <f>Esboço!W10</f>
        <v/>
      </c>
      <c r="D113" s="75" t="str">
        <f>IFERROR(IF('Análise Quantitativa'!$D$33="Mínimo",_xlfn.RANK.EQ(Tabela!C113,Tabela!$C$3:$C$247,1)+COUNTIF(Tabela!$C$3:'Tabela'!C113,Tabela!C113)-1,IF('Análise Quantitativa'!$D$33="- Mínimo",_xlfn.RANK.EQ(Tabela!C113,Tabela!$C$3:$C$247,1)+COUNTIF(Tabela!$C$3:'Tabela'!C113,Tabela!C113)-1,IF('Análise Quantitativa'!$D$33="Máximo",_xlfn.RANK.EQ(Tabela!C113,Tabela!$C$3:$C$247,0)+COUNTIF(Tabela!$C$3:'Tabela'!C113,Tabela!C113)-1,""))),"")</f>
        <v/>
      </c>
      <c r="E113" s="79" t="str">
        <f>Esboço!AL10</f>
        <v/>
      </c>
      <c r="F113" s="75" t="str">
        <f>IFERROR(IF('Análise Quantitativa'!$D$33="Mínimo",_xlfn.RANK.EQ(Tabela!E113,Tabela!$E$3:$E$247,1)+COUNTIF(Tabela!$E$3:'Tabela'!E113,Tabela!E113)-1,IF('Análise Quantitativa'!$D$33="- Mínimo",_xlfn.RANK.EQ(Tabela!E113,Tabela!$E$3:$E$247,1)+COUNTIF(Tabela!$E$3:'Tabela'!E113,Tabela!E113)-1,IF('Análise Quantitativa'!$D$33="Máximo",_xlfn.RANK.EQ(Tabela!E113,Tabela!$E$3:$E$247,0)+COUNTIF(Tabela!$E$3:'Tabela'!E113,Tabela!E113)-1,""))),"")</f>
        <v/>
      </c>
      <c r="G113" s="90" t="str">
        <f t="shared" si="68"/>
        <v/>
      </c>
      <c r="H113" s="90" t="str">
        <f>IFERROR(Tabela!E113,"")</f>
        <v/>
      </c>
      <c r="I113" s="82" t="str">
        <f t="shared" si="54"/>
        <v/>
      </c>
      <c r="J113" s="89" t="str">
        <f>IFERROR(IF('Análise Quantitativa'!$D$33="Mínimo",_xlfn.RANK.EQ(Tabela!I113,Tabela!$I$3:$I$247,1)+COUNTIF(Tabela!$I$3:'Tabela'!I113,Tabela!I113)-1,IF('Análise Quantitativa'!$D$33="- Mínimo",_xlfn.RANK.EQ(Tabela!I113,Tabela!$I$3:$I$247,1)+COUNTIF(Tabela!$I$3:'Tabela'!I113,Tabela!I113)-1,IF('Análise Quantitativa'!$D$33="Máximo",_xlfn.RANK.EQ(Tabela!I113,Tabela!$I$3:$I$247,0)+COUNTIF(Tabela!$I$3:'Tabela'!I113,Tabela!I113)-1,""))),"")</f>
        <v/>
      </c>
    </row>
    <row r="114" spans="2:10" ht="9.75" thickBot="1" x14ac:dyDescent="0.3">
      <c r="B114" s="81" t="str">
        <f>Esboço!C11</f>
        <v>Vilma Rodrigues Alvez</v>
      </c>
      <c r="C114" s="75" t="str">
        <f>Esboço!W11</f>
        <v/>
      </c>
      <c r="D114" s="75" t="str">
        <f>IFERROR(IF('Análise Quantitativa'!$D$33="Mínimo",_xlfn.RANK.EQ(Tabela!C114,Tabela!$C$3:$C$247,1)+COUNTIF(Tabela!$C$3:'Tabela'!C114,Tabela!C114)-1,IF('Análise Quantitativa'!$D$33="- Mínimo",_xlfn.RANK.EQ(Tabela!C114,Tabela!$C$3:$C$247,1)+COUNTIF(Tabela!$C$3:'Tabela'!C114,Tabela!C114)-1,IF('Análise Quantitativa'!$D$33="Máximo",_xlfn.RANK.EQ(Tabela!C114,Tabela!$C$3:$C$247,0)+COUNTIF(Tabela!$C$3:'Tabela'!C114,Tabela!C114)-1,""))),"")</f>
        <v/>
      </c>
      <c r="E114" s="79" t="str">
        <f>Esboço!AL11</f>
        <v/>
      </c>
      <c r="F114" s="75" t="str">
        <f>IFERROR(IF('Análise Quantitativa'!$D$33="Mínimo",_xlfn.RANK.EQ(Tabela!E114,Tabela!$E$3:$E$247,1)+COUNTIF(Tabela!$E$3:'Tabela'!E114,Tabela!E114)-1,IF('Análise Quantitativa'!$D$33="- Mínimo",_xlfn.RANK.EQ(Tabela!E114,Tabela!$E$3:$E$247,1)+COUNTIF(Tabela!$E$3:'Tabela'!E114,Tabela!E114)-1,IF('Análise Quantitativa'!$D$33="Máximo",_xlfn.RANK.EQ(Tabela!E114,Tabela!$E$3:$E$247,0)+COUNTIF(Tabela!$E$3:'Tabela'!E114,Tabela!E114)-1,""))),"")</f>
        <v/>
      </c>
      <c r="G114" s="90" t="str">
        <f t="shared" si="68"/>
        <v/>
      </c>
      <c r="H114" s="90" t="str">
        <f>IFERROR(Tabela!E114,"")</f>
        <v/>
      </c>
      <c r="I114" s="82" t="str">
        <f t="shared" si="54"/>
        <v/>
      </c>
      <c r="J114" s="89" t="str">
        <f>IFERROR(IF('Análise Quantitativa'!$D$33="Mínimo",_xlfn.RANK.EQ(Tabela!I114,Tabela!$I$3:$I$247,1)+COUNTIF(Tabela!$I$3:'Tabela'!I114,Tabela!I114)-1,IF('Análise Quantitativa'!$D$33="- Mínimo",_xlfn.RANK.EQ(Tabela!I114,Tabela!$I$3:$I$247,1)+COUNTIF(Tabela!$I$3:'Tabela'!I114,Tabela!I114)-1,IF('Análise Quantitativa'!$D$33="Máximo",_xlfn.RANK.EQ(Tabela!I114,Tabela!$I$3:$I$247,0)+COUNTIF(Tabela!$I$3:'Tabela'!I114,Tabela!I114)-1,""))),"")</f>
        <v/>
      </c>
    </row>
    <row r="115" spans="2:10" ht="9.75" thickBot="1" x14ac:dyDescent="0.3">
      <c r="B115" s="81" t="str">
        <f>Esboço!C12</f>
        <v>Yslani Vieira</v>
      </c>
      <c r="C115" s="75" t="str">
        <f>Esboço!W12</f>
        <v/>
      </c>
      <c r="D115" s="75" t="str">
        <f>IFERROR(IF('Análise Quantitativa'!$D$33="Mínimo",_xlfn.RANK.EQ(Tabela!C115,Tabela!$C$3:$C$247,1)+COUNTIF(Tabela!$C$3:'Tabela'!C115,Tabela!C115)-1,IF('Análise Quantitativa'!$D$33="- Mínimo",_xlfn.RANK.EQ(Tabela!C115,Tabela!$C$3:$C$247,1)+COUNTIF(Tabela!$C$3:'Tabela'!C115,Tabela!C115)-1,IF('Análise Quantitativa'!$D$33="Máximo",_xlfn.RANK.EQ(Tabela!C115,Tabela!$C$3:$C$247,0)+COUNTIF(Tabela!$C$3:'Tabela'!C115,Tabela!C115)-1,""))),"")</f>
        <v/>
      </c>
      <c r="E115" s="79">
        <f>Esboço!AL12</f>
        <v>8</v>
      </c>
      <c r="F115" s="75">
        <f>IFERROR(IF('Análise Quantitativa'!$D$33="Mínimo",_xlfn.RANK.EQ(Tabela!E115,Tabela!$E$3:$E$247,1)+COUNTIF(Tabela!$E$3:'Tabela'!E115,Tabela!E115)-1,IF('Análise Quantitativa'!$D$33="- Mínimo",_xlfn.RANK.EQ(Tabela!E115,Tabela!$E$3:$E$247,1)+COUNTIF(Tabela!$E$3:'Tabela'!E115,Tabela!E115)-1,IF('Análise Quantitativa'!$D$33="Máximo",_xlfn.RANK.EQ(Tabela!E115,Tabela!$E$3:$E$247,0)+COUNTIF(Tabela!$E$3:'Tabela'!E115,Tabela!E115)-1,""))),"")</f>
        <v>7</v>
      </c>
      <c r="G115" s="90" t="str">
        <f t="shared" si="68"/>
        <v/>
      </c>
      <c r="H115" s="90">
        <f>IFERROR(Tabela!E115,"")</f>
        <v>8</v>
      </c>
      <c r="I115" s="82">
        <f t="shared" si="54"/>
        <v>8</v>
      </c>
      <c r="J115" s="89">
        <f>IFERROR(IF('Análise Quantitativa'!$D$33="Mínimo",_xlfn.RANK.EQ(Tabela!I115,Tabela!$I$3:$I$247,1)+COUNTIF(Tabela!$I$3:'Tabela'!I115,Tabela!I115)-1,IF('Análise Quantitativa'!$D$33="- Mínimo",_xlfn.RANK.EQ(Tabela!I115,Tabela!$I$3:$I$247,1)+COUNTIF(Tabela!$I$3:'Tabela'!I115,Tabela!I115)-1,IF('Análise Quantitativa'!$D$33="Máximo",_xlfn.RANK.EQ(Tabela!I115,Tabela!$I$3:$I$247,0)+COUNTIF(Tabela!$I$3:'Tabela'!I115,Tabela!I115)-1,""))),"")</f>
        <v>7</v>
      </c>
    </row>
    <row r="116" spans="2:10" ht="9.75" thickBot="1" x14ac:dyDescent="0.3">
      <c r="B116" s="81" t="str">
        <f>Esboço!C13</f>
        <v/>
      </c>
      <c r="C116" s="75" t="str">
        <f>Esboço!W13</f>
        <v/>
      </c>
      <c r="D116" s="75" t="str">
        <f>IFERROR(IF('Análise Quantitativa'!$D$33="Mínimo",_xlfn.RANK.EQ(Tabela!C116,Tabela!$C$3:$C$247,1)+COUNTIF(Tabela!$C$3:'Tabela'!C116,Tabela!C116)-1,IF('Análise Quantitativa'!$D$33="- Mínimo",_xlfn.RANK.EQ(Tabela!C116,Tabela!$C$3:$C$247,1)+COUNTIF(Tabela!$C$3:'Tabela'!C116,Tabela!C116)-1,IF('Análise Quantitativa'!$D$33="Máximo",_xlfn.RANK.EQ(Tabela!C116,Tabela!$C$3:$C$247,0)+COUNTIF(Tabela!$C$3:'Tabela'!C116,Tabela!C116)-1,""))),"")</f>
        <v/>
      </c>
      <c r="E116" s="79" t="str">
        <f>Esboço!AL13</f>
        <v/>
      </c>
      <c r="F116" s="75" t="str">
        <f>IFERROR(IF('Análise Quantitativa'!$D$33="Mínimo",_xlfn.RANK.EQ(Tabela!E116,Tabela!$E$3:$E$247,1)+COUNTIF(Tabela!$E$3:'Tabela'!E116,Tabela!E116)-1,IF('Análise Quantitativa'!$D$33="- Mínimo",_xlfn.RANK.EQ(Tabela!E116,Tabela!$E$3:$E$247,1)+COUNTIF(Tabela!$E$3:'Tabela'!E116,Tabela!E116)-1,IF('Análise Quantitativa'!$D$33="Máximo",_xlfn.RANK.EQ(Tabela!E116,Tabela!$E$3:$E$247,0)+COUNTIF(Tabela!$E$3:'Tabela'!E116,Tabela!E116)-1,""))),"")</f>
        <v/>
      </c>
      <c r="G116" s="90" t="str">
        <f t="shared" si="68"/>
        <v/>
      </c>
      <c r="H116" s="90" t="str">
        <f>IFERROR(Tabela!E116,"")</f>
        <v/>
      </c>
      <c r="I116" s="82" t="str">
        <f t="shared" si="54"/>
        <v/>
      </c>
      <c r="J116" s="89" t="str">
        <f>IFERROR(IF('Análise Quantitativa'!$D$33="Mínimo",_xlfn.RANK.EQ(Tabela!I116,Tabela!$I$3:$I$247,1)+COUNTIF(Tabela!$I$3:'Tabela'!I116,Tabela!I116)-1,IF('Análise Quantitativa'!$D$33="- Mínimo",_xlfn.RANK.EQ(Tabela!I116,Tabela!$I$3:$I$247,1)+COUNTIF(Tabela!$I$3:'Tabela'!I116,Tabela!I116)-1,IF('Análise Quantitativa'!$D$33="Máximo",_xlfn.RANK.EQ(Tabela!I116,Tabela!$I$3:$I$247,0)+COUNTIF(Tabela!$I$3:'Tabela'!I116,Tabela!I116)-1,""))),"")</f>
        <v/>
      </c>
    </row>
    <row r="117" spans="2:10" ht="9.75" thickBot="1" x14ac:dyDescent="0.3">
      <c r="B117" s="81" t="str">
        <f>Esboço!C14</f>
        <v/>
      </c>
      <c r="C117" s="75" t="str">
        <f>Esboço!W14</f>
        <v/>
      </c>
      <c r="D117" s="75" t="str">
        <f>IFERROR(IF('Análise Quantitativa'!$D$33="Mínimo",_xlfn.RANK.EQ(Tabela!C117,Tabela!$C$3:$C$247,1)+COUNTIF(Tabela!$C$3:'Tabela'!C117,Tabela!C117)-1,IF('Análise Quantitativa'!$D$33="- Mínimo",_xlfn.RANK.EQ(Tabela!C117,Tabela!$C$3:$C$247,1)+COUNTIF(Tabela!$C$3:'Tabela'!C117,Tabela!C117)-1,IF('Análise Quantitativa'!$D$33="Máximo",_xlfn.RANK.EQ(Tabela!C117,Tabela!$C$3:$C$247,0)+COUNTIF(Tabela!$C$3:'Tabela'!C117,Tabela!C117)-1,""))),"")</f>
        <v/>
      </c>
      <c r="E117" s="79" t="str">
        <f>Esboço!AL14</f>
        <v/>
      </c>
      <c r="F117" s="75" t="str">
        <f>IFERROR(IF('Análise Quantitativa'!$D$33="Mínimo",_xlfn.RANK.EQ(Tabela!E117,Tabela!$E$3:$E$247,1)+COUNTIF(Tabela!$E$3:'Tabela'!E117,Tabela!E117)-1,IF('Análise Quantitativa'!$D$33="- Mínimo",_xlfn.RANK.EQ(Tabela!E117,Tabela!$E$3:$E$247,1)+COUNTIF(Tabela!$E$3:'Tabela'!E117,Tabela!E117)-1,IF('Análise Quantitativa'!$D$33="Máximo",_xlfn.RANK.EQ(Tabela!E117,Tabela!$E$3:$E$247,0)+COUNTIF(Tabela!$E$3:'Tabela'!E117,Tabela!E117)-1,""))),"")</f>
        <v/>
      </c>
      <c r="G117" s="90" t="str">
        <f t="shared" si="68"/>
        <v/>
      </c>
      <c r="H117" s="90" t="str">
        <f>IFERROR(Tabela!E117,"")</f>
        <v/>
      </c>
      <c r="I117" s="82" t="str">
        <f t="shared" si="54"/>
        <v/>
      </c>
      <c r="J117" s="89" t="str">
        <f>IFERROR(IF('Análise Quantitativa'!$D$33="Mínimo",_xlfn.RANK.EQ(Tabela!I117,Tabela!$I$3:$I$247,1)+COUNTIF(Tabela!$I$3:'Tabela'!I117,Tabela!I117)-1,IF('Análise Quantitativa'!$D$33="- Mínimo",_xlfn.RANK.EQ(Tabela!I117,Tabela!$I$3:$I$247,1)+COUNTIF(Tabela!$I$3:'Tabela'!I117,Tabela!I117)-1,IF('Análise Quantitativa'!$D$33="Máximo",_xlfn.RANK.EQ(Tabela!I117,Tabela!$I$3:$I$247,0)+COUNTIF(Tabela!$I$3:'Tabela'!I117,Tabela!I117)-1,""))),"")</f>
        <v/>
      </c>
    </row>
    <row r="118" spans="2:10" ht="9.75" thickBot="1" x14ac:dyDescent="0.3">
      <c r="B118" s="81" t="str">
        <f>Esboço!C15</f>
        <v/>
      </c>
      <c r="C118" s="75" t="str">
        <f>Esboço!W15</f>
        <v/>
      </c>
      <c r="D118" s="75" t="str">
        <f>IFERROR(IF('Análise Quantitativa'!$D$33="Mínimo",_xlfn.RANK.EQ(Tabela!C118,Tabela!$C$3:$C$247,1)+COUNTIF(Tabela!$C$3:'Tabela'!C118,Tabela!C118)-1,IF('Análise Quantitativa'!$D$33="- Mínimo",_xlfn.RANK.EQ(Tabela!C118,Tabela!$C$3:$C$247,1)+COUNTIF(Tabela!$C$3:'Tabela'!C118,Tabela!C118)-1,IF('Análise Quantitativa'!$D$33="Máximo",_xlfn.RANK.EQ(Tabela!C118,Tabela!$C$3:$C$247,0)+COUNTIF(Tabela!$C$3:'Tabela'!C118,Tabela!C118)-1,""))),"")</f>
        <v/>
      </c>
      <c r="E118" s="79" t="str">
        <f>Esboço!AL15</f>
        <v/>
      </c>
      <c r="F118" s="75" t="str">
        <f>IFERROR(IF('Análise Quantitativa'!$D$33="Mínimo",_xlfn.RANK.EQ(Tabela!E118,Tabela!$E$3:$E$247,1)+COUNTIF(Tabela!$E$3:'Tabela'!E118,Tabela!E118)-1,IF('Análise Quantitativa'!$D$33="- Mínimo",_xlfn.RANK.EQ(Tabela!E118,Tabela!$E$3:$E$247,1)+COUNTIF(Tabela!$E$3:'Tabela'!E118,Tabela!E118)-1,IF('Análise Quantitativa'!$D$33="Máximo",_xlfn.RANK.EQ(Tabela!E118,Tabela!$E$3:$E$247,0)+COUNTIF(Tabela!$E$3:'Tabela'!E118,Tabela!E118)-1,""))),"")</f>
        <v/>
      </c>
      <c r="G118" s="90" t="str">
        <f t="shared" si="68"/>
        <v/>
      </c>
      <c r="H118" s="90" t="str">
        <f>IFERROR(Tabela!E118,"")</f>
        <v/>
      </c>
      <c r="I118" s="82" t="str">
        <f t="shared" si="54"/>
        <v/>
      </c>
      <c r="J118" s="89" t="str">
        <f>IFERROR(IF('Análise Quantitativa'!$D$33="Mínimo",_xlfn.RANK.EQ(Tabela!I118,Tabela!$I$3:$I$247,1)+COUNTIF(Tabela!$I$3:'Tabela'!I118,Tabela!I118)-1,IF('Análise Quantitativa'!$D$33="- Mínimo",_xlfn.RANK.EQ(Tabela!I118,Tabela!$I$3:$I$247,1)+COUNTIF(Tabela!$I$3:'Tabela'!I118,Tabela!I118)-1,IF('Análise Quantitativa'!$D$33="Máximo",_xlfn.RANK.EQ(Tabela!I118,Tabela!$I$3:$I$247,0)+COUNTIF(Tabela!$I$3:'Tabela'!I118,Tabela!I118)-1,""))),"")</f>
        <v/>
      </c>
    </row>
    <row r="119" spans="2:10" ht="9.75" thickBot="1" x14ac:dyDescent="0.3">
      <c r="B119" s="81" t="str">
        <f>Esboço!C16</f>
        <v/>
      </c>
      <c r="C119" s="75" t="str">
        <f>Esboço!W16</f>
        <v/>
      </c>
      <c r="D119" s="75" t="str">
        <f>IFERROR(IF('Análise Quantitativa'!$D$33="Mínimo",_xlfn.RANK.EQ(Tabela!C119,Tabela!$C$3:$C$247,1)+COUNTIF(Tabela!$C$3:'Tabela'!C119,Tabela!C119)-1,IF('Análise Quantitativa'!$D$33="- Mínimo",_xlfn.RANK.EQ(Tabela!C119,Tabela!$C$3:$C$247,1)+COUNTIF(Tabela!$C$3:'Tabela'!C119,Tabela!C119)-1,IF('Análise Quantitativa'!$D$33="Máximo",_xlfn.RANK.EQ(Tabela!C119,Tabela!$C$3:$C$247,0)+COUNTIF(Tabela!$C$3:'Tabela'!C119,Tabela!C119)-1,""))),"")</f>
        <v/>
      </c>
      <c r="E119" s="79" t="str">
        <f>Esboço!AL16</f>
        <v/>
      </c>
      <c r="F119" s="75" t="str">
        <f>IFERROR(IF('Análise Quantitativa'!$D$33="Mínimo",_xlfn.RANK.EQ(Tabela!E119,Tabela!$E$3:$E$247,1)+COUNTIF(Tabela!$E$3:'Tabela'!E119,Tabela!E119)-1,IF('Análise Quantitativa'!$D$33="- Mínimo",_xlfn.RANK.EQ(Tabela!E119,Tabela!$E$3:$E$247,1)+COUNTIF(Tabela!$E$3:'Tabela'!E119,Tabela!E119)-1,IF('Análise Quantitativa'!$D$33="Máximo",_xlfn.RANK.EQ(Tabela!E119,Tabela!$E$3:$E$247,0)+COUNTIF(Tabela!$E$3:'Tabela'!E119,Tabela!E119)-1,""))),"")</f>
        <v/>
      </c>
      <c r="G119" s="90" t="str">
        <f t="shared" si="68"/>
        <v/>
      </c>
      <c r="H119" s="90" t="str">
        <f>IFERROR(Tabela!E119,"")</f>
        <v/>
      </c>
      <c r="I119" s="82" t="str">
        <f t="shared" si="54"/>
        <v/>
      </c>
      <c r="J119" s="89" t="str">
        <f>IFERROR(IF('Análise Quantitativa'!$D$33="Mínimo",_xlfn.RANK.EQ(Tabela!I119,Tabela!$I$3:$I$247,1)+COUNTIF(Tabela!$I$3:'Tabela'!I119,Tabela!I119)-1,IF('Análise Quantitativa'!$D$33="- Mínimo",_xlfn.RANK.EQ(Tabela!I119,Tabela!$I$3:$I$247,1)+COUNTIF(Tabela!$I$3:'Tabela'!I119,Tabela!I119)-1,IF('Análise Quantitativa'!$D$33="Máximo",_xlfn.RANK.EQ(Tabela!I119,Tabela!$I$3:$I$247,0)+COUNTIF(Tabela!$I$3:'Tabela'!I119,Tabela!I119)-1,""))),"")</f>
        <v/>
      </c>
    </row>
    <row r="120" spans="2:10" ht="9.75" thickBot="1" x14ac:dyDescent="0.3">
      <c r="B120" s="81" t="str">
        <f>Esboço!C17</f>
        <v/>
      </c>
      <c r="C120" s="75" t="str">
        <f>Esboço!W17</f>
        <v/>
      </c>
      <c r="D120" s="75" t="str">
        <f>IFERROR(IF('Análise Quantitativa'!$D$33="Mínimo",_xlfn.RANK.EQ(Tabela!C120,Tabela!$C$3:$C$247,1)+COUNTIF(Tabela!$C$3:'Tabela'!C120,Tabela!C120)-1,IF('Análise Quantitativa'!$D$33="- Mínimo",_xlfn.RANK.EQ(Tabela!C120,Tabela!$C$3:$C$247,1)+COUNTIF(Tabela!$C$3:'Tabela'!C120,Tabela!C120)-1,IF('Análise Quantitativa'!$D$33="Máximo",_xlfn.RANK.EQ(Tabela!C120,Tabela!$C$3:$C$247,0)+COUNTIF(Tabela!$C$3:'Tabela'!C120,Tabela!C120)-1,""))),"")</f>
        <v/>
      </c>
      <c r="E120" s="79" t="str">
        <f>Esboço!AL17</f>
        <v/>
      </c>
      <c r="F120" s="75" t="str">
        <f>IFERROR(IF('Análise Quantitativa'!$D$33="Mínimo",_xlfn.RANK.EQ(Tabela!E120,Tabela!$E$3:$E$247,1)+COUNTIF(Tabela!$E$3:'Tabela'!E120,Tabela!E120)-1,IF('Análise Quantitativa'!$D$33="- Mínimo",_xlfn.RANK.EQ(Tabela!E120,Tabela!$E$3:$E$247,1)+COUNTIF(Tabela!$E$3:'Tabela'!E120,Tabela!E120)-1,IF('Análise Quantitativa'!$D$33="Máximo",_xlfn.RANK.EQ(Tabela!E120,Tabela!$E$3:$E$247,0)+COUNTIF(Tabela!$E$3:'Tabela'!E120,Tabela!E120)-1,""))),"")</f>
        <v/>
      </c>
      <c r="G120" s="90" t="str">
        <f t="shared" si="68"/>
        <v/>
      </c>
      <c r="H120" s="90" t="str">
        <f>IFERROR(Tabela!E120,"")</f>
        <v/>
      </c>
      <c r="I120" s="82" t="str">
        <f t="shared" si="54"/>
        <v/>
      </c>
      <c r="J120" s="89" t="str">
        <f>IFERROR(IF('Análise Quantitativa'!$D$33="Mínimo",_xlfn.RANK.EQ(Tabela!I120,Tabela!$I$3:$I$247,1)+COUNTIF(Tabela!$I$3:'Tabela'!I120,Tabela!I120)-1,IF('Análise Quantitativa'!$D$33="- Mínimo",_xlfn.RANK.EQ(Tabela!I120,Tabela!$I$3:$I$247,1)+COUNTIF(Tabela!$I$3:'Tabela'!I120,Tabela!I120)-1,IF('Análise Quantitativa'!$D$33="Máximo",_xlfn.RANK.EQ(Tabela!I120,Tabela!$I$3:$I$247,0)+COUNTIF(Tabela!$I$3:'Tabela'!I120,Tabela!I120)-1,""))),"")</f>
        <v/>
      </c>
    </row>
    <row r="121" spans="2:10" ht="9.75" thickBot="1" x14ac:dyDescent="0.3">
      <c r="B121" s="81" t="str">
        <f>Esboço!C18</f>
        <v/>
      </c>
      <c r="C121" s="75" t="str">
        <f>Esboço!W18</f>
        <v/>
      </c>
      <c r="D121" s="75" t="str">
        <f>IFERROR(IF('Análise Quantitativa'!$D$33="Mínimo",_xlfn.RANK.EQ(Tabela!C121,Tabela!$C$3:$C$247,1)+COUNTIF(Tabela!$C$3:'Tabela'!C121,Tabela!C121)-1,IF('Análise Quantitativa'!$D$33="- Mínimo",_xlfn.RANK.EQ(Tabela!C121,Tabela!$C$3:$C$247,1)+COUNTIF(Tabela!$C$3:'Tabela'!C121,Tabela!C121)-1,IF('Análise Quantitativa'!$D$33="Máximo",_xlfn.RANK.EQ(Tabela!C121,Tabela!$C$3:$C$247,0)+COUNTIF(Tabela!$C$3:'Tabela'!C121,Tabela!C121)-1,""))),"")</f>
        <v/>
      </c>
      <c r="E121" s="79" t="str">
        <f>Esboço!AL18</f>
        <v/>
      </c>
      <c r="F121" s="75" t="str">
        <f>IFERROR(IF('Análise Quantitativa'!$D$33="Mínimo",_xlfn.RANK.EQ(Tabela!E121,Tabela!$E$3:$E$247,1)+COUNTIF(Tabela!$E$3:'Tabela'!E121,Tabela!E121)-1,IF('Análise Quantitativa'!$D$33="- Mínimo",_xlfn.RANK.EQ(Tabela!E121,Tabela!$E$3:$E$247,1)+COUNTIF(Tabela!$E$3:'Tabela'!E121,Tabela!E121)-1,IF('Análise Quantitativa'!$D$33="Máximo",_xlfn.RANK.EQ(Tabela!E121,Tabela!$E$3:$E$247,0)+COUNTIF(Tabela!$E$3:'Tabela'!E121,Tabela!E121)-1,""))),"")</f>
        <v/>
      </c>
      <c r="G121" s="90" t="str">
        <f t="shared" si="68"/>
        <v/>
      </c>
      <c r="H121" s="90" t="str">
        <f>IFERROR(Tabela!E121,"")</f>
        <v/>
      </c>
      <c r="I121" s="82" t="str">
        <f t="shared" si="54"/>
        <v/>
      </c>
      <c r="J121" s="89" t="str">
        <f>IFERROR(IF('Análise Quantitativa'!$D$33="Mínimo",_xlfn.RANK.EQ(Tabela!I121,Tabela!$I$3:$I$247,1)+COUNTIF(Tabela!$I$3:'Tabela'!I121,Tabela!I121)-1,IF('Análise Quantitativa'!$D$33="- Mínimo",_xlfn.RANK.EQ(Tabela!I121,Tabela!$I$3:$I$247,1)+COUNTIF(Tabela!$I$3:'Tabela'!I121,Tabela!I121)-1,IF('Análise Quantitativa'!$D$33="Máximo",_xlfn.RANK.EQ(Tabela!I121,Tabela!$I$3:$I$247,0)+COUNTIF(Tabela!$I$3:'Tabela'!I121,Tabela!I121)-1,""))),"")</f>
        <v/>
      </c>
    </row>
    <row r="122" spans="2:10" ht="9.75" thickBot="1" x14ac:dyDescent="0.3">
      <c r="B122" s="81" t="str">
        <f>Esboço!C19</f>
        <v/>
      </c>
      <c r="C122" s="75" t="str">
        <f>Esboço!W19</f>
        <v/>
      </c>
      <c r="D122" s="75" t="str">
        <f>IFERROR(IF('Análise Quantitativa'!$D$33="Mínimo",_xlfn.RANK.EQ(Tabela!C122,Tabela!$C$3:$C$247,1)+COUNTIF(Tabela!$C$3:'Tabela'!C122,Tabela!C122)-1,IF('Análise Quantitativa'!$D$33="- Mínimo",_xlfn.RANK.EQ(Tabela!C122,Tabela!$C$3:$C$247,1)+COUNTIF(Tabela!$C$3:'Tabela'!C122,Tabela!C122)-1,IF('Análise Quantitativa'!$D$33="Máximo",_xlfn.RANK.EQ(Tabela!C122,Tabela!$C$3:$C$247,0)+COUNTIF(Tabela!$C$3:'Tabela'!C122,Tabela!C122)-1,""))),"")</f>
        <v/>
      </c>
      <c r="E122" s="79" t="str">
        <f>Esboço!AL19</f>
        <v/>
      </c>
      <c r="F122" s="75" t="str">
        <f>IFERROR(IF('Análise Quantitativa'!$D$33="Mínimo",_xlfn.RANK.EQ(Tabela!E122,Tabela!$E$3:$E$247,1)+COUNTIF(Tabela!$E$3:'Tabela'!E122,Tabela!E122)-1,IF('Análise Quantitativa'!$D$33="- Mínimo",_xlfn.RANK.EQ(Tabela!E122,Tabela!$E$3:$E$247,1)+COUNTIF(Tabela!$E$3:'Tabela'!E122,Tabela!E122)-1,IF('Análise Quantitativa'!$D$33="Máximo",_xlfn.RANK.EQ(Tabela!E122,Tabela!$E$3:$E$247,0)+COUNTIF(Tabela!$E$3:'Tabela'!E122,Tabela!E122)-1,""))),"")</f>
        <v/>
      </c>
      <c r="G122" s="90" t="str">
        <f t="shared" si="68"/>
        <v/>
      </c>
      <c r="H122" s="90" t="str">
        <f>IFERROR(Tabela!E122,"")</f>
        <v/>
      </c>
      <c r="I122" s="82" t="str">
        <f t="shared" si="54"/>
        <v/>
      </c>
      <c r="J122" s="89" t="str">
        <f>IFERROR(IF('Análise Quantitativa'!$D$33="Mínimo",_xlfn.RANK.EQ(Tabela!I122,Tabela!$I$3:$I$247,1)+COUNTIF(Tabela!$I$3:'Tabela'!I122,Tabela!I122)-1,IF('Análise Quantitativa'!$D$33="- Mínimo",_xlfn.RANK.EQ(Tabela!I122,Tabela!$I$3:$I$247,1)+COUNTIF(Tabela!$I$3:'Tabela'!I122,Tabela!I122)-1,IF('Análise Quantitativa'!$D$33="Máximo",_xlfn.RANK.EQ(Tabela!I122,Tabela!$I$3:$I$247,0)+COUNTIF(Tabela!$I$3:'Tabela'!I122,Tabela!I122)-1,""))),"")</f>
        <v/>
      </c>
    </row>
    <row r="123" spans="2:10" ht="9.75" thickBot="1" x14ac:dyDescent="0.3">
      <c r="B123" s="81" t="str">
        <f>Esboço!C20</f>
        <v/>
      </c>
      <c r="C123" s="75" t="str">
        <f>Esboço!W20</f>
        <v/>
      </c>
      <c r="D123" s="75" t="str">
        <f>IFERROR(IF('Análise Quantitativa'!$D$33="Mínimo",_xlfn.RANK.EQ(Tabela!C123,Tabela!$C$3:$C$247,1)+COUNTIF(Tabela!$C$3:'Tabela'!C123,Tabela!C123)-1,IF('Análise Quantitativa'!$D$33="- Mínimo",_xlfn.RANK.EQ(Tabela!C123,Tabela!$C$3:$C$247,1)+COUNTIF(Tabela!$C$3:'Tabela'!C123,Tabela!C123)-1,IF('Análise Quantitativa'!$D$33="Máximo",_xlfn.RANK.EQ(Tabela!C123,Tabela!$C$3:$C$247,0)+COUNTIF(Tabela!$C$3:'Tabela'!C123,Tabela!C123)-1,""))),"")</f>
        <v/>
      </c>
      <c r="E123" s="79" t="str">
        <f>Esboço!AL20</f>
        <v/>
      </c>
      <c r="F123" s="75" t="str">
        <f>IFERROR(IF('Análise Quantitativa'!$D$33="Mínimo",_xlfn.RANK.EQ(Tabela!E123,Tabela!$E$3:$E$247,1)+COUNTIF(Tabela!$E$3:'Tabela'!E123,Tabela!E123)-1,IF('Análise Quantitativa'!$D$33="- Mínimo",_xlfn.RANK.EQ(Tabela!E123,Tabela!$E$3:$E$247,1)+COUNTIF(Tabela!$E$3:'Tabela'!E123,Tabela!E123)-1,IF('Análise Quantitativa'!$D$33="Máximo",_xlfn.RANK.EQ(Tabela!E123,Tabela!$E$3:$E$247,0)+COUNTIF(Tabela!$E$3:'Tabela'!E123,Tabela!E123)-1,""))),"")</f>
        <v/>
      </c>
      <c r="G123" s="90" t="str">
        <f t="shared" si="68"/>
        <v/>
      </c>
      <c r="H123" s="90" t="str">
        <f>IFERROR(Tabela!E123,"")</f>
        <v/>
      </c>
      <c r="I123" s="82" t="str">
        <f t="shared" si="54"/>
        <v/>
      </c>
      <c r="J123" s="89" t="str">
        <f>IFERROR(IF('Análise Quantitativa'!$D$33="Mínimo",_xlfn.RANK.EQ(Tabela!I123,Tabela!$I$3:$I$247,1)+COUNTIF(Tabela!$I$3:'Tabela'!I123,Tabela!I123)-1,IF('Análise Quantitativa'!$D$33="- Mínimo",_xlfn.RANK.EQ(Tabela!I123,Tabela!$I$3:$I$247,1)+COUNTIF(Tabela!$I$3:'Tabela'!I123,Tabela!I123)-1,IF('Análise Quantitativa'!$D$33="Máximo",_xlfn.RANK.EQ(Tabela!I123,Tabela!$I$3:$I$247,0)+COUNTIF(Tabela!$I$3:'Tabela'!I123,Tabela!I123)-1,""))),"")</f>
        <v/>
      </c>
    </row>
    <row r="124" spans="2:10" ht="9.75" thickBot="1" x14ac:dyDescent="0.3">
      <c r="B124" s="81" t="str">
        <f>Esboço!C21</f>
        <v/>
      </c>
      <c r="C124" s="75" t="str">
        <f>Esboço!W21</f>
        <v/>
      </c>
      <c r="D124" s="75" t="str">
        <f>IFERROR(IF('Análise Quantitativa'!$D$33="Mínimo",_xlfn.RANK.EQ(Tabela!C124,Tabela!$C$3:$C$247,1)+COUNTIF(Tabela!$C$3:'Tabela'!C124,Tabela!C124)-1,IF('Análise Quantitativa'!$D$33="- Mínimo",_xlfn.RANK.EQ(Tabela!C124,Tabela!$C$3:$C$247,1)+COUNTIF(Tabela!$C$3:'Tabela'!C124,Tabela!C124)-1,IF('Análise Quantitativa'!$D$33="Máximo",_xlfn.RANK.EQ(Tabela!C124,Tabela!$C$3:$C$247,0)+COUNTIF(Tabela!$C$3:'Tabela'!C124,Tabela!C124)-1,""))),"")</f>
        <v/>
      </c>
      <c r="E124" s="79" t="str">
        <f>Esboço!AL21</f>
        <v/>
      </c>
      <c r="F124" s="75" t="str">
        <f>IFERROR(IF('Análise Quantitativa'!$D$33="Mínimo",_xlfn.RANK.EQ(Tabela!E124,Tabela!$E$3:$E$247,1)+COUNTIF(Tabela!$E$3:'Tabela'!E124,Tabela!E124)-1,IF('Análise Quantitativa'!$D$33="- Mínimo",_xlfn.RANK.EQ(Tabela!E124,Tabela!$E$3:$E$247,1)+COUNTIF(Tabela!$E$3:'Tabela'!E124,Tabela!E124)-1,IF('Análise Quantitativa'!$D$33="Máximo",_xlfn.RANK.EQ(Tabela!E124,Tabela!$E$3:$E$247,0)+COUNTIF(Tabela!$E$3:'Tabela'!E124,Tabela!E124)-1,""))),"")</f>
        <v/>
      </c>
      <c r="G124" s="90" t="str">
        <f t="shared" si="68"/>
        <v/>
      </c>
      <c r="H124" s="90" t="str">
        <f>IFERROR(Tabela!E124,"")</f>
        <v/>
      </c>
      <c r="I124" s="82" t="str">
        <f t="shared" si="54"/>
        <v/>
      </c>
      <c r="J124" s="89" t="str">
        <f>IFERROR(IF('Análise Quantitativa'!$D$33="Mínimo",_xlfn.RANK.EQ(Tabela!I124,Tabela!$I$3:$I$247,1)+COUNTIF(Tabela!$I$3:'Tabela'!I124,Tabela!I124)-1,IF('Análise Quantitativa'!$D$33="- Mínimo",_xlfn.RANK.EQ(Tabela!I124,Tabela!$I$3:$I$247,1)+COUNTIF(Tabela!$I$3:'Tabela'!I124,Tabela!I124)-1,IF('Análise Quantitativa'!$D$33="Máximo",_xlfn.RANK.EQ(Tabela!I124,Tabela!$I$3:$I$247,0)+COUNTIF(Tabela!$I$3:'Tabela'!I124,Tabela!I124)-1,""))),"")</f>
        <v/>
      </c>
    </row>
    <row r="125" spans="2:10" ht="9.75" thickBot="1" x14ac:dyDescent="0.3">
      <c r="B125" s="81" t="str">
        <f>Esboço!C22</f>
        <v/>
      </c>
      <c r="C125" s="75" t="str">
        <f>Esboço!W22</f>
        <v/>
      </c>
      <c r="D125" s="75" t="str">
        <f>IFERROR(IF('Análise Quantitativa'!$D$33="Mínimo",_xlfn.RANK.EQ(Tabela!C125,Tabela!$C$3:$C$247,1)+COUNTIF(Tabela!$C$3:'Tabela'!C125,Tabela!C125)-1,IF('Análise Quantitativa'!$D$33="- Mínimo",_xlfn.RANK.EQ(Tabela!C125,Tabela!$C$3:$C$247,1)+COUNTIF(Tabela!$C$3:'Tabela'!C125,Tabela!C125)-1,IF('Análise Quantitativa'!$D$33="Máximo",_xlfn.RANK.EQ(Tabela!C125,Tabela!$C$3:$C$247,0)+COUNTIF(Tabela!$C$3:'Tabela'!C125,Tabela!C125)-1,""))),"")</f>
        <v/>
      </c>
      <c r="E125" s="79" t="str">
        <f>Esboço!AL22</f>
        <v/>
      </c>
      <c r="F125" s="75" t="str">
        <f>IFERROR(IF('Análise Quantitativa'!$D$33="Mínimo",_xlfn.RANK.EQ(Tabela!E125,Tabela!$E$3:$E$247,1)+COUNTIF(Tabela!$E$3:'Tabela'!E125,Tabela!E125)-1,IF('Análise Quantitativa'!$D$33="- Mínimo",_xlfn.RANK.EQ(Tabela!E125,Tabela!$E$3:$E$247,1)+COUNTIF(Tabela!$E$3:'Tabela'!E125,Tabela!E125)-1,IF('Análise Quantitativa'!$D$33="Máximo",_xlfn.RANK.EQ(Tabela!E125,Tabela!$E$3:$E$247,0)+COUNTIF(Tabela!$E$3:'Tabela'!E125,Tabela!E125)-1,""))),"")</f>
        <v/>
      </c>
      <c r="G125" s="90" t="str">
        <f t="shared" si="68"/>
        <v/>
      </c>
      <c r="H125" s="90" t="str">
        <f>IFERROR(Tabela!E125,"")</f>
        <v/>
      </c>
      <c r="I125" s="82" t="str">
        <f t="shared" si="54"/>
        <v/>
      </c>
      <c r="J125" s="89" t="str">
        <f>IFERROR(IF('Análise Quantitativa'!$D$33="Mínimo",_xlfn.RANK.EQ(Tabela!I125,Tabela!$I$3:$I$247,1)+COUNTIF(Tabela!$I$3:'Tabela'!I125,Tabela!I125)-1,IF('Análise Quantitativa'!$D$33="- Mínimo",_xlfn.RANK.EQ(Tabela!I125,Tabela!$I$3:$I$247,1)+COUNTIF(Tabela!$I$3:'Tabela'!I125,Tabela!I125)-1,IF('Análise Quantitativa'!$D$33="Máximo",_xlfn.RANK.EQ(Tabela!I125,Tabela!$I$3:$I$247,0)+COUNTIF(Tabela!$I$3:'Tabela'!I125,Tabela!I125)-1,""))),"")</f>
        <v/>
      </c>
    </row>
    <row r="126" spans="2:10" ht="9.75" thickBot="1" x14ac:dyDescent="0.3">
      <c r="B126" s="81" t="str">
        <f>Esboço!C23</f>
        <v/>
      </c>
      <c r="C126" s="75" t="str">
        <f>Esboço!W23</f>
        <v/>
      </c>
      <c r="D126" s="75" t="str">
        <f>IFERROR(IF('Análise Quantitativa'!$D$33="Mínimo",_xlfn.RANK.EQ(Tabela!C126,Tabela!$C$3:$C$247,1)+COUNTIF(Tabela!$C$3:'Tabela'!C126,Tabela!C126)-1,IF('Análise Quantitativa'!$D$33="- Mínimo",_xlfn.RANK.EQ(Tabela!C126,Tabela!$C$3:$C$247,1)+COUNTIF(Tabela!$C$3:'Tabela'!C126,Tabela!C126)-1,IF('Análise Quantitativa'!$D$33="Máximo",_xlfn.RANK.EQ(Tabela!C126,Tabela!$C$3:$C$247,0)+COUNTIF(Tabela!$C$3:'Tabela'!C126,Tabela!C126)-1,""))),"")</f>
        <v/>
      </c>
      <c r="E126" s="79" t="str">
        <f>Esboço!AL23</f>
        <v/>
      </c>
      <c r="F126" s="75" t="str">
        <f>IFERROR(IF('Análise Quantitativa'!$D$33="Mínimo",_xlfn.RANK.EQ(Tabela!E126,Tabela!$E$3:$E$247,1)+COUNTIF(Tabela!$E$3:'Tabela'!E126,Tabela!E126)-1,IF('Análise Quantitativa'!$D$33="- Mínimo",_xlfn.RANK.EQ(Tabela!E126,Tabela!$E$3:$E$247,1)+COUNTIF(Tabela!$E$3:'Tabela'!E126,Tabela!E126)-1,IF('Análise Quantitativa'!$D$33="Máximo",_xlfn.RANK.EQ(Tabela!E126,Tabela!$E$3:$E$247,0)+COUNTIF(Tabela!$E$3:'Tabela'!E126,Tabela!E126)-1,""))),"")</f>
        <v/>
      </c>
      <c r="G126" s="90" t="str">
        <f t="shared" si="68"/>
        <v/>
      </c>
      <c r="H126" s="90" t="str">
        <f>IFERROR(Tabela!E126,"")</f>
        <v/>
      </c>
      <c r="I126" s="82" t="str">
        <f t="shared" si="54"/>
        <v/>
      </c>
      <c r="J126" s="89" t="str">
        <f>IFERROR(IF('Análise Quantitativa'!$D$33="Mínimo",_xlfn.RANK.EQ(Tabela!I126,Tabela!$I$3:$I$247,1)+COUNTIF(Tabela!$I$3:'Tabela'!I126,Tabela!I126)-1,IF('Análise Quantitativa'!$D$33="- Mínimo",_xlfn.RANK.EQ(Tabela!I126,Tabela!$I$3:$I$247,1)+COUNTIF(Tabela!$I$3:'Tabela'!I126,Tabela!I126)-1,IF('Análise Quantitativa'!$D$33="Máximo",_xlfn.RANK.EQ(Tabela!I126,Tabela!$I$3:$I$247,0)+COUNTIF(Tabela!$I$3:'Tabela'!I126,Tabela!I126)-1,""))),"")</f>
        <v/>
      </c>
    </row>
    <row r="127" spans="2:10" ht="9.75" thickBot="1" x14ac:dyDescent="0.3">
      <c r="B127" s="81" t="str">
        <f>Esboço!C24</f>
        <v/>
      </c>
      <c r="C127" s="75" t="str">
        <f>Esboço!W24</f>
        <v/>
      </c>
      <c r="D127" s="75" t="str">
        <f>IFERROR(IF('Análise Quantitativa'!$D$33="Mínimo",_xlfn.RANK.EQ(Tabela!C127,Tabela!$C$3:$C$247,1)+COUNTIF(Tabela!$C$3:'Tabela'!C127,Tabela!C127)-1,IF('Análise Quantitativa'!$D$33="- Mínimo",_xlfn.RANK.EQ(Tabela!C127,Tabela!$C$3:$C$247,1)+COUNTIF(Tabela!$C$3:'Tabela'!C127,Tabela!C127)-1,IF('Análise Quantitativa'!$D$33="Máximo",_xlfn.RANK.EQ(Tabela!C127,Tabela!$C$3:$C$247,0)+COUNTIF(Tabela!$C$3:'Tabela'!C127,Tabela!C127)-1,""))),"")</f>
        <v/>
      </c>
      <c r="E127" s="79" t="str">
        <f>Esboço!AL24</f>
        <v/>
      </c>
      <c r="F127" s="75" t="str">
        <f>IFERROR(IF('Análise Quantitativa'!$D$33="Mínimo",_xlfn.RANK.EQ(Tabela!E127,Tabela!$E$3:$E$247,1)+COUNTIF(Tabela!$E$3:'Tabela'!E127,Tabela!E127)-1,IF('Análise Quantitativa'!$D$33="- Mínimo",_xlfn.RANK.EQ(Tabela!E127,Tabela!$E$3:$E$247,1)+COUNTIF(Tabela!$E$3:'Tabela'!E127,Tabela!E127)-1,IF('Análise Quantitativa'!$D$33="Máximo",_xlfn.RANK.EQ(Tabela!E127,Tabela!$E$3:$E$247,0)+COUNTIF(Tabela!$E$3:'Tabela'!E127,Tabela!E127)-1,""))),"")</f>
        <v/>
      </c>
      <c r="G127" s="90" t="str">
        <f t="shared" si="68"/>
        <v/>
      </c>
      <c r="H127" s="90" t="str">
        <f>IFERROR(Tabela!E127,"")</f>
        <v/>
      </c>
      <c r="I127" s="82" t="str">
        <f t="shared" si="54"/>
        <v/>
      </c>
      <c r="J127" s="89" t="str">
        <f>IFERROR(IF('Análise Quantitativa'!$D$33="Mínimo",_xlfn.RANK.EQ(Tabela!I127,Tabela!$I$3:$I$247,1)+COUNTIF(Tabela!$I$3:'Tabela'!I127,Tabela!I127)-1,IF('Análise Quantitativa'!$D$33="- Mínimo",_xlfn.RANK.EQ(Tabela!I127,Tabela!$I$3:$I$247,1)+COUNTIF(Tabela!$I$3:'Tabela'!I127,Tabela!I127)-1,IF('Análise Quantitativa'!$D$33="Máximo",_xlfn.RANK.EQ(Tabela!I127,Tabela!$I$3:$I$247,0)+COUNTIF(Tabela!$I$3:'Tabela'!I127,Tabela!I127)-1,""))),"")</f>
        <v/>
      </c>
    </row>
    <row r="128" spans="2:10" ht="9.75" thickBot="1" x14ac:dyDescent="0.3">
      <c r="B128" s="81" t="str">
        <f>Esboço!C25</f>
        <v/>
      </c>
      <c r="C128" s="75" t="str">
        <f>Esboço!W25</f>
        <v/>
      </c>
      <c r="D128" s="75" t="str">
        <f>IFERROR(IF('Análise Quantitativa'!$D$33="Mínimo",_xlfn.RANK.EQ(Tabela!C128,Tabela!$C$3:$C$247,1)+COUNTIF(Tabela!$C$3:'Tabela'!C128,Tabela!C128)-1,IF('Análise Quantitativa'!$D$33="- Mínimo",_xlfn.RANK.EQ(Tabela!C128,Tabela!$C$3:$C$247,1)+COUNTIF(Tabela!$C$3:'Tabela'!C128,Tabela!C128)-1,IF('Análise Quantitativa'!$D$33="Máximo",_xlfn.RANK.EQ(Tabela!C128,Tabela!$C$3:$C$247,0)+COUNTIF(Tabela!$C$3:'Tabela'!C128,Tabela!C128)-1,""))),"")</f>
        <v/>
      </c>
      <c r="E128" s="79" t="str">
        <f>Esboço!AL25</f>
        <v/>
      </c>
      <c r="F128" s="75" t="str">
        <f>IFERROR(IF('Análise Quantitativa'!$D$33="Mínimo",_xlfn.RANK.EQ(Tabela!E128,Tabela!$E$3:$E$247,1)+COUNTIF(Tabela!$E$3:'Tabela'!E128,Tabela!E128)-1,IF('Análise Quantitativa'!$D$33="- Mínimo",_xlfn.RANK.EQ(Tabela!E128,Tabela!$E$3:$E$247,1)+COUNTIF(Tabela!$E$3:'Tabela'!E128,Tabela!E128)-1,IF('Análise Quantitativa'!$D$33="Máximo",_xlfn.RANK.EQ(Tabela!E128,Tabela!$E$3:$E$247,0)+COUNTIF(Tabela!$E$3:'Tabela'!E128,Tabela!E128)-1,""))),"")</f>
        <v/>
      </c>
      <c r="G128" s="90" t="str">
        <f t="shared" si="68"/>
        <v/>
      </c>
      <c r="H128" s="90" t="str">
        <f>IFERROR(Tabela!E128,"")</f>
        <v/>
      </c>
      <c r="I128" s="82" t="str">
        <f t="shared" si="54"/>
        <v/>
      </c>
      <c r="J128" s="89" t="str">
        <f>IFERROR(IF('Análise Quantitativa'!$D$33="Mínimo",_xlfn.RANK.EQ(Tabela!I128,Tabela!$I$3:$I$247,1)+COUNTIF(Tabela!$I$3:'Tabela'!I128,Tabela!I128)-1,IF('Análise Quantitativa'!$D$33="- Mínimo",_xlfn.RANK.EQ(Tabela!I128,Tabela!$I$3:$I$247,1)+COUNTIF(Tabela!$I$3:'Tabela'!I128,Tabela!I128)-1,IF('Análise Quantitativa'!$D$33="Máximo",_xlfn.RANK.EQ(Tabela!I128,Tabela!$I$3:$I$247,0)+COUNTIF(Tabela!$I$3:'Tabela'!I128,Tabela!I128)-1,""))),"")</f>
        <v/>
      </c>
    </row>
    <row r="129" spans="2:10" ht="9.75" thickBot="1" x14ac:dyDescent="0.3">
      <c r="B129" s="81" t="str">
        <f>Esboço!C26</f>
        <v/>
      </c>
      <c r="C129" s="75" t="str">
        <f>Esboço!W26</f>
        <v/>
      </c>
      <c r="D129" s="75" t="str">
        <f>IFERROR(IF('Análise Quantitativa'!$D$33="Mínimo",_xlfn.RANK.EQ(Tabela!C129,Tabela!$C$3:$C$247,1)+COUNTIF(Tabela!$C$3:'Tabela'!C129,Tabela!C129)-1,IF('Análise Quantitativa'!$D$33="- Mínimo",_xlfn.RANK.EQ(Tabela!C129,Tabela!$C$3:$C$247,1)+COUNTIF(Tabela!$C$3:'Tabela'!C129,Tabela!C129)-1,IF('Análise Quantitativa'!$D$33="Máximo",_xlfn.RANK.EQ(Tabela!C129,Tabela!$C$3:$C$247,0)+COUNTIF(Tabela!$C$3:'Tabela'!C129,Tabela!C129)-1,""))),"")</f>
        <v/>
      </c>
      <c r="E129" s="79" t="str">
        <f>Esboço!AL26</f>
        <v/>
      </c>
      <c r="F129" s="75" t="str">
        <f>IFERROR(IF('Análise Quantitativa'!$D$33="Mínimo",_xlfn.RANK.EQ(Tabela!E129,Tabela!$E$3:$E$247,1)+COUNTIF(Tabela!$E$3:'Tabela'!E129,Tabela!E129)-1,IF('Análise Quantitativa'!$D$33="- Mínimo",_xlfn.RANK.EQ(Tabela!E129,Tabela!$E$3:$E$247,1)+COUNTIF(Tabela!$E$3:'Tabela'!E129,Tabela!E129)-1,IF('Análise Quantitativa'!$D$33="Máximo",_xlfn.RANK.EQ(Tabela!E129,Tabela!$E$3:$E$247,0)+COUNTIF(Tabela!$E$3:'Tabela'!E129,Tabela!E129)-1,""))),"")</f>
        <v/>
      </c>
      <c r="G129" s="90" t="str">
        <f t="shared" si="68"/>
        <v/>
      </c>
      <c r="H129" s="90" t="str">
        <f>IFERROR(Tabela!E129,"")</f>
        <v/>
      </c>
      <c r="I129" s="82" t="str">
        <f t="shared" si="54"/>
        <v/>
      </c>
      <c r="J129" s="89" t="str">
        <f>IFERROR(IF('Análise Quantitativa'!$D$33="Mínimo",_xlfn.RANK.EQ(Tabela!I129,Tabela!$I$3:$I$247,1)+COUNTIF(Tabela!$I$3:'Tabela'!I129,Tabela!I129)-1,IF('Análise Quantitativa'!$D$33="- Mínimo",_xlfn.RANK.EQ(Tabela!I129,Tabela!$I$3:$I$247,1)+COUNTIF(Tabela!$I$3:'Tabela'!I129,Tabela!I129)-1,IF('Análise Quantitativa'!$D$33="Máximo",_xlfn.RANK.EQ(Tabela!I129,Tabela!$I$3:$I$247,0)+COUNTIF(Tabela!$I$3:'Tabela'!I129,Tabela!I129)-1,""))),"")</f>
        <v/>
      </c>
    </row>
    <row r="130" spans="2:10" ht="9.75" thickBot="1" x14ac:dyDescent="0.3">
      <c r="B130" s="81" t="str">
        <f>Esboço!C27</f>
        <v/>
      </c>
      <c r="C130" s="75" t="str">
        <f>Esboço!W27</f>
        <v/>
      </c>
      <c r="D130" s="75" t="str">
        <f>IFERROR(IF('Análise Quantitativa'!$D$33="Mínimo",_xlfn.RANK.EQ(Tabela!C130,Tabela!$C$3:$C$247,1)+COUNTIF(Tabela!$C$3:'Tabela'!C130,Tabela!C130)-1,IF('Análise Quantitativa'!$D$33="- Mínimo",_xlfn.RANK.EQ(Tabela!C130,Tabela!$C$3:$C$247,1)+COUNTIF(Tabela!$C$3:'Tabela'!C130,Tabela!C130)-1,IF('Análise Quantitativa'!$D$33="Máximo",_xlfn.RANK.EQ(Tabela!C130,Tabela!$C$3:$C$247,0)+COUNTIF(Tabela!$C$3:'Tabela'!C130,Tabela!C130)-1,""))),"")</f>
        <v/>
      </c>
      <c r="E130" s="79" t="str">
        <f>Esboço!AL27</f>
        <v/>
      </c>
      <c r="F130" s="75" t="str">
        <f>IFERROR(IF('Análise Quantitativa'!$D$33="Mínimo",_xlfn.RANK.EQ(Tabela!E130,Tabela!$E$3:$E$247,1)+COUNTIF(Tabela!$E$3:'Tabela'!E130,Tabela!E130)-1,IF('Análise Quantitativa'!$D$33="- Mínimo",_xlfn.RANK.EQ(Tabela!E130,Tabela!$E$3:$E$247,1)+COUNTIF(Tabela!$E$3:'Tabela'!E130,Tabela!E130)-1,IF('Análise Quantitativa'!$D$33="Máximo",_xlfn.RANK.EQ(Tabela!E130,Tabela!$E$3:$E$247,0)+COUNTIF(Tabela!$E$3:'Tabela'!E130,Tabela!E130)-1,""))),"")</f>
        <v/>
      </c>
      <c r="G130" s="90" t="str">
        <f t="shared" si="68"/>
        <v/>
      </c>
      <c r="H130" s="90" t="str">
        <f>IFERROR(Tabela!E130,"")</f>
        <v/>
      </c>
      <c r="I130" s="82" t="str">
        <f t="shared" si="54"/>
        <v/>
      </c>
      <c r="J130" s="89" t="str">
        <f>IFERROR(IF('Análise Quantitativa'!$D$33="Mínimo",_xlfn.RANK.EQ(Tabela!I130,Tabela!$I$3:$I$247,1)+COUNTIF(Tabela!$I$3:'Tabela'!I130,Tabela!I130)-1,IF('Análise Quantitativa'!$D$33="- Mínimo",_xlfn.RANK.EQ(Tabela!I130,Tabela!$I$3:$I$247,1)+COUNTIF(Tabela!$I$3:'Tabela'!I130,Tabela!I130)-1,IF('Análise Quantitativa'!$D$33="Máximo",_xlfn.RANK.EQ(Tabela!I130,Tabela!$I$3:$I$247,0)+COUNTIF(Tabela!$I$3:'Tabela'!I130,Tabela!I130)-1,""))),"")</f>
        <v/>
      </c>
    </row>
    <row r="131" spans="2:10" ht="9.75" thickBot="1" x14ac:dyDescent="0.3">
      <c r="B131" s="81" t="str">
        <f>Esboço!C28</f>
        <v/>
      </c>
      <c r="C131" s="75" t="str">
        <f>Esboço!W28</f>
        <v/>
      </c>
      <c r="D131" s="75" t="str">
        <f>IFERROR(IF('Análise Quantitativa'!$D$33="Mínimo",_xlfn.RANK.EQ(Tabela!C131,Tabela!$C$3:$C$247,1)+COUNTIF(Tabela!$C$3:'Tabela'!C131,Tabela!C131)-1,IF('Análise Quantitativa'!$D$33="- Mínimo",_xlfn.RANK.EQ(Tabela!C131,Tabela!$C$3:$C$247,1)+COUNTIF(Tabela!$C$3:'Tabela'!C131,Tabela!C131)-1,IF('Análise Quantitativa'!$D$33="Máximo",_xlfn.RANK.EQ(Tabela!C131,Tabela!$C$3:$C$247,0)+COUNTIF(Tabela!$C$3:'Tabela'!C131,Tabela!C131)-1,""))),"")</f>
        <v/>
      </c>
      <c r="E131" s="79" t="str">
        <f>Esboço!AL28</f>
        <v/>
      </c>
      <c r="F131" s="75" t="str">
        <f>IFERROR(IF('Análise Quantitativa'!$D$33="Mínimo",_xlfn.RANK.EQ(Tabela!E131,Tabela!$E$3:$E$247,1)+COUNTIF(Tabela!$E$3:'Tabela'!E131,Tabela!E131)-1,IF('Análise Quantitativa'!$D$33="- Mínimo",_xlfn.RANK.EQ(Tabela!E131,Tabela!$E$3:$E$247,1)+COUNTIF(Tabela!$E$3:'Tabela'!E131,Tabela!E131)-1,IF('Análise Quantitativa'!$D$33="Máximo",_xlfn.RANK.EQ(Tabela!E131,Tabela!$E$3:$E$247,0)+COUNTIF(Tabela!$E$3:'Tabela'!E131,Tabela!E131)-1,""))),"")</f>
        <v/>
      </c>
      <c r="G131" s="90" t="str">
        <f t="shared" si="68"/>
        <v/>
      </c>
      <c r="H131" s="90" t="str">
        <f>IFERROR(Tabela!E131,"")</f>
        <v/>
      </c>
      <c r="I131" s="82" t="str">
        <f t="shared" si="54"/>
        <v/>
      </c>
      <c r="J131" s="89" t="str">
        <f>IFERROR(IF('Análise Quantitativa'!$D$33="Mínimo",_xlfn.RANK.EQ(Tabela!I131,Tabela!$I$3:$I$247,1)+COUNTIF(Tabela!$I$3:'Tabela'!I131,Tabela!I131)-1,IF('Análise Quantitativa'!$D$33="- Mínimo",_xlfn.RANK.EQ(Tabela!I131,Tabela!$I$3:$I$247,1)+COUNTIF(Tabela!$I$3:'Tabela'!I131,Tabela!I131)-1,IF('Análise Quantitativa'!$D$33="Máximo",_xlfn.RANK.EQ(Tabela!I131,Tabela!$I$3:$I$247,0)+COUNTIF(Tabela!$I$3:'Tabela'!I131,Tabela!I131)-1,""))),"")</f>
        <v/>
      </c>
    </row>
    <row r="132" spans="2:10" ht="9.75" thickBot="1" x14ac:dyDescent="0.3">
      <c r="B132" s="81" t="str">
        <f>Esboço!C29</f>
        <v/>
      </c>
      <c r="C132" s="75" t="str">
        <f>Esboço!W29</f>
        <v/>
      </c>
      <c r="D132" s="75" t="str">
        <f>IFERROR(IF('Análise Quantitativa'!$D$33="Mínimo",_xlfn.RANK.EQ(Tabela!C132,Tabela!$C$3:$C$247,1)+COUNTIF(Tabela!$C$3:'Tabela'!C132,Tabela!C132)-1,IF('Análise Quantitativa'!$D$33="- Mínimo",_xlfn.RANK.EQ(Tabela!C132,Tabela!$C$3:$C$247,1)+COUNTIF(Tabela!$C$3:'Tabela'!C132,Tabela!C132)-1,IF('Análise Quantitativa'!$D$33="Máximo",_xlfn.RANK.EQ(Tabela!C132,Tabela!$C$3:$C$247,0)+COUNTIF(Tabela!$C$3:'Tabela'!C132,Tabela!C132)-1,""))),"")</f>
        <v/>
      </c>
      <c r="E132" s="79" t="str">
        <f>Esboço!AL29</f>
        <v/>
      </c>
      <c r="F132" s="75" t="str">
        <f>IFERROR(IF('Análise Quantitativa'!$D$33="Mínimo",_xlfn.RANK.EQ(Tabela!E132,Tabela!$E$3:$E$247,1)+COUNTIF(Tabela!$E$3:'Tabela'!E132,Tabela!E132)-1,IF('Análise Quantitativa'!$D$33="- Mínimo",_xlfn.RANK.EQ(Tabela!E132,Tabela!$E$3:$E$247,1)+COUNTIF(Tabela!$E$3:'Tabela'!E132,Tabela!E132)-1,IF('Análise Quantitativa'!$D$33="Máximo",_xlfn.RANK.EQ(Tabela!E132,Tabela!$E$3:$E$247,0)+COUNTIF(Tabela!$E$3:'Tabela'!E132,Tabela!E132)-1,""))),"")</f>
        <v/>
      </c>
      <c r="G132" s="90" t="str">
        <f t="shared" si="68"/>
        <v/>
      </c>
      <c r="H132" s="90" t="str">
        <f>IFERROR(Tabela!E132,"")</f>
        <v/>
      </c>
      <c r="I132" s="82" t="str">
        <f t="shared" si="54"/>
        <v/>
      </c>
      <c r="J132" s="89" t="str">
        <f>IFERROR(IF('Análise Quantitativa'!$D$33="Mínimo",_xlfn.RANK.EQ(Tabela!I132,Tabela!$I$3:$I$247,1)+COUNTIF(Tabela!$I$3:'Tabela'!I132,Tabela!I132)-1,IF('Análise Quantitativa'!$D$33="- Mínimo",_xlfn.RANK.EQ(Tabela!I132,Tabela!$I$3:$I$247,1)+COUNTIF(Tabela!$I$3:'Tabela'!I132,Tabela!I132)-1,IF('Análise Quantitativa'!$D$33="Máximo",_xlfn.RANK.EQ(Tabela!I132,Tabela!$I$3:$I$247,0)+COUNTIF(Tabela!$I$3:'Tabela'!I132,Tabela!I132)-1,""))),"")</f>
        <v/>
      </c>
    </row>
    <row r="133" spans="2:10" ht="9.75" thickBot="1" x14ac:dyDescent="0.3">
      <c r="B133" s="81" t="str">
        <f>Esboço!C30</f>
        <v/>
      </c>
      <c r="C133" s="75" t="str">
        <f>Esboço!W30</f>
        <v/>
      </c>
      <c r="D133" s="75" t="str">
        <f>IFERROR(IF('Análise Quantitativa'!$D$33="Mínimo",_xlfn.RANK.EQ(Tabela!C133,Tabela!$C$3:$C$247,1)+COUNTIF(Tabela!$C$3:'Tabela'!C133,Tabela!C133)-1,IF('Análise Quantitativa'!$D$33="- Mínimo",_xlfn.RANK.EQ(Tabela!C133,Tabela!$C$3:$C$247,1)+COUNTIF(Tabela!$C$3:'Tabela'!C133,Tabela!C133)-1,IF('Análise Quantitativa'!$D$33="Máximo",_xlfn.RANK.EQ(Tabela!C133,Tabela!$C$3:$C$247,0)+COUNTIF(Tabela!$C$3:'Tabela'!C133,Tabela!C133)-1,""))),"")</f>
        <v/>
      </c>
      <c r="E133" s="79" t="str">
        <f>Esboço!AL30</f>
        <v/>
      </c>
      <c r="F133" s="75" t="str">
        <f>IFERROR(IF('Análise Quantitativa'!$D$33="Mínimo",_xlfn.RANK.EQ(Tabela!E133,Tabela!$E$3:$E$247,1)+COUNTIF(Tabela!$E$3:'Tabela'!E133,Tabela!E133)-1,IF('Análise Quantitativa'!$D$33="- Mínimo",_xlfn.RANK.EQ(Tabela!E133,Tabela!$E$3:$E$247,1)+COUNTIF(Tabela!$E$3:'Tabela'!E133,Tabela!E133)-1,IF('Análise Quantitativa'!$D$33="Máximo",_xlfn.RANK.EQ(Tabela!E133,Tabela!$E$3:$E$247,0)+COUNTIF(Tabela!$E$3:'Tabela'!E133,Tabela!E133)-1,""))),"")</f>
        <v/>
      </c>
      <c r="G133" s="90" t="str">
        <f t="shared" si="68"/>
        <v/>
      </c>
      <c r="H133" s="90" t="str">
        <f>IFERROR(Tabela!E133,"")</f>
        <v/>
      </c>
      <c r="I133" s="82" t="str">
        <f t="shared" ref="I133:I196" si="69">IF(H133="","",H133)</f>
        <v/>
      </c>
      <c r="J133" s="89" t="str">
        <f>IFERROR(IF('Análise Quantitativa'!$D$33="Mínimo",_xlfn.RANK.EQ(Tabela!I133,Tabela!$I$3:$I$247,1)+COUNTIF(Tabela!$I$3:'Tabela'!I133,Tabela!I133)-1,IF('Análise Quantitativa'!$D$33="- Mínimo",_xlfn.RANK.EQ(Tabela!I133,Tabela!$I$3:$I$247,1)+COUNTIF(Tabela!$I$3:'Tabela'!I133,Tabela!I133)-1,IF('Análise Quantitativa'!$D$33="Máximo",_xlfn.RANK.EQ(Tabela!I133,Tabela!$I$3:$I$247,0)+COUNTIF(Tabela!$I$3:'Tabela'!I133,Tabela!I133)-1,""))),"")</f>
        <v/>
      </c>
    </row>
    <row r="134" spans="2:10" ht="9.75" thickBot="1" x14ac:dyDescent="0.3">
      <c r="B134" s="81" t="str">
        <f>Esboço!C31</f>
        <v/>
      </c>
      <c r="C134" s="75" t="str">
        <f>Esboço!W31</f>
        <v/>
      </c>
      <c r="D134" s="75" t="str">
        <f>IFERROR(IF('Análise Quantitativa'!$D$33="Mínimo",_xlfn.RANK.EQ(Tabela!C134,Tabela!$C$3:$C$247,1)+COUNTIF(Tabela!$C$3:'Tabela'!C134,Tabela!C134)-1,IF('Análise Quantitativa'!$D$33="- Mínimo",_xlfn.RANK.EQ(Tabela!C134,Tabela!$C$3:$C$247,1)+COUNTIF(Tabela!$C$3:'Tabela'!C134,Tabela!C134)-1,IF('Análise Quantitativa'!$D$33="Máximo",_xlfn.RANK.EQ(Tabela!C134,Tabela!$C$3:$C$247,0)+COUNTIF(Tabela!$C$3:'Tabela'!C134,Tabela!C134)-1,""))),"")</f>
        <v/>
      </c>
      <c r="E134" s="79" t="str">
        <f>Esboço!AL31</f>
        <v/>
      </c>
      <c r="F134" s="75" t="str">
        <f>IFERROR(IF('Análise Quantitativa'!$D$33="Mínimo",_xlfn.RANK.EQ(Tabela!E134,Tabela!$E$3:$E$247,1)+COUNTIF(Tabela!$E$3:'Tabela'!E134,Tabela!E134)-1,IF('Análise Quantitativa'!$D$33="- Mínimo",_xlfn.RANK.EQ(Tabela!E134,Tabela!$E$3:$E$247,1)+COUNTIF(Tabela!$E$3:'Tabela'!E134,Tabela!E134)-1,IF('Análise Quantitativa'!$D$33="Máximo",_xlfn.RANK.EQ(Tabela!E134,Tabela!$E$3:$E$247,0)+COUNTIF(Tabela!$E$3:'Tabela'!E134,Tabela!E134)-1,""))),"")</f>
        <v/>
      </c>
      <c r="G134" s="90" t="str">
        <f t="shared" si="68"/>
        <v/>
      </c>
      <c r="H134" s="90" t="str">
        <f>IFERROR(Tabela!E134,"")</f>
        <v/>
      </c>
      <c r="I134" s="82" t="str">
        <f t="shared" si="69"/>
        <v/>
      </c>
      <c r="J134" s="89" t="str">
        <f>IFERROR(IF('Análise Quantitativa'!$D$33="Mínimo",_xlfn.RANK.EQ(Tabela!I134,Tabela!$I$3:$I$247,1)+COUNTIF(Tabela!$I$3:'Tabela'!I134,Tabela!I134)-1,IF('Análise Quantitativa'!$D$33="- Mínimo",_xlfn.RANK.EQ(Tabela!I134,Tabela!$I$3:$I$247,1)+COUNTIF(Tabela!$I$3:'Tabela'!I134,Tabela!I134)-1,IF('Análise Quantitativa'!$D$33="Máximo",_xlfn.RANK.EQ(Tabela!I134,Tabela!$I$3:$I$247,0)+COUNTIF(Tabela!$I$3:'Tabela'!I134,Tabela!I134)-1,""))),"")</f>
        <v/>
      </c>
    </row>
    <row r="135" spans="2:10" ht="9.75" thickBot="1" x14ac:dyDescent="0.3">
      <c r="B135" s="81" t="str">
        <f>Esboço!C32</f>
        <v/>
      </c>
      <c r="C135" s="75" t="str">
        <f>Esboço!W32</f>
        <v/>
      </c>
      <c r="D135" s="75" t="str">
        <f>IFERROR(IF('Análise Quantitativa'!$D$33="Mínimo",_xlfn.RANK.EQ(Tabela!C135,Tabela!$C$3:$C$247,1)+COUNTIF(Tabela!$C$3:'Tabela'!C135,Tabela!C135)-1,IF('Análise Quantitativa'!$D$33="- Mínimo",_xlfn.RANK.EQ(Tabela!C135,Tabela!$C$3:$C$247,1)+COUNTIF(Tabela!$C$3:'Tabela'!C135,Tabela!C135)-1,IF('Análise Quantitativa'!$D$33="Máximo",_xlfn.RANK.EQ(Tabela!C135,Tabela!$C$3:$C$247,0)+COUNTIF(Tabela!$C$3:'Tabela'!C135,Tabela!C135)-1,""))),"")</f>
        <v/>
      </c>
      <c r="E135" s="79" t="str">
        <f>Esboço!AL32</f>
        <v/>
      </c>
      <c r="F135" s="75" t="str">
        <f>IFERROR(IF('Análise Quantitativa'!$D$33="Mínimo",_xlfn.RANK.EQ(Tabela!E135,Tabela!$E$3:$E$247,1)+COUNTIF(Tabela!$E$3:'Tabela'!E135,Tabela!E135)-1,IF('Análise Quantitativa'!$D$33="- Mínimo",_xlfn.RANK.EQ(Tabela!E135,Tabela!$E$3:$E$247,1)+COUNTIF(Tabela!$E$3:'Tabela'!E135,Tabela!E135)-1,IF('Análise Quantitativa'!$D$33="Máximo",_xlfn.RANK.EQ(Tabela!E135,Tabela!$E$3:$E$247,0)+COUNTIF(Tabela!$E$3:'Tabela'!E135,Tabela!E135)-1,""))),"")</f>
        <v/>
      </c>
      <c r="G135" s="90" t="str">
        <f t="shared" si="68"/>
        <v/>
      </c>
      <c r="H135" s="90" t="str">
        <f>IFERROR(Tabela!E135,"")</f>
        <v/>
      </c>
      <c r="I135" s="82" t="str">
        <f t="shared" si="69"/>
        <v/>
      </c>
      <c r="J135" s="89" t="str">
        <f>IFERROR(IF('Análise Quantitativa'!$D$33="Mínimo",_xlfn.RANK.EQ(Tabela!I135,Tabela!$I$3:$I$247,1)+COUNTIF(Tabela!$I$3:'Tabela'!I135,Tabela!I135)-1,IF('Análise Quantitativa'!$D$33="- Mínimo",_xlfn.RANK.EQ(Tabela!I135,Tabela!$I$3:$I$247,1)+COUNTIF(Tabela!$I$3:'Tabela'!I135,Tabela!I135)-1,IF('Análise Quantitativa'!$D$33="Máximo",_xlfn.RANK.EQ(Tabela!I135,Tabela!$I$3:$I$247,0)+COUNTIF(Tabela!$I$3:'Tabela'!I135,Tabela!I135)-1,""))),"")</f>
        <v/>
      </c>
    </row>
    <row r="136" spans="2:10" ht="9.75" thickBot="1" x14ac:dyDescent="0.3">
      <c r="B136" s="81" t="str">
        <f>Esboço!C33</f>
        <v/>
      </c>
      <c r="C136" s="75" t="str">
        <f>Esboço!W33</f>
        <v/>
      </c>
      <c r="D136" s="75" t="str">
        <f>IFERROR(IF('Análise Quantitativa'!$D$33="Mínimo",_xlfn.RANK.EQ(Tabela!C136,Tabela!$C$3:$C$247,1)+COUNTIF(Tabela!$C$3:'Tabela'!C136,Tabela!C136)-1,IF('Análise Quantitativa'!$D$33="- Mínimo",_xlfn.RANK.EQ(Tabela!C136,Tabela!$C$3:$C$247,1)+COUNTIF(Tabela!$C$3:'Tabela'!C136,Tabela!C136)-1,IF('Análise Quantitativa'!$D$33="Máximo",_xlfn.RANK.EQ(Tabela!C136,Tabela!$C$3:$C$247,0)+COUNTIF(Tabela!$C$3:'Tabela'!C136,Tabela!C136)-1,""))),"")</f>
        <v/>
      </c>
      <c r="E136" s="79" t="str">
        <f>Esboço!AL33</f>
        <v/>
      </c>
      <c r="F136" s="75" t="str">
        <f>IFERROR(IF('Análise Quantitativa'!$D$33="Mínimo",_xlfn.RANK.EQ(Tabela!E136,Tabela!$E$3:$E$247,1)+COUNTIF(Tabela!$E$3:'Tabela'!E136,Tabela!E136)-1,IF('Análise Quantitativa'!$D$33="- Mínimo",_xlfn.RANK.EQ(Tabela!E136,Tabela!$E$3:$E$247,1)+COUNTIF(Tabela!$E$3:'Tabela'!E136,Tabela!E136)-1,IF('Análise Quantitativa'!$D$33="Máximo",_xlfn.RANK.EQ(Tabela!E136,Tabela!$E$3:$E$247,0)+COUNTIF(Tabela!$E$3:'Tabela'!E136,Tabela!E136)-1,""))),"")</f>
        <v/>
      </c>
      <c r="G136" s="90" t="str">
        <f t="shared" si="68"/>
        <v/>
      </c>
      <c r="H136" s="90" t="str">
        <f>IFERROR(Tabela!E136,"")</f>
        <v/>
      </c>
      <c r="I136" s="82" t="str">
        <f t="shared" si="69"/>
        <v/>
      </c>
      <c r="J136" s="89" t="str">
        <f>IFERROR(IF('Análise Quantitativa'!$D$33="Mínimo",_xlfn.RANK.EQ(Tabela!I136,Tabela!$I$3:$I$247,1)+COUNTIF(Tabela!$I$3:'Tabela'!I136,Tabela!I136)-1,IF('Análise Quantitativa'!$D$33="- Mínimo",_xlfn.RANK.EQ(Tabela!I136,Tabela!$I$3:$I$247,1)+COUNTIF(Tabela!$I$3:'Tabela'!I136,Tabela!I136)-1,IF('Análise Quantitativa'!$D$33="Máximo",_xlfn.RANK.EQ(Tabela!I136,Tabela!$I$3:$I$247,0)+COUNTIF(Tabela!$I$3:'Tabela'!I136,Tabela!I136)-1,""))),"")</f>
        <v/>
      </c>
    </row>
    <row r="137" spans="2:10" ht="9.75" thickBot="1" x14ac:dyDescent="0.3">
      <c r="B137" s="81" t="str">
        <f>Esboço!C34</f>
        <v/>
      </c>
      <c r="C137" s="75" t="str">
        <f>Esboço!W34</f>
        <v/>
      </c>
      <c r="D137" s="75" t="str">
        <f>IFERROR(IF('Análise Quantitativa'!$D$33="Mínimo",_xlfn.RANK.EQ(Tabela!C137,Tabela!$C$3:$C$247,1)+COUNTIF(Tabela!$C$3:'Tabela'!C137,Tabela!C137)-1,IF('Análise Quantitativa'!$D$33="- Mínimo",_xlfn.RANK.EQ(Tabela!C137,Tabela!$C$3:$C$247,1)+COUNTIF(Tabela!$C$3:'Tabela'!C137,Tabela!C137)-1,IF('Análise Quantitativa'!$D$33="Máximo",_xlfn.RANK.EQ(Tabela!C137,Tabela!$C$3:$C$247,0)+COUNTIF(Tabela!$C$3:'Tabela'!C137,Tabela!C137)-1,""))),"")</f>
        <v/>
      </c>
      <c r="E137" s="79" t="str">
        <f>Esboço!AL34</f>
        <v/>
      </c>
      <c r="F137" s="75" t="str">
        <f>IFERROR(IF('Análise Quantitativa'!$D$33="Mínimo",_xlfn.RANK.EQ(Tabela!E137,Tabela!$E$3:$E$247,1)+COUNTIF(Tabela!$E$3:'Tabela'!E137,Tabela!E137)-1,IF('Análise Quantitativa'!$D$33="- Mínimo",_xlfn.RANK.EQ(Tabela!E137,Tabela!$E$3:$E$247,1)+COUNTIF(Tabela!$E$3:'Tabela'!E137,Tabela!E137)-1,IF('Análise Quantitativa'!$D$33="Máximo",_xlfn.RANK.EQ(Tabela!E137,Tabela!$E$3:$E$247,0)+COUNTIF(Tabela!$E$3:'Tabela'!E137,Tabela!E137)-1,""))),"")</f>
        <v/>
      </c>
      <c r="G137" s="90" t="str">
        <f t="shared" si="68"/>
        <v/>
      </c>
      <c r="H137" s="90" t="str">
        <f>IFERROR(Tabela!E137,"")</f>
        <v/>
      </c>
      <c r="I137" s="82" t="str">
        <f t="shared" si="69"/>
        <v/>
      </c>
      <c r="J137" s="89" t="str">
        <f>IFERROR(IF('Análise Quantitativa'!$D$33="Mínimo",_xlfn.RANK.EQ(Tabela!I137,Tabela!$I$3:$I$247,1)+COUNTIF(Tabela!$I$3:'Tabela'!I137,Tabela!I137)-1,IF('Análise Quantitativa'!$D$33="- Mínimo",_xlfn.RANK.EQ(Tabela!I137,Tabela!$I$3:$I$247,1)+COUNTIF(Tabela!$I$3:'Tabela'!I137,Tabela!I137)-1,IF('Análise Quantitativa'!$D$33="Máximo",_xlfn.RANK.EQ(Tabela!I137,Tabela!$I$3:$I$247,0)+COUNTIF(Tabela!$I$3:'Tabela'!I137,Tabela!I137)-1,""))),"")</f>
        <v/>
      </c>
    </row>
    <row r="138" spans="2:10" ht="9.75" thickBot="1" x14ac:dyDescent="0.3">
      <c r="B138" s="81" t="str">
        <f>Esboço!C35</f>
        <v/>
      </c>
      <c r="C138" s="75" t="str">
        <f>Esboço!W35</f>
        <v/>
      </c>
      <c r="D138" s="75" t="str">
        <f>IFERROR(IF('Análise Quantitativa'!$D$33="Mínimo",_xlfn.RANK.EQ(Tabela!C138,Tabela!$C$3:$C$247,1)+COUNTIF(Tabela!$C$3:'Tabela'!C138,Tabela!C138)-1,IF('Análise Quantitativa'!$D$33="- Mínimo",_xlfn.RANK.EQ(Tabela!C138,Tabela!$C$3:$C$247,1)+COUNTIF(Tabela!$C$3:'Tabela'!C138,Tabela!C138)-1,IF('Análise Quantitativa'!$D$33="Máximo",_xlfn.RANK.EQ(Tabela!C138,Tabela!$C$3:$C$247,0)+COUNTIF(Tabela!$C$3:'Tabela'!C138,Tabela!C138)-1,""))),"")</f>
        <v/>
      </c>
      <c r="E138" s="79" t="str">
        <f>Esboço!AL35</f>
        <v/>
      </c>
      <c r="F138" s="75" t="str">
        <f>IFERROR(IF('Análise Quantitativa'!$D$33="Mínimo",_xlfn.RANK.EQ(Tabela!E138,Tabela!$E$3:$E$247,1)+COUNTIF(Tabela!$E$3:'Tabela'!E138,Tabela!E138)-1,IF('Análise Quantitativa'!$D$33="- Mínimo",_xlfn.RANK.EQ(Tabela!E138,Tabela!$E$3:$E$247,1)+COUNTIF(Tabela!$E$3:'Tabela'!E138,Tabela!E138)-1,IF('Análise Quantitativa'!$D$33="Máximo",_xlfn.RANK.EQ(Tabela!E138,Tabela!$E$3:$E$247,0)+COUNTIF(Tabela!$E$3:'Tabela'!E138,Tabela!E138)-1,""))),"")</f>
        <v/>
      </c>
      <c r="G138" s="90" t="str">
        <f t="shared" si="68"/>
        <v/>
      </c>
      <c r="H138" s="90" t="str">
        <f>IFERROR(Tabela!E138,"")</f>
        <v/>
      </c>
      <c r="I138" s="82" t="str">
        <f t="shared" si="69"/>
        <v/>
      </c>
      <c r="J138" s="89" t="str">
        <f>IFERROR(IF('Análise Quantitativa'!$D$33="Mínimo",_xlfn.RANK.EQ(Tabela!I138,Tabela!$I$3:$I$247,1)+COUNTIF(Tabela!$I$3:'Tabela'!I138,Tabela!I138)-1,IF('Análise Quantitativa'!$D$33="- Mínimo",_xlfn.RANK.EQ(Tabela!I138,Tabela!$I$3:$I$247,1)+COUNTIF(Tabela!$I$3:'Tabela'!I138,Tabela!I138)-1,IF('Análise Quantitativa'!$D$33="Máximo",_xlfn.RANK.EQ(Tabela!I138,Tabela!$I$3:$I$247,0)+COUNTIF(Tabela!$I$3:'Tabela'!I138,Tabela!I138)-1,""))),"")</f>
        <v/>
      </c>
    </row>
    <row r="139" spans="2:10" ht="9.75" thickBot="1" x14ac:dyDescent="0.3">
      <c r="B139" s="81" t="str">
        <f>Esboço!C36</f>
        <v/>
      </c>
      <c r="C139" s="75" t="str">
        <f>Esboço!W36</f>
        <v/>
      </c>
      <c r="D139" s="75" t="str">
        <f>IFERROR(IF('Análise Quantitativa'!$D$33="Mínimo",_xlfn.RANK.EQ(Tabela!C139,Tabela!$C$3:$C$247,1)+COUNTIF(Tabela!$C$3:'Tabela'!C139,Tabela!C139)-1,IF('Análise Quantitativa'!$D$33="- Mínimo",_xlfn.RANK.EQ(Tabela!C139,Tabela!$C$3:$C$247,1)+COUNTIF(Tabela!$C$3:'Tabela'!C139,Tabela!C139)-1,IF('Análise Quantitativa'!$D$33="Máximo",_xlfn.RANK.EQ(Tabela!C139,Tabela!$C$3:$C$247,0)+COUNTIF(Tabela!$C$3:'Tabela'!C139,Tabela!C139)-1,""))),"")</f>
        <v/>
      </c>
      <c r="E139" s="79" t="str">
        <f>Esboço!AL36</f>
        <v/>
      </c>
      <c r="F139" s="75" t="str">
        <f>IFERROR(IF('Análise Quantitativa'!$D$33="Mínimo",_xlfn.RANK.EQ(Tabela!E139,Tabela!$E$3:$E$247,1)+COUNTIF(Tabela!$E$3:'Tabela'!E139,Tabela!E139)-1,IF('Análise Quantitativa'!$D$33="- Mínimo",_xlfn.RANK.EQ(Tabela!E139,Tabela!$E$3:$E$247,1)+COUNTIF(Tabela!$E$3:'Tabela'!E139,Tabela!E139)-1,IF('Análise Quantitativa'!$D$33="Máximo",_xlfn.RANK.EQ(Tabela!E139,Tabela!$E$3:$E$247,0)+COUNTIF(Tabela!$E$3:'Tabela'!E139,Tabela!E139)-1,""))),"")</f>
        <v/>
      </c>
      <c r="G139" s="90" t="str">
        <f t="shared" si="68"/>
        <v/>
      </c>
      <c r="H139" s="90" t="str">
        <f>IFERROR(Tabela!E139,"")</f>
        <v/>
      </c>
      <c r="I139" s="82" t="str">
        <f t="shared" si="69"/>
        <v/>
      </c>
      <c r="J139" s="89" t="str">
        <f>IFERROR(IF('Análise Quantitativa'!$D$33="Mínimo",_xlfn.RANK.EQ(Tabela!I139,Tabela!$I$3:$I$247,1)+COUNTIF(Tabela!$I$3:'Tabela'!I139,Tabela!I139)-1,IF('Análise Quantitativa'!$D$33="- Mínimo",_xlfn.RANK.EQ(Tabela!I139,Tabela!$I$3:$I$247,1)+COUNTIF(Tabela!$I$3:'Tabela'!I139,Tabela!I139)-1,IF('Análise Quantitativa'!$D$33="Máximo",_xlfn.RANK.EQ(Tabela!I139,Tabela!$I$3:$I$247,0)+COUNTIF(Tabela!$I$3:'Tabela'!I139,Tabela!I139)-1,""))),"")</f>
        <v/>
      </c>
    </row>
    <row r="140" spans="2:10" ht="9.75" thickBot="1" x14ac:dyDescent="0.3">
      <c r="B140" s="81" t="str">
        <f>Esboço!C37</f>
        <v/>
      </c>
      <c r="C140" s="75" t="str">
        <f>Esboço!W37</f>
        <v/>
      </c>
      <c r="D140" s="75" t="str">
        <f>IFERROR(IF('Análise Quantitativa'!$D$33="Mínimo",_xlfn.RANK.EQ(Tabela!C140,Tabela!$C$3:$C$247,1)+COUNTIF(Tabela!$C$3:'Tabela'!C140,Tabela!C140)-1,IF('Análise Quantitativa'!$D$33="- Mínimo",_xlfn.RANK.EQ(Tabela!C140,Tabela!$C$3:$C$247,1)+COUNTIF(Tabela!$C$3:'Tabela'!C140,Tabela!C140)-1,IF('Análise Quantitativa'!$D$33="Máximo",_xlfn.RANK.EQ(Tabela!C140,Tabela!$C$3:$C$247,0)+COUNTIF(Tabela!$C$3:'Tabela'!C140,Tabela!C140)-1,""))),"")</f>
        <v/>
      </c>
      <c r="E140" s="79" t="str">
        <f>Esboço!AL37</f>
        <v/>
      </c>
      <c r="F140" s="75" t="str">
        <f>IFERROR(IF('Análise Quantitativa'!$D$33="Mínimo",_xlfn.RANK.EQ(Tabela!E140,Tabela!$E$3:$E$247,1)+COUNTIF(Tabela!$E$3:'Tabela'!E140,Tabela!E140)-1,IF('Análise Quantitativa'!$D$33="- Mínimo",_xlfn.RANK.EQ(Tabela!E140,Tabela!$E$3:$E$247,1)+COUNTIF(Tabela!$E$3:'Tabela'!E140,Tabela!E140)-1,IF('Análise Quantitativa'!$D$33="Máximo",_xlfn.RANK.EQ(Tabela!E140,Tabela!$E$3:$E$247,0)+COUNTIF(Tabela!$E$3:'Tabela'!E140,Tabela!E140)-1,""))),"")</f>
        <v/>
      </c>
      <c r="G140" s="90" t="str">
        <f t="shared" si="68"/>
        <v/>
      </c>
      <c r="H140" s="90" t="str">
        <f>IFERROR(Tabela!E140,"")</f>
        <v/>
      </c>
      <c r="I140" s="82" t="str">
        <f t="shared" si="69"/>
        <v/>
      </c>
      <c r="J140" s="89" t="str">
        <f>IFERROR(IF('Análise Quantitativa'!$D$33="Mínimo",_xlfn.RANK.EQ(Tabela!I140,Tabela!$I$3:$I$247,1)+COUNTIF(Tabela!$I$3:'Tabela'!I140,Tabela!I140)-1,IF('Análise Quantitativa'!$D$33="- Mínimo",_xlfn.RANK.EQ(Tabela!I140,Tabela!$I$3:$I$247,1)+COUNTIF(Tabela!$I$3:'Tabela'!I140,Tabela!I140)-1,IF('Análise Quantitativa'!$D$33="Máximo",_xlfn.RANK.EQ(Tabela!I140,Tabela!$I$3:$I$247,0)+COUNTIF(Tabela!$I$3:'Tabela'!I140,Tabela!I140)-1,""))),"")</f>
        <v/>
      </c>
    </row>
    <row r="141" spans="2:10" ht="9.75" thickBot="1" x14ac:dyDescent="0.3">
      <c r="B141" s="81" t="str">
        <f>Esboço!C38</f>
        <v/>
      </c>
      <c r="C141" s="75" t="str">
        <f>Esboço!W38</f>
        <v/>
      </c>
      <c r="D141" s="75" t="str">
        <f>IFERROR(IF('Análise Quantitativa'!$D$33="Mínimo",_xlfn.RANK.EQ(Tabela!C141,Tabela!$C$3:$C$247,1)+COUNTIF(Tabela!$C$3:'Tabela'!C141,Tabela!C141)-1,IF('Análise Quantitativa'!$D$33="- Mínimo",_xlfn.RANK.EQ(Tabela!C141,Tabela!$C$3:$C$247,1)+COUNTIF(Tabela!$C$3:'Tabela'!C141,Tabela!C141)-1,IF('Análise Quantitativa'!$D$33="Máximo",_xlfn.RANK.EQ(Tabela!C141,Tabela!$C$3:$C$247,0)+COUNTIF(Tabela!$C$3:'Tabela'!C141,Tabela!C141)-1,""))),"")</f>
        <v/>
      </c>
      <c r="E141" s="79" t="str">
        <f>Esboço!AL38</f>
        <v/>
      </c>
      <c r="F141" s="75" t="str">
        <f>IFERROR(IF('Análise Quantitativa'!$D$33="Mínimo",_xlfn.RANK.EQ(Tabela!E141,Tabela!$E$3:$E$247,1)+COUNTIF(Tabela!$E$3:'Tabela'!E141,Tabela!E141)-1,IF('Análise Quantitativa'!$D$33="- Mínimo",_xlfn.RANK.EQ(Tabela!E141,Tabela!$E$3:$E$247,1)+COUNTIF(Tabela!$E$3:'Tabela'!E141,Tabela!E141)-1,IF('Análise Quantitativa'!$D$33="Máximo",_xlfn.RANK.EQ(Tabela!E141,Tabela!$E$3:$E$247,0)+COUNTIF(Tabela!$E$3:'Tabela'!E141,Tabela!E141)-1,""))),"")</f>
        <v/>
      </c>
      <c r="G141" s="90" t="str">
        <f t="shared" si="68"/>
        <v/>
      </c>
      <c r="H141" s="90" t="str">
        <f>IFERROR(Tabela!E141,"")</f>
        <v/>
      </c>
      <c r="I141" s="82" t="str">
        <f t="shared" si="69"/>
        <v/>
      </c>
      <c r="J141" s="89" t="str">
        <f>IFERROR(IF('Análise Quantitativa'!$D$33="Mínimo",_xlfn.RANK.EQ(Tabela!I141,Tabela!$I$3:$I$247,1)+COUNTIF(Tabela!$I$3:'Tabela'!I141,Tabela!I141)-1,IF('Análise Quantitativa'!$D$33="- Mínimo",_xlfn.RANK.EQ(Tabela!I141,Tabela!$I$3:$I$247,1)+COUNTIF(Tabela!$I$3:'Tabela'!I141,Tabela!I141)-1,IF('Análise Quantitativa'!$D$33="Máximo",_xlfn.RANK.EQ(Tabela!I141,Tabela!$I$3:$I$247,0)+COUNTIF(Tabela!$I$3:'Tabela'!I141,Tabela!I141)-1,""))),"")</f>
        <v/>
      </c>
    </row>
    <row r="142" spans="2:10" ht="9.75" thickBot="1" x14ac:dyDescent="0.3">
      <c r="B142" s="81" t="str">
        <f>Esboço!C39</f>
        <v/>
      </c>
      <c r="C142" s="75" t="str">
        <f>Esboço!W39</f>
        <v/>
      </c>
      <c r="D142" s="75" t="str">
        <f>IFERROR(IF('Análise Quantitativa'!$D$33="Mínimo",_xlfn.RANK.EQ(Tabela!C142,Tabela!$C$3:$C$247,1)+COUNTIF(Tabela!$C$3:'Tabela'!C142,Tabela!C142)-1,IF('Análise Quantitativa'!$D$33="- Mínimo",_xlfn.RANK.EQ(Tabela!C142,Tabela!$C$3:$C$247,1)+COUNTIF(Tabela!$C$3:'Tabela'!C142,Tabela!C142)-1,IF('Análise Quantitativa'!$D$33="Máximo",_xlfn.RANK.EQ(Tabela!C142,Tabela!$C$3:$C$247,0)+COUNTIF(Tabela!$C$3:'Tabela'!C142,Tabela!C142)-1,""))),"")</f>
        <v/>
      </c>
      <c r="E142" s="79" t="str">
        <f>Esboço!AL39</f>
        <v/>
      </c>
      <c r="F142" s="75" t="str">
        <f>IFERROR(IF('Análise Quantitativa'!$D$33="Mínimo",_xlfn.RANK.EQ(Tabela!E142,Tabela!$E$3:$E$247,1)+COUNTIF(Tabela!$E$3:'Tabela'!E142,Tabela!E142)-1,IF('Análise Quantitativa'!$D$33="- Mínimo",_xlfn.RANK.EQ(Tabela!E142,Tabela!$E$3:$E$247,1)+COUNTIF(Tabela!$E$3:'Tabela'!E142,Tabela!E142)-1,IF('Análise Quantitativa'!$D$33="Máximo",_xlfn.RANK.EQ(Tabela!E142,Tabela!$E$3:$E$247,0)+COUNTIF(Tabela!$E$3:'Tabela'!E142,Tabela!E142)-1,""))),"")</f>
        <v/>
      </c>
      <c r="G142" s="90" t="str">
        <f t="shared" si="68"/>
        <v/>
      </c>
      <c r="H142" s="90" t="str">
        <f>IFERROR(Tabela!E142,"")</f>
        <v/>
      </c>
      <c r="I142" s="82" t="str">
        <f t="shared" si="69"/>
        <v/>
      </c>
      <c r="J142" s="89" t="str">
        <f>IFERROR(IF('Análise Quantitativa'!$D$33="Mínimo",_xlfn.RANK.EQ(Tabela!I142,Tabela!$I$3:$I$247,1)+COUNTIF(Tabela!$I$3:'Tabela'!I142,Tabela!I142)-1,IF('Análise Quantitativa'!$D$33="- Mínimo",_xlfn.RANK.EQ(Tabela!I142,Tabela!$I$3:$I$247,1)+COUNTIF(Tabela!$I$3:'Tabela'!I142,Tabela!I142)-1,IF('Análise Quantitativa'!$D$33="Máximo",_xlfn.RANK.EQ(Tabela!I142,Tabela!$I$3:$I$247,0)+COUNTIF(Tabela!$I$3:'Tabela'!I142,Tabela!I142)-1,""))),"")</f>
        <v/>
      </c>
    </row>
    <row r="143" spans="2:10" ht="9.75" thickBot="1" x14ac:dyDescent="0.3">
      <c r="B143" s="81" t="str">
        <f>Esboço!C5</f>
        <v>Emelynne Brito</v>
      </c>
      <c r="C143" s="75" t="str">
        <f>Esboço!Y5</f>
        <v/>
      </c>
      <c r="D143" s="75" t="str">
        <f>IFERROR(IF('Análise Quantitativa'!$D$33="Mínimo",_xlfn.RANK.EQ(Tabela!C143,Tabela!$C$3:$C$247,1)+COUNTIF(Tabela!$C$3:'Tabela'!C143,Tabela!C143)-1,IF('Análise Quantitativa'!$D$33="- Mínimo",_xlfn.RANK.EQ(Tabela!C143,Tabela!$C$3:$C$247,1)+COUNTIF(Tabela!$C$3:'Tabela'!C143,Tabela!C143)-1,IF('Análise Quantitativa'!$D$33="Máximo",_xlfn.RANK.EQ(Tabela!C143,Tabela!$C$3:$C$247,0)+COUNTIF(Tabela!$C$3:'Tabela'!C143,Tabela!C143)-1,""))),"")</f>
        <v/>
      </c>
      <c r="E143" s="79" t="str">
        <f>Esboço!AN5</f>
        <v/>
      </c>
      <c r="F143" s="75" t="str">
        <f>IFERROR(IF('Análise Quantitativa'!$D$33="Mínimo",_xlfn.RANK.EQ(Tabela!E143,Tabela!$E$3:$E$247,1)+COUNTIF(Tabela!$E$3:'Tabela'!E143,Tabela!E143)-1,IF('Análise Quantitativa'!$D$33="- Mínimo",_xlfn.RANK.EQ(Tabela!E143,Tabela!$E$3:$E$247,1)+COUNTIF(Tabela!$E$3:'Tabela'!E143,Tabela!E143)-1,IF('Análise Quantitativa'!$D$33="Máximo",_xlfn.RANK.EQ(Tabela!E143,Tabela!$E$3:$E$247,0)+COUNTIF(Tabela!$E$3:'Tabela'!E143,Tabela!E143)-1,""))),"")</f>
        <v/>
      </c>
      <c r="G143" s="88" t="str">
        <f>IFERROR(C143,"")</f>
        <v/>
      </c>
      <c r="H143" s="88" t="str">
        <f>IFERROR(Tabela!E143,"")</f>
        <v/>
      </c>
      <c r="I143" s="82" t="str">
        <f t="shared" si="69"/>
        <v/>
      </c>
      <c r="J143" s="89" t="str">
        <f>IFERROR(IF('Análise Quantitativa'!$D$33="Mínimo",_xlfn.RANK.EQ(Tabela!I143,Tabela!$I$3:$I$247,1)+COUNTIF(Tabela!$I$3:'Tabela'!I143,Tabela!I143)-1,IF('Análise Quantitativa'!$D$33="- Mínimo",_xlfn.RANK.EQ(Tabela!I143,Tabela!$I$3:$I$247,1)+COUNTIF(Tabela!$I$3:'Tabela'!I143,Tabela!I143)-1,IF('Análise Quantitativa'!$D$33="Máximo",_xlfn.RANK.EQ(Tabela!I143,Tabela!$I$3:$I$247,0)+COUNTIF(Tabela!$I$3:'Tabela'!I143,Tabela!I143)-1,""))),"")</f>
        <v/>
      </c>
    </row>
    <row r="144" spans="2:10" ht="9.75" thickBot="1" x14ac:dyDescent="0.3">
      <c r="B144" s="81" t="str">
        <f>Esboço!C6</f>
        <v>Kallyne Soares</v>
      </c>
      <c r="C144" s="75" t="str">
        <f>Esboço!Y6</f>
        <v/>
      </c>
      <c r="D144" s="75" t="str">
        <f>IFERROR(IF('Análise Quantitativa'!$D$33="Mínimo",_xlfn.RANK.EQ(Tabela!C144,Tabela!$C$3:$C$247,1)+COUNTIF(Tabela!$C$3:'Tabela'!C144,Tabela!C144)-1,IF('Análise Quantitativa'!$D$33="- Mínimo",_xlfn.RANK.EQ(Tabela!C144,Tabela!$C$3:$C$247,1)+COUNTIF(Tabela!$C$3:'Tabela'!C144,Tabela!C144)-1,IF('Análise Quantitativa'!$D$33="Máximo",_xlfn.RANK.EQ(Tabela!C144,Tabela!$C$3:$C$247,0)+COUNTIF(Tabela!$C$3:'Tabela'!C144,Tabela!C144)-1,""))),"")</f>
        <v/>
      </c>
      <c r="E144" s="79" t="str">
        <f>Esboço!AN6</f>
        <v/>
      </c>
      <c r="F144" s="75" t="str">
        <f>IFERROR(IF('Análise Quantitativa'!$D$33="Mínimo",_xlfn.RANK.EQ(Tabela!E144,Tabela!$E$3:$E$247,1)+COUNTIF(Tabela!$E$3:'Tabela'!E144,Tabela!E144)-1,IF('Análise Quantitativa'!$D$33="- Mínimo",_xlfn.RANK.EQ(Tabela!E144,Tabela!$E$3:$E$247,1)+COUNTIF(Tabela!$E$3:'Tabela'!E144,Tabela!E144)-1,IF('Análise Quantitativa'!$D$33="Máximo",_xlfn.RANK.EQ(Tabela!E144,Tabela!$E$3:$E$247,0)+COUNTIF(Tabela!$E$3:'Tabela'!E144,Tabela!E144)-1,""))),"")</f>
        <v/>
      </c>
      <c r="G144" s="88" t="str">
        <f t="shared" ref="G144:G177" si="70">IFERROR(C144,"")</f>
        <v/>
      </c>
      <c r="H144" s="88" t="str">
        <f>IFERROR(Tabela!E144,"")</f>
        <v/>
      </c>
      <c r="I144" s="82" t="str">
        <f t="shared" si="69"/>
        <v/>
      </c>
      <c r="J144" s="89" t="str">
        <f>IFERROR(IF('Análise Quantitativa'!$D$33="Mínimo",_xlfn.RANK.EQ(Tabela!I144,Tabela!$I$3:$I$247,1)+COUNTIF(Tabela!$I$3:'Tabela'!I144,Tabela!I144)-1,IF('Análise Quantitativa'!$D$33="- Mínimo",_xlfn.RANK.EQ(Tabela!I144,Tabela!$I$3:$I$247,1)+COUNTIF(Tabela!$I$3:'Tabela'!I144,Tabela!I144)-1,IF('Análise Quantitativa'!$D$33="Máximo",_xlfn.RANK.EQ(Tabela!I144,Tabela!$I$3:$I$247,0)+COUNTIF(Tabela!$I$3:'Tabela'!I144,Tabela!I144)-1,""))),"")</f>
        <v/>
      </c>
    </row>
    <row r="145" spans="2:10" ht="9.75" thickBot="1" x14ac:dyDescent="0.3">
      <c r="B145" s="81" t="str">
        <f>Esboço!C7</f>
        <v>Mª Silva</v>
      </c>
      <c r="C145" s="75" t="str">
        <f>Esboço!Y7</f>
        <v/>
      </c>
      <c r="D145" s="75" t="str">
        <f>IFERROR(IF('Análise Quantitativa'!$D$33="Mínimo",_xlfn.RANK.EQ(Tabela!C145,Tabela!$C$3:$C$247,1)+COUNTIF(Tabela!$C$3:'Tabela'!C145,Tabela!C145)-1,IF('Análise Quantitativa'!$D$33="- Mínimo",_xlfn.RANK.EQ(Tabela!C145,Tabela!$C$3:$C$247,1)+COUNTIF(Tabela!$C$3:'Tabela'!C145,Tabela!C145)-1,IF('Análise Quantitativa'!$D$33="Máximo",_xlfn.RANK.EQ(Tabela!C145,Tabela!$C$3:$C$247,0)+COUNTIF(Tabela!$C$3:'Tabela'!C145,Tabela!C145)-1,""))),"")</f>
        <v/>
      </c>
      <c r="E145" s="79">
        <f>Esboço!AN7</f>
        <v>4</v>
      </c>
      <c r="F145" s="75">
        <f>IFERROR(IF('Análise Quantitativa'!$D$33="Mínimo",_xlfn.RANK.EQ(Tabela!E145,Tabela!$E$3:$E$247,1)+COUNTIF(Tabela!$E$3:'Tabela'!E145,Tabela!E145)-1,IF('Análise Quantitativa'!$D$33="- Mínimo",_xlfn.RANK.EQ(Tabela!E145,Tabela!$E$3:$E$247,1)+COUNTIF(Tabela!$E$3:'Tabela'!E145,Tabela!E145)-1,IF('Análise Quantitativa'!$D$33="Máximo",_xlfn.RANK.EQ(Tabela!E145,Tabela!$E$3:$E$247,0)+COUNTIF(Tabela!$E$3:'Tabela'!E145,Tabela!E145)-1,""))),"")</f>
        <v>4</v>
      </c>
      <c r="G145" s="88" t="str">
        <f t="shared" si="70"/>
        <v/>
      </c>
      <c r="H145" s="88">
        <f>IFERROR(Tabela!E145,"")</f>
        <v>4</v>
      </c>
      <c r="I145" s="82">
        <f t="shared" si="69"/>
        <v>4</v>
      </c>
      <c r="J145" s="89">
        <f>IFERROR(IF('Análise Quantitativa'!$D$33="Mínimo",_xlfn.RANK.EQ(Tabela!I145,Tabela!$I$3:$I$247,1)+COUNTIF(Tabela!$I$3:'Tabela'!I145,Tabela!I145)-1,IF('Análise Quantitativa'!$D$33="- Mínimo",_xlfn.RANK.EQ(Tabela!I145,Tabela!$I$3:$I$247,1)+COUNTIF(Tabela!$I$3:'Tabela'!I145,Tabela!I145)-1,IF('Análise Quantitativa'!$D$33="Máximo",_xlfn.RANK.EQ(Tabela!I145,Tabela!$I$3:$I$247,0)+COUNTIF(Tabela!$I$3:'Tabela'!I145,Tabela!I145)-1,""))),"")</f>
        <v>4</v>
      </c>
    </row>
    <row r="146" spans="2:10" ht="9.75" thickBot="1" x14ac:dyDescent="0.3">
      <c r="B146" s="81" t="str">
        <f>Esboço!C8</f>
        <v>Leide Santos</v>
      </c>
      <c r="C146" s="75" t="str">
        <f>Esboço!Y8</f>
        <v/>
      </c>
      <c r="D146" s="75" t="str">
        <f>IFERROR(IF('Análise Quantitativa'!$D$33="Mínimo",_xlfn.RANK.EQ(Tabela!C146,Tabela!$C$3:$C$247,1)+COUNTIF(Tabela!$C$3:'Tabela'!C146,Tabela!C146)-1,IF('Análise Quantitativa'!$D$33="- Mínimo",_xlfn.RANK.EQ(Tabela!C146,Tabela!$C$3:$C$247,1)+COUNTIF(Tabela!$C$3:'Tabela'!C146,Tabela!C146)-1,IF('Análise Quantitativa'!$D$33="Máximo",_xlfn.RANK.EQ(Tabela!C146,Tabela!$C$3:$C$247,0)+COUNTIF(Tabela!$C$3:'Tabela'!C146,Tabela!C146)-1,""))),"")</f>
        <v/>
      </c>
      <c r="E146" s="79" t="str">
        <f>Esboço!AN8</f>
        <v/>
      </c>
      <c r="F146" s="75" t="str">
        <f>IFERROR(IF('Análise Quantitativa'!$D$33="Mínimo",_xlfn.RANK.EQ(Tabela!E146,Tabela!$E$3:$E$247,1)+COUNTIF(Tabela!$E$3:'Tabela'!E146,Tabela!E146)-1,IF('Análise Quantitativa'!$D$33="- Mínimo",_xlfn.RANK.EQ(Tabela!E146,Tabela!$E$3:$E$247,1)+COUNTIF(Tabela!$E$3:'Tabela'!E146,Tabela!E146)-1,IF('Análise Quantitativa'!$D$33="Máximo",_xlfn.RANK.EQ(Tabela!E146,Tabela!$E$3:$E$247,0)+COUNTIF(Tabela!$E$3:'Tabela'!E146,Tabela!E146)-1,""))),"")</f>
        <v/>
      </c>
      <c r="G146" s="88" t="str">
        <f t="shared" si="70"/>
        <v/>
      </c>
      <c r="H146" s="88" t="str">
        <f>IFERROR(Tabela!E146,"")</f>
        <v/>
      </c>
      <c r="I146" s="82" t="str">
        <f t="shared" si="69"/>
        <v/>
      </c>
      <c r="J146" s="89" t="str">
        <f>IFERROR(IF('Análise Quantitativa'!$D$33="Mínimo",_xlfn.RANK.EQ(Tabela!I146,Tabela!$I$3:$I$247,1)+COUNTIF(Tabela!$I$3:'Tabela'!I146,Tabela!I146)-1,IF('Análise Quantitativa'!$D$33="- Mínimo",_xlfn.RANK.EQ(Tabela!I146,Tabela!$I$3:$I$247,1)+COUNTIF(Tabela!$I$3:'Tabela'!I146,Tabela!I146)-1,IF('Análise Quantitativa'!$D$33="Máximo",_xlfn.RANK.EQ(Tabela!I146,Tabela!$I$3:$I$247,0)+COUNTIF(Tabela!$I$3:'Tabela'!I146,Tabela!I146)-1,""))),"")</f>
        <v/>
      </c>
    </row>
    <row r="147" spans="2:10" ht="9.75" thickBot="1" x14ac:dyDescent="0.3">
      <c r="B147" s="81" t="str">
        <f>Esboço!C9</f>
        <v>Edna Dias</v>
      </c>
      <c r="C147" s="75" t="str">
        <f>Esboço!Y9</f>
        <v/>
      </c>
      <c r="D147" s="75" t="str">
        <f>IFERROR(IF('Análise Quantitativa'!$D$33="Mínimo",_xlfn.RANK.EQ(Tabela!C147,Tabela!$C$3:$C$247,1)+COUNTIF(Tabela!$C$3:'Tabela'!C147,Tabela!C147)-1,IF('Análise Quantitativa'!$D$33="- Mínimo",_xlfn.RANK.EQ(Tabela!C147,Tabela!$C$3:$C$247,1)+COUNTIF(Tabela!$C$3:'Tabela'!C147,Tabela!C147)-1,IF('Análise Quantitativa'!$D$33="Máximo",_xlfn.RANK.EQ(Tabela!C147,Tabela!$C$3:$C$247,0)+COUNTIF(Tabela!$C$3:'Tabela'!C147,Tabela!C147)-1,""))),"")</f>
        <v/>
      </c>
      <c r="E147" s="79" t="str">
        <f>Esboço!AN9</f>
        <v/>
      </c>
      <c r="F147" s="75" t="str">
        <f>IFERROR(IF('Análise Quantitativa'!$D$33="Mínimo",_xlfn.RANK.EQ(Tabela!E147,Tabela!$E$3:$E$247,1)+COUNTIF(Tabela!$E$3:'Tabela'!E147,Tabela!E147)-1,IF('Análise Quantitativa'!$D$33="- Mínimo",_xlfn.RANK.EQ(Tabela!E147,Tabela!$E$3:$E$247,1)+COUNTIF(Tabela!$E$3:'Tabela'!E147,Tabela!E147)-1,IF('Análise Quantitativa'!$D$33="Máximo",_xlfn.RANK.EQ(Tabela!E147,Tabela!$E$3:$E$247,0)+COUNTIF(Tabela!$E$3:'Tabela'!E147,Tabela!E147)-1,""))),"")</f>
        <v/>
      </c>
      <c r="G147" s="88" t="str">
        <f t="shared" si="70"/>
        <v/>
      </c>
      <c r="H147" s="88" t="str">
        <f>IFERROR(Tabela!E147,"")</f>
        <v/>
      </c>
      <c r="I147" s="82" t="str">
        <f t="shared" si="69"/>
        <v/>
      </c>
      <c r="J147" s="89" t="str">
        <f>IFERROR(IF('Análise Quantitativa'!$D$33="Mínimo",_xlfn.RANK.EQ(Tabela!I147,Tabela!$I$3:$I$247,1)+COUNTIF(Tabela!$I$3:'Tabela'!I147,Tabela!I147)-1,IF('Análise Quantitativa'!$D$33="- Mínimo",_xlfn.RANK.EQ(Tabela!I147,Tabela!$I$3:$I$247,1)+COUNTIF(Tabela!$I$3:'Tabela'!I147,Tabela!I147)-1,IF('Análise Quantitativa'!$D$33="Máximo",_xlfn.RANK.EQ(Tabela!I147,Tabela!$I$3:$I$247,0)+COUNTIF(Tabela!$I$3:'Tabela'!I147,Tabela!I147)-1,""))),"")</f>
        <v/>
      </c>
    </row>
    <row r="148" spans="2:10" ht="9.75" thickBot="1" x14ac:dyDescent="0.3">
      <c r="B148" s="81" t="str">
        <f>Esboço!C10</f>
        <v>Brend Santos</v>
      </c>
      <c r="C148" s="75" t="str">
        <f>Esboço!Y10</f>
        <v/>
      </c>
      <c r="D148" s="75" t="str">
        <f>IFERROR(IF('Análise Quantitativa'!$D$33="Mínimo",_xlfn.RANK.EQ(Tabela!C148,Tabela!$C$3:$C$247,1)+COUNTIF(Tabela!$C$3:'Tabela'!C148,Tabela!C148)-1,IF('Análise Quantitativa'!$D$33="- Mínimo",_xlfn.RANK.EQ(Tabela!C148,Tabela!$C$3:$C$247,1)+COUNTIF(Tabela!$C$3:'Tabela'!C148,Tabela!C148)-1,IF('Análise Quantitativa'!$D$33="Máximo",_xlfn.RANK.EQ(Tabela!C148,Tabela!$C$3:$C$247,0)+COUNTIF(Tabela!$C$3:'Tabela'!C148,Tabela!C148)-1,""))),"")</f>
        <v/>
      </c>
      <c r="E148" s="79" t="str">
        <f>Esboço!AN10</f>
        <v/>
      </c>
      <c r="F148" s="75" t="str">
        <f>IFERROR(IF('Análise Quantitativa'!$D$33="Mínimo",_xlfn.RANK.EQ(Tabela!E148,Tabela!$E$3:$E$247,1)+COUNTIF(Tabela!$E$3:'Tabela'!E148,Tabela!E148)-1,IF('Análise Quantitativa'!$D$33="- Mínimo",_xlfn.RANK.EQ(Tabela!E148,Tabela!$E$3:$E$247,1)+COUNTIF(Tabela!$E$3:'Tabela'!E148,Tabela!E148)-1,IF('Análise Quantitativa'!$D$33="Máximo",_xlfn.RANK.EQ(Tabela!E148,Tabela!$E$3:$E$247,0)+COUNTIF(Tabela!$E$3:'Tabela'!E148,Tabela!E148)-1,""))),"")</f>
        <v/>
      </c>
      <c r="G148" s="88" t="str">
        <f t="shared" si="70"/>
        <v/>
      </c>
      <c r="H148" s="88" t="str">
        <f>IFERROR(Tabela!E148,"")</f>
        <v/>
      </c>
      <c r="I148" s="82" t="str">
        <f t="shared" si="69"/>
        <v/>
      </c>
      <c r="J148" s="89" t="str">
        <f>IFERROR(IF('Análise Quantitativa'!$D$33="Mínimo",_xlfn.RANK.EQ(Tabela!I148,Tabela!$I$3:$I$247,1)+COUNTIF(Tabela!$I$3:'Tabela'!I148,Tabela!I148)-1,IF('Análise Quantitativa'!$D$33="- Mínimo",_xlfn.RANK.EQ(Tabela!I148,Tabela!$I$3:$I$247,1)+COUNTIF(Tabela!$I$3:'Tabela'!I148,Tabela!I148)-1,IF('Análise Quantitativa'!$D$33="Máximo",_xlfn.RANK.EQ(Tabela!I148,Tabela!$I$3:$I$247,0)+COUNTIF(Tabela!$I$3:'Tabela'!I148,Tabela!I148)-1,""))),"")</f>
        <v/>
      </c>
    </row>
    <row r="149" spans="2:10" ht="9.75" thickBot="1" x14ac:dyDescent="0.3">
      <c r="B149" s="81" t="str">
        <f>Esboço!C11</f>
        <v>Vilma Rodrigues Alvez</v>
      </c>
      <c r="C149" s="75" t="str">
        <f>Esboço!Y11</f>
        <v/>
      </c>
      <c r="D149" s="75" t="str">
        <f>IFERROR(IF('Análise Quantitativa'!$D$33="Mínimo",_xlfn.RANK.EQ(Tabela!C149,Tabela!$C$3:$C$247,1)+COUNTIF(Tabela!$C$3:'Tabela'!C149,Tabela!C149)-1,IF('Análise Quantitativa'!$D$33="- Mínimo",_xlfn.RANK.EQ(Tabela!C149,Tabela!$C$3:$C$247,1)+COUNTIF(Tabela!$C$3:'Tabela'!C149,Tabela!C149)-1,IF('Análise Quantitativa'!$D$33="Máximo",_xlfn.RANK.EQ(Tabela!C149,Tabela!$C$3:$C$247,0)+COUNTIF(Tabela!$C$3:'Tabela'!C149,Tabela!C149)-1,""))),"")</f>
        <v/>
      </c>
      <c r="E149" s="79" t="str">
        <f>Esboço!AN11</f>
        <v/>
      </c>
      <c r="F149" s="75" t="str">
        <f>IFERROR(IF('Análise Quantitativa'!$D$33="Mínimo",_xlfn.RANK.EQ(Tabela!E149,Tabela!$E$3:$E$247,1)+COUNTIF(Tabela!$E$3:'Tabela'!E149,Tabela!E149)-1,IF('Análise Quantitativa'!$D$33="- Mínimo",_xlfn.RANK.EQ(Tabela!E149,Tabela!$E$3:$E$247,1)+COUNTIF(Tabela!$E$3:'Tabela'!E149,Tabela!E149)-1,IF('Análise Quantitativa'!$D$33="Máximo",_xlfn.RANK.EQ(Tabela!E149,Tabela!$E$3:$E$247,0)+COUNTIF(Tabela!$E$3:'Tabela'!E149,Tabela!E149)-1,""))),"")</f>
        <v/>
      </c>
      <c r="G149" s="88" t="str">
        <f t="shared" si="70"/>
        <v/>
      </c>
      <c r="H149" s="88" t="str">
        <f>IFERROR(Tabela!E149,"")</f>
        <v/>
      </c>
      <c r="I149" s="82" t="str">
        <f t="shared" si="69"/>
        <v/>
      </c>
      <c r="J149" s="89" t="str">
        <f>IFERROR(IF('Análise Quantitativa'!$D$33="Mínimo",_xlfn.RANK.EQ(Tabela!I149,Tabela!$I$3:$I$247,1)+COUNTIF(Tabela!$I$3:'Tabela'!I149,Tabela!I149)-1,IF('Análise Quantitativa'!$D$33="- Mínimo",_xlfn.RANK.EQ(Tabela!I149,Tabela!$I$3:$I$247,1)+COUNTIF(Tabela!$I$3:'Tabela'!I149,Tabela!I149)-1,IF('Análise Quantitativa'!$D$33="Máximo",_xlfn.RANK.EQ(Tabela!I149,Tabela!$I$3:$I$247,0)+COUNTIF(Tabela!$I$3:'Tabela'!I149,Tabela!I149)-1,""))),"")</f>
        <v/>
      </c>
    </row>
    <row r="150" spans="2:10" ht="9.75" thickBot="1" x14ac:dyDescent="0.3">
      <c r="B150" s="81" t="str">
        <f>Esboço!C12</f>
        <v>Yslani Vieira</v>
      </c>
      <c r="C150" s="75" t="str">
        <f>Esboço!Y12</f>
        <v/>
      </c>
      <c r="D150" s="75" t="str">
        <f>IFERROR(IF('Análise Quantitativa'!$D$33="Mínimo",_xlfn.RANK.EQ(Tabela!C150,Tabela!$C$3:$C$247,1)+COUNTIF(Tabela!$C$3:'Tabela'!C150,Tabela!C150)-1,IF('Análise Quantitativa'!$D$33="- Mínimo",_xlfn.RANK.EQ(Tabela!C150,Tabela!$C$3:$C$247,1)+COUNTIF(Tabela!$C$3:'Tabela'!C150,Tabela!C150)-1,IF('Análise Quantitativa'!$D$33="Máximo",_xlfn.RANK.EQ(Tabela!C150,Tabela!$C$3:$C$247,0)+COUNTIF(Tabela!$C$3:'Tabela'!C150,Tabela!C150)-1,""))),"")</f>
        <v/>
      </c>
      <c r="E150" s="79" t="str">
        <f>Esboço!AN12</f>
        <v/>
      </c>
      <c r="F150" s="75" t="str">
        <f>IFERROR(IF('Análise Quantitativa'!$D$33="Mínimo",_xlfn.RANK.EQ(Tabela!E150,Tabela!$E$3:$E$247,1)+COUNTIF(Tabela!$E$3:'Tabela'!E150,Tabela!E150)-1,IF('Análise Quantitativa'!$D$33="- Mínimo",_xlfn.RANK.EQ(Tabela!E150,Tabela!$E$3:$E$247,1)+COUNTIF(Tabela!$E$3:'Tabela'!E150,Tabela!E150)-1,IF('Análise Quantitativa'!$D$33="Máximo",_xlfn.RANK.EQ(Tabela!E150,Tabela!$E$3:$E$247,0)+COUNTIF(Tabela!$E$3:'Tabela'!E150,Tabela!E150)-1,""))),"")</f>
        <v/>
      </c>
      <c r="G150" s="88" t="str">
        <f t="shared" si="70"/>
        <v/>
      </c>
      <c r="H150" s="88" t="str">
        <f>IFERROR(Tabela!E150,"")</f>
        <v/>
      </c>
      <c r="I150" s="82" t="str">
        <f t="shared" si="69"/>
        <v/>
      </c>
      <c r="J150" s="89" t="str">
        <f>IFERROR(IF('Análise Quantitativa'!$D$33="Mínimo",_xlfn.RANK.EQ(Tabela!I150,Tabela!$I$3:$I$247,1)+COUNTIF(Tabela!$I$3:'Tabela'!I150,Tabela!I150)-1,IF('Análise Quantitativa'!$D$33="- Mínimo",_xlfn.RANK.EQ(Tabela!I150,Tabela!$I$3:$I$247,1)+COUNTIF(Tabela!$I$3:'Tabela'!I150,Tabela!I150)-1,IF('Análise Quantitativa'!$D$33="Máximo",_xlfn.RANK.EQ(Tabela!I150,Tabela!$I$3:$I$247,0)+COUNTIF(Tabela!$I$3:'Tabela'!I150,Tabela!I150)-1,""))),"")</f>
        <v/>
      </c>
    </row>
    <row r="151" spans="2:10" ht="9.75" thickBot="1" x14ac:dyDescent="0.3">
      <c r="B151" s="81" t="str">
        <f>Esboço!C13</f>
        <v/>
      </c>
      <c r="C151" s="75" t="str">
        <f>Esboço!Y13</f>
        <v/>
      </c>
      <c r="D151" s="75" t="str">
        <f>IFERROR(IF('Análise Quantitativa'!$D$33="Mínimo",_xlfn.RANK.EQ(Tabela!C151,Tabela!$C$3:$C$247,1)+COUNTIF(Tabela!$C$3:'Tabela'!C151,Tabela!C151)-1,IF('Análise Quantitativa'!$D$33="- Mínimo",_xlfn.RANK.EQ(Tabela!C151,Tabela!$C$3:$C$247,1)+COUNTIF(Tabela!$C$3:'Tabela'!C151,Tabela!C151)-1,IF('Análise Quantitativa'!$D$33="Máximo",_xlfn.RANK.EQ(Tabela!C151,Tabela!$C$3:$C$247,0)+COUNTIF(Tabela!$C$3:'Tabela'!C151,Tabela!C151)-1,""))),"")</f>
        <v/>
      </c>
      <c r="E151" s="79" t="str">
        <f>Esboço!AN13</f>
        <v/>
      </c>
      <c r="F151" s="75" t="str">
        <f>IFERROR(IF('Análise Quantitativa'!$D$33="Mínimo",_xlfn.RANK.EQ(Tabela!E151,Tabela!$E$3:$E$247,1)+COUNTIF(Tabela!$E$3:'Tabela'!E151,Tabela!E151)-1,IF('Análise Quantitativa'!$D$33="- Mínimo",_xlfn.RANK.EQ(Tabela!E151,Tabela!$E$3:$E$247,1)+COUNTIF(Tabela!$E$3:'Tabela'!E151,Tabela!E151)-1,IF('Análise Quantitativa'!$D$33="Máximo",_xlfn.RANK.EQ(Tabela!E151,Tabela!$E$3:$E$247,0)+COUNTIF(Tabela!$E$3:'Tabela'!E151,Tabela!E151)-1,""))),"")</f>
        <v/>
      </c>
      <c r="G151" s="88" t="str">
        <f t="shared" si="70"/>
        <v/>
      </c>
      <c r="H151" s="88" t="str">
        <f>IFERROR(Tabela!E151,"")</f>
        <v/>
      </c>
      <c r="I151" s="82" t="str">
        <f t="shared" si="69"/>
        <v/>
      </c>
      <c r="J151" s="89" t="str">
        <f>IFERROR(IF('Análise Quantitativa'!$D$33="Mínimo",_xlfn.RANK.EQ(Tabela!I151,Tabela!$I$3:$I$247,1)+COUNTIF(Tabela!$I$3:'Tabela'!I151,Tabela!I151)-1,IF('Análise Quantitativa'!$D$33="- Mínimo",_xlfn.RANK.EQ(Tabela!I151,Tabela!$I$3:$I$247,1)+COUNTIF(Tabela!$I$3:'Tabela'!I151,Tabela!I151)-1,IF('Análise Quantitativa'!$D$33="Máximo",_xlfn.RANK.EQ(Tabela!I151,Tabela!$I$3:$I$247,0)+COUNTIF(Tabela!$I$3:'Tabela'!I151,Tabela!I151)-1,""))),"")</f>
        <v/>
      </c>
    </row>
    <row r="152" spans="2:10" ht="9.75" thickBot="1" x14ac:dyDescent="0.3">
      <c r="B152" s="81" t="str">
        <f>Esboço!C14</f>
        <v/>
      </c>
      <c r="C152" s="75" t="str">
        <f>Esboço!Y14</f>
        <v/>
      </c>
      <c r="D152" s="75" t="str">
        <f>IFERROR(IF('Análise Quantitativa'!$D$33="Mínimo",_xlfn.RANK.EQ(Tabela!C152,Tabela!$C$3:$C$247,1)+COUNTIF(Tabela!$C$3:'Tabela'!C152,Tabela!C152)-1,IF('Análise Quantitativa'!$D$33="- Mínimo",_xlfn.RANK.EQ(Tabela!C152,Tabela!$C$3:$C$247,1)+COUNTIF(Tabela!$C$3:'Tabela'!C152,Tabela!C152)-1,IF('Análise Quantitativa'!$D$33="Máximo",_xlfn.RANK.EQ(Tabela!C152,Tabela!$C$3:$C$247,0)+COUNTIF(Tabela!$C$3:'Tabela'!C152,Tabela!C152)-1,""))),"")</f>
        <v/>
      </c>
      <c r="E152" s="79" t="str">
        <f>Esboço!AN14</f>
        <v/>
      </c>
      <c r="F152" s="75" t="str">
        <f>IFERROR(IF('Análise Quantitativa'!$D$33="Mínimo",_xlfn.RANK.EQ(Tabela!E152,Tabela!$E$3:$E$247,1)+COUNTIF(Tabela!$E$3:'Tabela'!E152,Tabela!E152)-1,IF('Análise Quantitativa'!$D$33="- Mínimo",_xlfn.RANK.EQ(Tabela!E152,Tabela!$E$3:$E$247,1)+COUNTIF(Tabela!$E$3:'Tabela'!E152,Tabela!E152)-1,IF('Análise Quantitativa'!$D$33="Máximo",_xlfn.RANK.EQ(Tabela!E152,Tabela!$E$3:$E$247,0)+COUNTIF(Tabela!$E$3:'Tabela'!E152,Tabela!E152)-1,""))),"")</f>
        <v/>
      </c>
      <c r="G152" s="88" t="str">
        <f t="shared" si="70"/>
        <v/>
      </c>
      <c r="H152" s="88" t="str">
        <f>IFERROR(Tabela!E152,"")</f>
        <v/>
      </c>
      <c r="I152" s="82" t="str">
        <f t="shared" si="69"/>
        <v/>
      </c>
      <c r="J152" s="89" t="str">
        <f>IFERROR(IF('Análise Quantitativa'!$D$33="Mínimo",_xlfn.RANK.EQ(Tabela!I152,Tabela!$I$3:$I$247,1)+COUNTIF(Tabela!$I$3:'Tabela'!I152,Tabela!I152)-1,IF('Análise Quantitativa'!$D$33="- Mínimo",_xlfn.RANK.EQ(Tabela!I152,Tabela!$I$3:$I$247,1)+COUNTIF(Tabela!$I$3:'Tabela'!I152,Tabela!I152)-1,IF('Análise Quantitativa'!$D$33="Máximo",_xlfn.RANK.EQ(Tabela!I152,Tabela!$I$3:$I$247,0)+COUNTIF(Tabela!$I$3:'Tabela'!I152,Tabela!I152)-1,""))),"")</f>
        <v/>
      </c>
    </row>
    <row r="153" spans="2:10" ht="9.75" thickBot="1" x14ac:dyDescent="0.3">
      <c r="B153" s="81" t="str">
        <f>Esboço!C15</f>
        <v/>
      </c>
      <c r="C153" s="75" t="str">
        <f>Esboço!Y15</f>
        <v/>
      </c>
      <c r="D153" s="75" t="str">
        <f>IFERROR(IF('Análise Quantitativa'!$D$33="Mínimo",_xlfn.RANK.EQ(Tabela!C153,Tabela!$C$3:$C$247,1)+COUNTIF(Tabela!$C$3:'Tabela'!C153,Tabela!C153)-1,IF('Análise Quantitativa'!$D$33="- Mínimo",_xlfn.RANK.EQ(Tabela!C153,Tabela!$C$3:$C$247,1)+COUNTIF(Tabela!$C$3:'Tabela'!C153,Tabela!C153)-1,IF('Análise Quantitativa'!$D$33="Máximo",_xlfn.RANK.EQ(Tabela!C153,Tabela!$C$3:$C$247,0)+COUNTIF(Tabela!$C$3:'Tabela'!C153,Tabela!C153)-1,""))),"")</f>
        <v/>
      </c>
      <c r="E153" s="79" t="str">
        <f>Esboço!AN15</f>
        <v/>
      </c>
      <c r="F153" s="75" t="str">
        <f>IFERROR(IF('Análise Quantitativa'!$D$33="Mínimo",_xlfn.RANK.EQ(Tabela!E153,Tabela!$E$3:$E$247,1)+COUNTIF(Tabela!$E$3:'Tabela'!E153,Tabela!E153)-1,IF('Análise Quantitativa'!$D$33="- Mínimo",_xlfn.RANK.EQ(Tabela!E153,Tabela!$E$3:$E$247,1)+COUNTIF(Tabela!$E$3:'Tabela'!E153,Tabela!E153)-1,IF('Análise Quantitativa'!$D$33="Máximo",_xlfn.RANK.EQ(Tabela!E153,Tabela!$E$3:$E$247,0)+COUNTIF(Tabela!$E$3:'Tabela'!E153,Tabela!E153)-1,""))),"")</f>
        <v/>
      </c>
      <c r="G153" s="88" t="str">
        <f t="shared" si="70"/>
        <v/>
      </c>
      <c r="H153" s="88" t="str">
        <f>IFERROR(Tabela!E153,"")</f>
        <v/>
      </c>
      <c r="I153" s="82" t="str">
        <f t="shared" si="69"/>
        <v/>
      </c>
      <c r="J153" s="89" t="str">
        <f>IFERROR(IF('Análise Quantitativa'!$D$33="Mínimo",_xlfn.RANK.EQ(Tabela!I153,Tabela!$I$3:$I$247,1)+COUNTIF(Tabela!$I$3:'Tabela'!I153,Tabela!I153)-1,IF('Análise Quantitativa'!$D$33="- Mínimo",_xlfn.RANK.EQ(Tabela!I153,Tabela!$I$3:$I$247,1)+COUNTIF(Tabela!$I$3:'Tabela'!I153,Tabela!I153)-1,IF('Análise Quantitativa'!$D$33="Máximo",_xlfn.RANK.EQ(Tabela!I153,Tabela!$I$3:$I$247,0)+COUNTIF(Tabela!$I$3:'Tabela'!I153,Tabela!I153)-1,""))),"")</f>
        <v/>
      </c>
    </row>
    <row r="154" spans="2:10" ht="9.75" thickBot="1" x14ac:dyDescent="0.3">
      <c r="B154" s="81" t="str">
        <f>Esboço!C16</f>
        <v/>
      </c>
      <c r="C154" s="75" t="str">
        <f>Esboço!Y16</f>
        <v/>
      </c>
      <c r="D154" s="75" t="str">
        <f>IFERROR(IF('Análise Quantitativa'!$D$33="Mínimo",_xlfn.RANK.EQ(Tabela!C154,Tabela!$C$3:$C$247,1)+COUNTIF(Tabela!$C$3:'Tabela'!C154,Tabela!C154)-1,IF('Análise Quantitativa'!$D$33="- Mínimo",_xlfn.RANK.EQ(Tabela!C154,Tabela!$C$3:$C$247,1)+COUNTIF(Tabela!$C$3:'Tabela'!C154,Tabela!C154)-1,IF('Análise Quantitativa'!$D$33="Máximo",_xlfn.RANK.EQ(Tabela!C154,Tabela!$C$3:$C$247,0)+COUNTIF(Tabela!$C$3:'Tabela'!C154,Tabela!C154)-1,""))),"")</f>
        <v/>
      </c>
      <c r="E154" s="79" t="str">
        <f>Esboço!AN16</f>
        <v/>
      </c>
      <c r="F154" s="75" t="str">
        <f>IFERROR(IF('Análise Quantitativa'!$D$33="Mínimo",_xlfn.RANK.EQ(Tabela!E154,Tabela!$E$3:$E$247,1)+COUNTIF(Tabela!$E$3:'Tabela'!E154,Tabela!E154)-1,IF('Análise Quantitativa'!$D$33="- Mínimo",_xlfn.RANK.EQ(Tabela!E154,Tabela!$E$3:$E$247,1)+COUNTIF(Tabela!$E$3:'Tabela'!E154,Tabela!E154)-1,IF('Análise Quantitativa'!$D$33="Máximo",_xlfn.RANK.EQ(Tabela!E154,Tabela!$E$3:$E$247,0)+COUNTIF(Tabela!$E$3:'Tabela'!E154,Tabela!E154)-1,""))),"")</f>
        <v/>
      </c>
      <c r="G154" s="88" t="str">
        <f t="shared" si="70"/>
        <v/>
      </c>
      <c r="H154" s="88" t="str">
        <f>IFERROR(Tabela!E154,"")</f>
        <v/>
      </c>
      <c r="I154" s="82" t="str">
        <f t="shared" si="69"/>
        <v/>
      </c>
      <c r="J154" s="89" t="str">
        <f>IFERROR(IF('Análise Quantitativa'!$D$33="Mínimo",_xlfn.RANK.EQ(Tabela!I154,Tabela!$I$3:$I$247,1)+COUNTIF(Tabela!$I$3:'Tabela'!I154,Tabela!I154)-1,IF('Análise Quantitativa'!$D$33="- Mínimo",_xlfn.RANK.EQ(Tabela!I154,Tabela!$I$3:$I$247,1)+COUNTIF(Tabela!$I$3:'Tabela'!I154,Tabela!I154)-1,IF('Análise Quantitativa'!$D$33="Máximo",_xlfn.RANK.EQ(Tabela!I154,Tabela!$I$3:$I$247,0)+COUNTIF(Tabela!$I$3:'Tabela'!I154,Tabela!I154)-1,""))),"")</f>
        <v/>
      </c>
    </row>
    <row r="155" spans="2:10" ht="9.75" thickBot="1" x14ac:dyDescent="0.3">
      <c r="B155" s="81" t="str">
        <f>Esboço!C17</f>
        <v/>
      </c>
      <c r="C155" s="75" t="str">
        <f>Esboço!Y17</f>
        <v/>
      </c>
      <c r="D155" s="75" t="str">
        <f>IFERROR(IF('Análise Quantitativa'!$D$33="Mínimo",_xlfn.RANK.EQ(Tabela!C155,Tabela!$C$3:$C$247,1)+COUNTIF(Tabela!$C$3:'Tabela'!C155,Tabela!C155)-1,IF('Análise Quantitativa'!$D$33="- Mínimo",_xlfn.RANK.EQ(Tabela!C155,Tabela!$C$3:$C$247,1)+COUNTIF(Tabela!$C$3:'Tabela'!C155,Tabela!C155)-1,IF('Análise Quantitativa'!$D$33="Máximo",_xlfn.RANK.EQ(Tabela!C155,Tabela!$C$3:$C$247,0)+COUNTIF(Tabela!$C$3:'Tabela'!C155,Tabela!C155)-1,""))),"")</f>
        <v/>
      </c>
      <c r="E155" s="79" t="str">
        <f>Esboço!AN17</f>
        <v/>
      </c>
      <c r="F155" s="75" t="str">
        <f>IFERROR(IF('Análise Quantitativa'!$D$33="Mínimo",_xlfn.RANK.EQ(Tabela!E155,Tabela!$E$3:$E$247,1)+COUNTIF(Tabela!$E$3:'Tabela'!E155,Tabela!E155)-1,IF('Análise Quantitativa'!$D$33="- Mínimo",_xlfn.RANK.EQ(Tabela!E155,Tabela!$E$3:$E$247,1)+COUNTIF(Tabela!$E$3:'Tabela'!E155,Tabela!E155)-1,IF('Análise Quantitativa'!$D$33="Máximo",_xlfn.RANK.EQ(Tabela!E155,Tabela!$E$3:$E$247,0)+COUNTIF(Tabela!$E$3:'Tabela'!E155,Tabela!E155)-1,""))),"")</f>
        <v/>
      </c>
      <c r="G155" s="88" t="str">
        <f t="shared" si="70"/>
        <v/>
      </c>
      <c r="H155" s="88" t="str">
        <f>IFERROR(Tabela!E155,"")</f>
        <v/>
      </c>
      <c r="I155" s="82" t="str">
        <f t="shared" si="69"/>
        <v/>
      </c>
      <c r="J155" s="89" t="str">
        <f>IFERROR(IF('Análise Quantitativa'!$D$33="Mínimo",_xlfn.RANK.EQ(Tabela!I155,Tabela!$I$3:$I$247,1)+COUNTIF(Tabela!$I$3:'Tabela'!I155,Tabela!I155)-1,IF('Análise Quantitativa'!$D$33="- Mínimo",_xlfn.RANK.EQ(Tabela!I155,Tabela!$I$3:$I$247,1)+COUNTIF(Tabela!$I$3:'Tabela'!I155,Tabela!I155)-1,IF('Análise Quantitativa'!$D$33="Máximo",_xlfn.RANK.EQ(Tabela!I155,Tabela!$I$3:$I$247,0)+COUNTIF(Tabela!$I$3:'Tabela'!I155,Tabela!I155)-1,""))),"")</f>
        <v/>
      </c>
    </row>
    <row r="156" spans="2:10" ht="9.75" thickBot="1" x14ac:dyDescent="0.3">
      <c r="B156" s="81" t="str">
        <f>Esboço!C18</f>
        <v/>
      </c>
      <c r="C156" s="75" t="str">
        <f>Esboço!Y18</f>
        <v/>
      </c>
      <c r="D156" s="75" t="str">
        <f>IFERROR(IF('Análise Quantitativa'!$D$33="Mínimo",_xlfn.RANK.EQ(Tabela!C156,Tabela!$C$3:$C$247,1)+COUNTIF(Tabela!$C$3:'Tabela'!C156,Tabela!C156)-1,IF('Análise Quantitativa'!$D$33="- Mínimo",_xlfn.RANK.EQ(Tabela!C156,Tabela!$C$3:$C$247,1)+COUNTIF(Tabela!$C$3:'Tabela'!C156,Tabela!C156)-1,IF('Análise Quantitativa'!$D$33="Máximo",_xlfn.RANK.EQ(Tabela!C156,Tabela!$C$3:$C$247,0)+COUNTIF(Tabela!$C$3:'Tabela'!C156,Tabela!C156)-1,""))),"")</f>
        <v/>
      </c>
      <c r="E156" s="79" t="str">
        <f>Esboço!AN18</f>
        <v/>
      </c>
      <c r="F156" s="75" t="str">
        <f>IFERROR(IF('Análise Quantitativa'!$D$33="Mínimo",_xlfn.RANK.EQ(Tabela!E156,Tabela!$E$3:$E$247,1)+COUNTIF(Tabela!$E$3:'Tabela'!E156,Tabela!E156)-1,IF('Análise Quantitativa'!$D$33="- Mínimo",_xlfn.RANK.EQ(Tabela!E156,Tabela!$E$3:$E$247,1)+COUNTIF(Tabela!$E$3:'Tabela'!E156,Tabela!E156)-1,IF('Análise Quantitativa'!$D$33="Máximo",_xlfn.RANK.EQ(Tabela!E156,Tabela!$E$3:$E$247,0)+COUNTIF(Tabela!$E$3:'Tabela'!E156,Tabela!E156)-1,""))),"")</f>
        <v/>
      </c>
      <c r="G156" s="88" t="str">
        <f t="shared" si="70"/>
        <v/>
      </c>
      <c r="H156" s="88" t="str">
        <f>IFERROR(Tabela!E156,"")</f>
        <v/>
      </c>
      <c r="I156" s="82" t="str">
        <f t="shared" si="69"/>
        <v/>
      </c>
      <c r="J156" s="89" t="str">
        <f>IFERROR(IF('Análise Quantitativa'!$D$33="Mínimo",_xlfn.RANK.EQ(Tabela!I156,Tabela!$I$3:$I$247,1)+COUNTIF(Tabela!$I$3:'Tabela'!I156,Tabela!I156)-1,IF('Análise Quantitativa'!$D$33="- Mínimo",_xlfn.RANK.EQ(Tabela!I156,Tabela!$I$3:$I$247,1)+COUNTIF(Tabela!$I$3:'Tabela'!I156,Tabela!I156)-1,IF('Análise Quantitativa'!$D$33="Máximo",_xlfn.RANK.EQ(Tabela!I156,Tabela!$I$3:$I$247,0)+COUNTIF(Tabela!$I$3:'Tabela'!I156,Tabela!I156)-1,""))),"")</f>
        <v/>
      </c>
    </row>
    <row r="157" spans="2:10" ht="9.75" thickBot="1" x14ac:dyDescent="0.3">
      <c r="B157" s="81" t="str">
        <f>Esboço!C19</f>
        <v/>
      </c>
      <c r="C157" s="75" t="str">
        <f>Esboço!Y19</f>
        <v/>
      </c>
      <c r="D157" s="75" t="str">
        <f>IFERROR(IF('Análise Quantitativa'!$D$33="Mínimo",_xlfn.RANK.EQ(Tabela!C157,Tabela!$C$3:$C$247,1)+COUNTIF(Tabela!$C$3:'Tabela'!C157,Tabela!C157)-1,IF('Análise Quantitativa'!$D$33="- Mínimo",_xlfn.RANK.EQ(Tabela!C157,Tabela!$C$3:$C$247,1)+COUNTIF(Tabela!$C$3:'Tabela'!C157,Tabela!C157)-1,IF('Análise Quantitativa'!$D$33="Máximo",_xlfn.RANK.EQ(Tabela!C157,Tabela!$C$3:$C$247,0)+COUNTIF(Tabela!$C$3:'Tabela'!C157,Tabela!C157)-1,""))),"")</f>
        <v/>
      </c>
      <c r="E157" s="79" t="str">
        <f>Esboço!AN19</f>
        <v/>
      </c>
      <c r="F157" s="75" t="str">
        <f>IFERROR(IF('Análise Quantitativa'!$D$33="Mínimo",_xlfn.RANK.EQ(Tabela!E157,Tabela!$E$3:$E$247,1)+COUNTIF(Tabela!$E$3:'Tabela'!E157,Tabela!E157)-1,IF('Análise Quantitativa'!$D$33="- Mínimo",_xlfn.RANK.EQ(Tabela!E157,Tabela!$E$3:$E$247,1)+COUNTIF(Tabela!$E$3:'Tabela'!E157,Tabela!E157)-1,IF('Análise Quantitativa'!$D$33="Máximo",_xlfn.RANK.EQ(Tabela!E157,Tabela!$E$3:$E$247,0)+COUNTIF(Tabela!$E$3:'Tabela'!E157,Tabela!E157)-1,""))),"")</f>
        <v/>
      </c>
      <c r="G157" s="88" t="str">
        <f t="shared" si="70"/>
        <v/>
      </c>
      <c r="H157" s="88" t="str">
        <f>IFERROR(Tabela!E157,"")</f>
        <v/>
      </c>
      <c r="I157" s="82" t="str">
        <f t="shared" si="69"/>
        <v/>
      </c>
      <c r="J157" s="89" t="str">
        <f>IFERROR(IF('Análise Quantitativa'!$D$33="Mínimo",_xlfn.RANK.EQ(Tabela!I157,Tabela!$I$3:$I$247,1)+COUNTIF(Tabela!$I$3:'Tabela'!I157,Tabela!I157)-1,IF('Análise Quantitativa'!$D$33="- Mínimo",_xlfn.RANK.EQ(Tabela!I157,Tabela!$I$3:$I$247,1)+COUNTIF(Tabela!$I$3:'Tabela'!I157,Tabela!I157)-1,IF('Análise Quantitativa'!$D$33="Máximo",_xlfn.RANK.EQ(Tabela!I157,Tabela!$I$3:$I$247,0)+COUNTIF(Tabela!$I$3:'Tabela'!I157,Tabela!I157)-1,""))),"")</f>
        <v/>
      </c>
    </row>
    <row r="158" spans="2:10" ht="9.75" thickBot="1" x14ac:dyDescent="0.3">
      <c r="B158" s="81" t="str">
        <f>Esboço!C20</f>
        <v/>
      </c>
      <c r="C158" s="75" t="str">
        <f>Esboço!Y20</f>
        <v/>
      </c>
      <c r="D158" s="75" t="str">
        <f>IFERROR(IF('Análise Quantitativa'!$D$33="Mínimo",_xlfn.RANK.EQ(Tabela!C158,Tabela!$C$3:$C$247,1)+COUNTIF(Tabela!$C$3:'Tabela'!C158,Tabela!C158)-1,IF('Análise Quantitativa'!$D$33="- Mínimo",_xlfn.RANK.EQ(Tabela!C158,Tabela!$C$3:$C$247,1)+COUNTIF(Tabela!$C$3:'Tabela'!C158,Tabela!C158)-1,IF('Análise Quantitativa'!$D$33="Máximo",_xlfn.RANK.EQ(Tabela!C158,Tabela!$C$3:$C$247,0)+COUNTIF(Tabela!$C$3:'Tabela'!C158,Tabela!C158)-1,""))),"")</f>
        <v/>
      </c>
      <c r="E158" s="79" t="str">
        <f>Esboço!AN20</f>
        <v/>
      </c>
      <c r="F158" s="75" t="str">
        <f>IFERROR(IF('Análise Quantitativa'!$D$33="Mínimo",_xlfn.RANK.EQ(Tabela!E158,Tabela!$E$3:$E$247,1)+COUNTIF(Tabela!$E$3:'Tabela'!E158,Tabela!E158)-1,IF('Análise Quantitativa'!$D$33="- Mínimo",_xlfn.RANK.EQ(Tabela!E158,Tabela!$E$3:$E$247,1)+COUNTIF(Tabela!$E$3:'Tabela'!E158,Tabela!E158)-1,IF('Análise Quantitativa'!$D$33="Máximo",_xlfn.RANK.EQ(Tabela!E158,Tabela!$E$3:$E$247,0)+COUNTIF(Tabela!$E$3:'Tabela'!E158,Tabela!E158)-1,""))),"")</f>
        <v/>
      </c>
      <c r="G158" s="88" t="str">
        <f t="shared" si="70"/>
        <v/>
      </c>
      <c r="H158" s="88" t="str">
        <f>IFERROR(Tabela!E158,"")</f>
        <v/>
      </c>
      <c r="I158" s="82" t="str">
        <f t="shared" si="69"/>
        <v/>
      </c>
      <c r="J158" s="89" t="str">
        <f>IFERROR(IF('Análise Quantitativa'!$D$33="Mínimo",_xlfn.RANK.EQ(Tabela!I158,Tabela!$I$3:$I$247,1)+COUNTIF(Tabela!$I$3:'Tabela'!I158,Tabela!I158)-1,IF('Análise Quantitativa'!$D$33="- Mínimo",_xlfn.RANK.EQ(Tabela!I158,Tabela!$I$3:$I$247,1)+COUNTIF(Tabela!$I$3:'Tabela'!I158,Tabela!I158)-1,IF('Análise Quantitativa'!$D$33="Máximo",_xlfn.RANK.EQ(Tabela!I158,Tabela!$I$3:$I$247,0)+COUNTIF(Tabela!$I$3:'Tabela'!I158,Tabela!I158)-1,""))),"")</f>
        <v/>
      </c>
    </row>
    <row r="159" spans="2:10" ht="9.75" thickBot="1" x14ac:dyDescent="0.3">
      <c r="B159" s="81" t="str">
        <f>Esboço!C21</f>
        <v/>
      </c>
      <c r="C159" s="75" t="str">
        <f>Esboço!Y21</f>
        <v/>
      </c>
      <c r="D159" s="75" t="str">
        <f>IFERROR(IF('Análise Quantitativa'!$D$33="Mínimo",_xlfn.RANK.EQ(Tabela!C159,Tabela!$C$3:$C$247,1)+COUNTIF(Tabela!$C$3:'Tabela'!C159,Tabela!C159)-1,IF('Análise Quantitativa'!$D$33="- Mínimo",_xlfn.RANK.EQ(Tabela!C159,Tabela!$C$3:$C$247,1)+COUNTIF(Tabela!$C$3:'Tabela'!C159,Tabela!C159)-1,IF('Análise Quantitativa'!$D$33="Máximo",_xlfn.RANK.EQ(Tabela!C159,Tabela!$C$3:$C$247,0)+COUNTIF(Tabela!$C$3:'Tabela'!C159,Tabela!C159)-1,""))),"")</f>
        <v/>
      </c>
      <c r="E159" s="79" t="str">
        <f>Esboço!AN21</f>
        <v/>
      </c>
      <c r="F159" s="75" t="str">
        <f>IFERROR(IF('Análise Quantitativa'!$D$33="Mínimo",_xlfn.RANK.EQ(Tabela!E159,Tabela!$E$3:$E$247,1)+COUNTIF(Tabela!$E$3:'Tabela'!E159,Tabela!E159)-1,IF('Análise Quantitativa'!$D$33="- Mínimo",_xlfn.RANK.EQ(Tabela!E159,Tabela!$E$3:$E$247,1)+COUNTIF(Tabela!$E$3:'Tabela'!E159,Tabela!E159)-1,IF('Análise Quantitativa'!$D$33="Máximo",_xlfn.RANK.EQ(Tabela!E159,Tabela!$E$3:$E$247,0)+COUNTIF(Tabela!$E$3:'Tabela'!E159,Tabela!E159)-1,""))),"")</f>
        <v/>
      </c>
      <c r="G159" s="88" t="str">
        <f t="shared" si="70"/>
        <v/>
      </c>
      <c r="H159" s="88" t="str">
        <f>IFERROR(Tabela!E159,"")</f>
        <v/>
      </c>
      <c r="I159" s="82" t="str">
        <f t="shared" si="69"/>
        <v/>
      </c>
      <c r="J159" s="89" t="str">
        <f>IFERROR(IF('Análise Quantitativa'!$D$33="Mínimo",_xlfn.RANK.EQ(Tabela!I159,Tabela!$I$3:$I$247,1)+COUNTIF(Tabela!$I$3:'Tabela'!I159,Tabela!I159)-1,IF('Análise Quantitativa'!$D$33="- Mínimo",_xlfn.RANK.EQ(Tabela!I159,Tabela!$I$3:$I$247,1)+COUNTIF(Tabela!$I$3:'Tabela'!I159,Tabela!I159)-1,IF('Análise Quantitativa'!$D$33="Máximo",_xlfn.RANK.EQ(Tabela!I159,Tabela!$I$3:$I$247,0)+COUNTIF(Tabela!$I$3:'Tabela'!I159,Tabela!I159)-1,""))),"")</f>
        <v/>
      </c>
    </row>
    <row r="160" spans="2:10" ht="9.75" thickBot="1" x14ac:dyDescent="0.3">
      <c r="B160" s="81" t="str">
        <f>Esboço!C22</f>
        <v/>
      </c>
      <c r="C160" s="75" t="str">
        <f>Esboço!Y22</f>
        <v/>
      </c>
      <c r="D160" s="75" t="str">
        <f>IFERROR(IF('Análise Quantitativa'!$D$33="Mínimo",_xlfn.RANK.EQ(Tabela!C160,Tabela!$C$3:$C$247,1)+COUNTIF(Tabela!$C$3:'Tabela'!C160,Tabela!C160)-1,IF('Análise Quantitativa'!$D$33="- Mínimo",_xlfn.RANK.EQ(Tabela!C160,Tabela!$C$3:$C$247,1)+COUNTIF(Tabela!$C$3:'Tabela'!C160,Tabela!C160)-1,IF('Análise Quantitativa'!$D$33="Máximo",_xlfn.RANK.EQ(Tabela!C160,Tabela!$C$3:$C$247,0)+COUNTIF(Tabela!$C$3:'Tabela'!C160,Tabela!C160)-1,""))),"")</f>
        <v/>
      </c>
      <c r="E160" s="79" t="str">
        <f>Esboço!AN22</f>
        <v/>
      </c>
      <c r="F160" s="75" t="str">
        <f>IFERROR(IF('Análise Quantitativa'!$D$33="Mínimo",_xlfn.RANK.EQ(Tabela!E160,Tabela!$E$3:$E$247,1)+COUNTIF(Tabela!$E$3:'Tabela'!E160,Tabela!E160)-1,IF('Análise Quantitativa'!$D$33="- Mínimo",_xlfn.RANK.EQ(Tabela!E160,Tabela!$E$3:$E$247,1)+COUNTIF(Tabela!$E$3:'Tabela'!E160,Tabela!E160)-1,IF('Análise Quantitativa'!$D$33="Máximo",_xlfn.RANK.EQ(Tabela!E160,Tabela!$E$3:$E$247,0)+COUNTIF(Tabela!$E$3:'Tabela'!E160,Tabela!E160)-1,""))),"")</f>
        <v/>
      </c>
      <c r="G160" s="88" t="str">
        <f t="shared" si="70"/>
        <v/>
      </c>
      <c r="H160" s="88" t="str">
        <f>IFERROR(Tabela!E160,"")</f>
        <v/>
      </c>
      <c r="I160" s="82" t="str">
        <f t="shared" si="69"/>
        <v/>
      </c>
      <c r="J160" s="89" t="str">
        <f>IFERROR(IF('Análise Quantitativa'!$D$33="Mínimo",_xlfn.RANK.EQ(Tabela!I160,Tabela!$I$3:$I$247,1)+COUNTIF(Tabela!$I$3:'Tabela'!I160,Tabela!I160)-1,IF('Análise Quantitativa'!$D$33="- Mínimo",_xlfn.RANK.EQ(Tabela!I160,Tabela!$I$3:$I$247,1)+COUNTIF(Tabela!$I$3:'Tabela'!I160,Tabela!I160)-1,IF('Análise Quantitativa'!$D$33="Máximo",_xlfn.RANK.EQ(Tabela!I160,Tabela!$I$3:$I$247,0)+COUNTIF(Tabela!$I$3:'Tabela'!I160,Tabela!I160)-1,""))),"")</f>
        <v/>
      </c>
    </row>
    <row r="161" spans="2:10" ht="9.75" thickBot="1" x14ac:dyDescent="0.3">
      <c r="B161" s="81" t="str">
        <f>Esboço!C23</f>
        <v/>
      </c>
      <c r="C161" s="75" t="str">
        <f>Esboço!Y23</f>
        <v/>
      </c>
      <c r="D161" s="75" t="str">
        <f>IFERROR(IF('Análise Quantitativa'!$D$33="Mínimo",_xlfn.RANK.EQ(Tabela!C161,Tabela!$C$3:$C$247,1)+COUNTIF(Tabela!$C$3:'Tabela'!C161,Tabela!C161)-1,IF('Análise Quantitativa'!$D$33="- Mínimo",_xlfn.RANK.EQ(Tabela!C161,Tabela!$C$3:$C$247,1)+COUNTIF(Tabela!$C$3:'Tabela'!C161,Tabela!C161)-1,IF('Análise Quantitativa'!$D$33="Máximo",_xlfn.RANK.EQ(Tabela!C161,Tabela!$C$3:$C$247,0)+COUNTIF(Tabela!$C$3:'Tabela'!C161,Tabela!C161)-1,""))),"")</f>
        <v/>
      </c>
      <c r="E161" s="79" t="str">
        <f>Esboço!AN23</f>
        <v/>
      </c>
      <c r="F161" s="75" t="str">
        <f>IFERROR(IF('Análise Quantitativa'!$D$33="Mínimo",_xlfn.RANK.EQ(Tabela!E161,Tabela!$E$3:$E$247,1)+COUNTIF(Tabela!$E$3:'Tabela'!E161,Tabela!E161)-1,IF('Análise Quantitativa'!$D$33="- Mínimo",_xlfn.RANK.EQ(Tabela!E161,Tabela!$E$3:$E$247,1)+COUNTIF(Tabela!$E$3:'Tabela'!E161,Tabela!E161)-1,IF('Análise Quantitativa'!$D$33="Máximo",_xlfn.RANK.EQ(Tabela!E161,Tabela!$E$3:$E$247,0)+COUNTIF(Tabela!$E$3:'Tabela'!E161,Tabela!E161)-1,""))),"")</f>
        <v/>
      </c>
      <c r="G161" s="88" t="str">
        <f t="shared" si="70"/>
        <v/>
      </c>
      <c r="H161" s="88" t="str">
        <f>IFERROR(Tabela!E161,"")</f>
        <v/>
      </c>
      <c r="I161" s="82" t="str">
        <f t="shared" si="69"/>
        <v/>
      </c>
      <c r="J161" s="89" t="str">
        <f>IFERROR(IF('Análise Quantitativa'!$D$33="Mínimo",_xlfn.RANK.EQ(Tabela!I161,Tabela!$I$3:$I$247,1)+COUNTIF(Tabela!$I$3:'Tabela'!I161,Tabela!I161)-1,IF('Análise Quantitativa'!$D$33="- Mínimo",_xlfn.RANK.EQ(Tabela!I161,Tabela!$I$3:$I$247,1)+COUNTIF(Tabela!$I$3:'Tabela'!I161,Tabela!I161)-1,IF('Análise Quantitativa'!$D$33="Máximo",_xlfn.RANK.EQ(Tabela!I161,Tabela!$I$3:$I$247,0)+COUNTIF(Tabela!$I$3:'Tabela'!I161,Tabela!I161)-1,""))),"")</f>
        <v/>
      </c>
    </row>
    <row r="162" spans="2:10" ht="9.75" thickBot="1" x14ac:dyDescent="0.3">
      <c r="B162" s="81" t="str">
        <f>Esboço!C24</f>
        <v/>
      </c>
      <c r="C162" s="75" t="str">
        <f>Esboço!Y24</f>
        <v/>
      </c>
      <c r="D162" s="75" t="str">
        <f>IFERROR(IF('Análise Quantitativa'!$D$33="Mínimo",_xlfn.RANK.EQ(Tabela!C162,Tabela!$C$3:$C$247,1)+COUNTIF(Tabela!$C$3:'Tabela'!C162,Tabela!C162)-1,IF('Análise Quantitativa'!$D$33="- Mínimo",_xlfn.RANK.EQ(Tabela!C162,Tabela!$C$3:$C$247,1)+COUNTIF(Tabela!$C$3:'Tabela'!C162,Tabela!C162)-1,IF('Análise Quantitativa'!$D$33="Máximo",_xlfn.RANK.EQ(Tabela!C162,Tabela!$C$3:$C$247,0)+COUNTIF(Tabela!$C$3:'Tabela'!C162,Tabela!C162)-1,""))),"")</f>
        <v/>
      </c>
      <c r="E162" s="79" t="str">
        <f>Esboço!AN24</f>
        <v/>
      </c>
      <c r="F162" s="75" t="str">
        <f>IFERROR(IF('Análise Quantitativa'!$D$33="Mínimo",_xlfn.RANK.EQ(Tabela!E162,Tabela!$E$3:$E$247,1)+COUNTIF(Tabela!$E$3:'Tabela'!E162,Tabela!E162)-1,IF('Análise Quantitativa'!$D$33="- Mínimo",_xlfn.RANK.EQ(Tabela!E162,Tabela!$E$3:$E$247,1)+COUNTIF(Tabela!$E$3:'Tabela'!E162,Tabela!E162)-1,IF('Análise Quantitativa'!$D$33="Máximo",_xlfn.RANK.EQ(Tabela!E162,Tabela!$E$3:$E$247,0)+COUNTIF(Tabela!$E$3:'Tabela'!E162,Tabela!E162)-1,""))),"")</f>
        <v/>
      </c>
      <c r="G162" s="88" t="str">
        <f t="shared" si="70"/>
        <v/>
      </c>
      <c r="H162" s="88" t="str">
        <f>IFERROR(Tabela!E162,"")</f>
        <v/>
      </c>
      <c r="I162" s="82" t="str">
        <f t="shared" si="69"/>
        <v/>
      </c>
      <c r="J162" s="89" t="str">
        <f>IFERROR(IF('Análise Quantitativa'!$D$33="Mínimo",_xlfn.RANK.EQ(Tabela!I162,Tabela!$I$3:$I$247,1)+COUNTIF(Tabela!$I$3:'Tabela'!I162,Tabela!I162)-1,IF('Análise Quantitativa'!$D$33="- Mínimo",_xlfn.RANK.EQ(Tabela!I162,Tabela!$I$3:$I$247,1)+COUNTIF(Tabela!$I$3:'Tabela'!I162,Tabela!I162)-1,IF('Análise Quantitativa'!$D$33="Máximo",_xlfn.RANK.EQ(Tabela!I162,Tabela!$I$3:$I$247,0)+COUNTIF(Tabela!$I$3:'Tabela'!I162,Tabela!I162)-1,""))),"")</f>
        <v/>
      </c>
    </row>
    <row r="163" spans="2:10" ht="9.75" thickBot="1" x14ac:dyDescent="0.3">
      <c r="B163" s="81" t="str">
        <f>Esboço!C25</f>
        <v/>
      </c>
      <c r="C163" s="75" t="str">
        <f>Esboço!Y25</f>
        <v/>
      </c>
      <c r="D163" s="75" t="str">
        <f>IFERROR(IF('Análise Quantitativa'!$D$33="Mínimo",_xlfn.RANK.EQ(Tabela!C163,Tabela!$C$3:$C$247,1)+COUNTIF(Tabela!$C$3:'Tabela'!C163,Tabela!C163)-1,IF('Análise Quantitativa'!$D$33="- Mínimo",_xlfn.RANK.EQ(Tabela!C163,Tabela!$C$3:$C$247,1)+COUNTIF(Tabela!$C$3:'Tabela'!C163,Tabela!C163)-1,IF('Análise Quantitativa'!$D$33="Máximo",_xlfn.RANK.EQ(Tabela!C163,Tabela!$C$3:$C$247,0)+COUNTIF(Tabela!$C$3:'Tabela'!C163,Tabela!C163)-1,""))),"")</f>
        <v/>
      </c>
      <c r="E163" s="79" t="str">
        <f>Esboço!AN25</f>
        <v/>
      </c>
      <c r="F163" s="75" t="str">
        <f>IFERROR(IF('Análise Quantitativa'!$D$33="Mínimo",_xlfn.RANK.EQ(Tabela!E163,Tabela!$E$3:$E$247,1)+COUNTIF(Tabela!$E$3:'Tabela'!E163,Tabela!E163)-1,IF('Análise Quantitativa'!$D$33="- Mínimo",_xlfn.RANK.EQ(Tabela!E163,Tabela!$E$3:$E$247,1)+COUNTIF(Tabela!$E$3:'Tabela'!E163,Tabela!E163)-1,IF('Análise Quantitativa'!$D$33="Máximo",_xlfn.RANK.EQ(Tabela!E163,Tabela!$E$3:$E$247,0)+COUNTIF(Tabela!$E$3:'Tabela'!E163,Tabela!E163)-1,""))),"")</f>
        <v/>
      </c>
      <c r="G163" s="88" t="str">
        <f t="shared" si="70"/>
        <v/>
      </c>
      <c r="H163" s="88" t="str">
        <f>IFERROR(Tabela!E163,"")</f>
        <v/>
      </c>
      <c r="I163" s="82" t="str">
        <f t="shared" si="69"/>
        <v/>
      </c>
      <c r="J163" s="89" t="str">
        <f>IFERROR(IF('Análise Quantitativa'!$D$33="Mínimo",_xlfn.RANK.EQ(Tabela!I163,Tabela!$I$3:$I$247,1)+COUNTIF(Tabela!$I$3:'Tabela'!I163,Tabela!I163)-1,IF('Análise Quantitativa'!$D$33="- Mínimo",_xlfn.RANK.EQ(Tabela!I163,Tabela!$I$3:$I$247,1)+COUNTIF(Tabela!$I$3:'Tabela'!I163,Tabela!I163)-1,IF('Análise Quantitativa'!$D$33="Máximo",_xlfn.RANK.EQ(Tabela!I163,Tabela!$I$3:$I$247,0)+COUNTIF(Tabela!$I$3:'Tabela'!I163,Tabela!I163)-1,""))),"")</f>
        <v/>
      </c>
    </row>
    <row r="164" spans="2:10" ht="9.75" thickBot="1" x14ac:dyDescent="0.3">
      <c r="B164" s="81" t="str">
        <f>Esboço!C26</f>
        <v/>
      </c>
      <c r="C164" s="75" t="str">
        <f>Esboço!Y26</f>
        <v/>
      </c>
      <c r="D164" s="75" t="str">
        <f>IFERROR(IF('Análise Quantitativa'!$D$33="Mínimo",_xlfn.RANK.EQ(Tabela!C164,Tabela!$C$3:$C$247,1)+COUNTIF(Tabela!$C$3:'Tabela'!C164,Tabela!C164)-1,IF('Análise Quantitativa'!$D$33="- Mínimo",_xlfn.RANK.EQ(Tabela!C164,Tabela!$C$3:$C$247,1)+COUNTIF(Tabela!$C$3:'Tabela'!C164,Tabela!C164)-1,IF('Análise Quantitativa'!$D$33="Máximo",_xlfn.RANK.EQ(Tabela!C164,Tabela!$C$3:$C$247,0)+COUNTIF(Tabela!$C$3:'Tabela'!C164,Tabela!C164)-1,""))),"")</f>
        <v/>
      </c>
      <c r="E164" s="79" t="str">
        <f>Esboço!AN26</f>
        <v/>
      </c>
      <c r="F164" s="75" t="str">
        <f>IFERROR(IF('Análise Quantitativa'!$D$33="Mínimo",_xlfn.RANK.EQ(Tabela!E164,Tabela!$E$3:$E$247,1)+COUNTIF(Tabela!$E$3:'Tabela'!E164,Tabela!E164)-1,IF('Análise Quantitativa'!$D$33="- Mínimo",_xlfn.RANK.EQ(Tabela!E164,Tabela!$E$3:$E$247,1)+COUNTIF(Tabela!$E$3:'Tabela'!E164,Tabela!E164)-1,IF('Análise Quantitativa'!$D$33="Máximo",_xlfn.RANK.EQ(Tabela!E164,Tabela!$E$3:$E$247,0)+COUNTIF(Tabela!$E$3:'Tabela'!E164,Tabela!E164)-1,""))),"")</f>
        <v/>
      </c>
      <c r="G164" s="88" t="str">
        <f t="shared" si="70"/>
        <v/>
      </c>
      <c r="H164" s="88" t="str">
        <f>IFERROR(Tabela!E164,"")</f>
        <v/>
      </c>
      <c r="I164" s="82" t="str">
        <f t="shared" si="69"/>
        <v/>
      </c>
      <c r="J164" s="89" t="str">
        <f>IFERROR(IF('Análise Quantitativa'!$D$33="Mínimo",_xlfn.RANK.EQ(Tabela!I164,Tabela!$I$3:$I$247,1)+COUNTIF(Tabela!$I$3:'Tabela'!I164,Tabela!I164)-1,IF('Análise Quantitativa'!$D$33="- Mínimo",_xlfn.RANK.EQ(Tabela!I164,Tabela!$I$3:$I$247,1)+COUNTIF(Tabela!$I$3:'Tabela'!I164,Tabela!I164)-1,IF('Análise Quantitativa'!$D$33="Máximo",_xlfn.RANK.EQ(Tabela!I164,Tabela!$I$3:$I$247,0)+COUNTIF(Tabela!$I$3:'Tabela'!I164,Tabela!I164)-1,""))),"")</f>
        <v/>
      </c>
    </row>
    <row r="165" spans="2:10" ht="9.75" thickBot="1" x14ac:dyDescent="0.3">
      <c r="B165" s="81" t="str">
        <f>Esboço!C27</f>
        <v/>
      </c>
      <c r="C165" s="75" t="str">
        <f>Esboço!Y27</f>
        <v/>
      </c>
      <c r="D165" s="75" t="str">
        <f>IFERROR(IF('Análise Quantitativa'!$D$33="Mínimo",_xlfn.RANK.EQ(Tabela!C165,Tabela!$C$3:$C$247,1)+COUNTIF(Tabela!$C$3:'Tabela'!C165,Tabela!C165)-1,IF('Análise Quantitativa'!$D$33="- Mínimo",_xlfn.RANK.EQ(Tabela!C165,Tabela!$C$3:$C$247,1)+COUNTIF(Tabela!$C$3:'Tabela'!C165,Tabela!C165)-1,IF('Análise Quantitativa'!$D$33="Máximo",_xlfn.RANK.EQ(Tabela!C165,Tabela!$C$3:$C$247,0)+COUNTIF(Tabela!$C$3:'Tabela'!C165,Tabela!C165)-1,""))),"")</f>
        <v/>
      </c>
      <c r="E165" s="79" t="str">
        <f>Esboço!AN27</f>
        <v/>
      </c>
      <c r="F165" s="75" t="str">
        <f>IFERROR(IF('Análise Quantitativa'!$D$33="Mínimo",_xlfn.RANK.EQ(Tabela!E165,Tabela!$E$3:$E$247,1)+COUNTIF(Tabela!$E$3:'Tabela'!E165,Tabela!E165)-1,IF('Análise Quantitativa'!$D$33="- Mínimo",_xlfn.RANK.EQ(Tabela!E165,Tabela!$E$3:$E$247,1)+COUNTIF(Tabela!$E$3:'Tabela'!E165,Tabela!E165)-1,IF('Análise Quantitativa'!$D$33="Máximo",_xlfn.RANK.EQ(Tabela!E165,Tabela!$E$3:$E$247,0)+COUNTIF(Tabela!$E$3:'Tabela'!E165,Tabela!E165)-1,""))),"")</f>
        <v/>
      </c>
      <c r="G165" s="88" t="str">
        <f t="shared" si="70"/>
        <v/>
      </c>
      <c r="H165" s="88" t="str">
        <f>IFERROR(Tabela!E165,"")</f>
        <v/>
      </c>
      <c r="I165" s="82" t="str">
        <f t="shared" si="69"/>
        <v/>
      </c>
      <c r="J165" s="89" t="str">
        <f>IFERROR(IF('Análise Quantitativa'!$D$33="Mínimo",_xlfn.RANK.EQ(Tabela!I165,Tabela!$I$3:$I$247,1)+COUNTIF(Tabela!$I$3:'Tabela'!I165,Tabela!I165)-1,IF('Análise Quantitativa'!$D$33="- Mínimo",_xlfn.RANK.EQ(Tabela!I165,Tabela!$I$3:$I$247,1)+COUNTIF(Tabela!$I$3:'Tabela'!I165,Tabela!I165)-1,IF('Análise Quantitativa'!$D$33="Máximo",_xlfn.RANK.EQ(Tabela!I165,Tabela!$I$3:$I$247,0)+COUNTIF(Tabela!$I$3:'Tabela'!I165,Tabela!I165)-1,""))),"")</f>
        <v/>
      </c>
    </row>
    <row r="166" spans="2:10" ht="9.75" thickBot="1" x14ac:dyDescent="0.3">
      <c r="B166" s="81" t="str">
        <f>Esboço!C28</f>
        <v/>
      </c>
      <c r="C166" s="75" t="str">
        <f>Esboço!Y28</f>
        <v/>
      </c>
      <c r="D166" s="75" t="str">
        <f>IFERROR(IF('Análise Quantitativa'!$D$33="Mínimo",_xlfn.RANK.EQ(Tabela!C166,Tabela!$C$3:$C$247,1)+COUNTIF(Tabela!$C$3:'Tabela'!C166,Tabela!C166)-1,IF('Análise Quantitativa'!$D$33="- Mínimo",_xlfn.RANK.EQ(Tabela!C166,Tabela!$C$3:$C$247,1)+COUNTIF(Tabela!$C$3:'Tabela'!C166,Tabela!C166)-1,IF('Análise Quantitativa'!$D$33="Máximo",_xlfn.RANK.EQ(Tabela!C166,Tabela!$C$3:$C$247,0)+COUNTIF(Tabela!$C$3:'Tabela'!C166,Tabela!C166)-1,""))),"")</f>
        <v/>
      </c>
      <c r="E166" s="79" t="str">
        <f>Esboço!AN28</f>
        <v/>
      </c>
      <c r="F166" s="75" t="str">
        <f>IFERROR(IF('Análise Quantitativa'!$D$33="Mínimo",_xlfn.RANK.EQ(Tabela!E166,Tabela!$E$3:$E$247,1)+COUNTIF(Tabela!$E$3:'Tabela'!E166,Tabela!E166)-1,IF('Análise Quantitativa'!$D$33="- Mínimo",_xlfn.RANK.EQ(Tabela!E166,Tabela!$E$3:$E$247,1)+COUNTIF(Tabela!$E$3:'Tabela'!E166,Tabela!E166)-1,IF('Análise Quantitativa'!$D$33="Máximo",_xlfn.RANK.EQ(Tabela!E166,Tabela!$E$3:$E$247,0)+COUNTIF(Tabela!$E$3:'Tabela'!E166,Tabela!E166)-1,""))),"")</f>
        <v/>
      </c>
      <c r="G166" s="88" t="str">
        <f t="shared" si="70"/>
        <v/>
      </c>
      <c r="H166" s="88" t="str">
        <f>IFERROR(Tabela!E166,"")</f>
        <v/>
      </c>
      <c r="I166" s="82" t="str">
        <f t="shared" si="69"/>
        <v/>
      </c>
      <c r="J166" s="89" t="str">
        <f>IFERROR(IF('Análise Quantitativa'!$D$33="Mínimo",_xlfn.RANK.EQ(Tabela!I166,Tabela!$I$3:$I$247,1)+COUNTIF(Tabela!$I$3:'Tabela'!I166,Tabela!I166)-1,IF('Análise Quantitativa'!$D$33="- Mínimo",_xlfn.RANK.EQ(Tabela!I166,Tabela!$I$3:$I$247,1)+COUNTIF(Tabela!$I$3:'Tabela'!I166,Tabela!I166)-1,IF('Análise Quantitativa'!$D$33="Máximo",_xlfn.RANK.EQ(Tabela!I166,Tabela!$I$3:$I$247,0)+COUNTIF(Tabela!$I$3:'Tabela'!I166,Tabela!I166)-1,""))),"")</f>
        <v/>
      </c>
    </row>
    <row r="167" spans="2:10" ht="9.75" thickBot="1" x14ac:dyDescent="0.3">
      <c r="B167" s="81" t="str">
        <f>Esboço!C29</f>
        <v/>
      </c>
      <c r="C167" s="75" t="str">
        <f>Esboço!Y29</f>
        <v/>
      </c>
      <c r="D167" s="75" t="str">
        <f>IFERROR(IF('Análise Quantitativa'!$D$33="Mínimo",_xlfn.RANK.EQ(Tabela!C167,Tabela!$C$3:$C$247,1)+COUNTIF(Tabela!$C$3:'Tabela'!C167,Tabela!C167)-1,IF('Análise Quantitativa'!$D$33="- Mínimo",_xlfn.RANK.EQ(Tabela!C167,Tabela!$C$3:$C$247,1)+COUNTIF(Tabela!$C$3:'Tabela'!C167,Tabela!C167)-1,IF('Análise Quantitativa'!$D$33="Máximo",_xlfn.RANK.EQ(Tabela!C167,Tabela!$C$3:$C$247,0)+COUNTIF(Tabela!$C$3:'Tabela'!C167,Tabela!C167)-1,""))),"")</f>
        <v/>
      </c>
      <c r="E167" s="79" t="str">
        <f>Esboço!AN29</f>
        <v/>
      </c>
      <c r="F167" s="75" t="str">
        <f>IFERROR(IF('Análise Quantitativa'!$D$33="Mínimo",_xlfn.RANK.EQ(Tabela!E167,Tabela!$E$3:$E$247,1)+COUNTIF(Tabela!$E$3:'Tabela'!E167,Tabela!E167)-1,IF('Análise Quantitativa'!$D$33="- Mínimo",_xlfn.RANK.EQ(Tabela!E167,Tabela!$E$3:$E$247,1)+COUNTIF(Tabela!$E$3:'Tabela'!E167,Tabela!E167)-1,IF('Análise Quantitativa'!$D$33="Máximo",_xlfn.RANK.EQ(Tabela!E167,Tabela!$E$3:$E$247,0)+COUNTIF(Tabela!$E$3:'Tabela'!E167,Tabela!E167)-1,""))),"")</f>
        <v/>
      </c>
      <c r="G167" s="88" t="str">
        <f t="shared" si="70"/>
        <v/>
      </c>
      <c r="H167" s="88" t="str">
        <f>IFERROR(Tabela!E167,"")</f>
        <v/>
      </c>
      <c r="I167" s="82" t="str">
        <f t="shared" si="69"/>
        <v/>
      </c>
      <c r="J167" s="89" t="str">
        <f>IFERROR(IF('Análise Quantitativa'!$D$33="Mínimo",_xlfn.RANK.EQ(Tabela!I167,Tabela!$I$3:$I$247,1)+COUNTIF(Tabela!$I$3:'Tabela'!I167,Tabela!I167)-1,IF('Análise Quantitativa'!$D$33="- Mínimo",_xlfn.RANK.EQ(Tabela!I167,Tabela!$I$3:$I$247,1)+COUNTIF(Tabela!$I$3:'Tabela'!I167,Tabela!I167)-1,IF('Análise Quantitativa'!$D$33="Máximo",_xlfn.RANK.EQ(Tabela!I167,Tabela!$I$3:$I$247,0)+COUNTIF(Tabela!$I$3:'Tabela'!I167,Tabela!I167)-1,""))),"")</f>
        <v/>
      </c>
    </row>
    <row r="168" spans="2:10" ht="9.75" thickBot="1" x14ac:dyDescent="0.3">
      <c r="B168" s="81" t="str">
        <f>Esboço!C30</f>
        <v/>
      </c>
      <c r="C168" s="75" t="str">
        <f>Esboço!Y30</f>
        <v/>
      </c>
      <c r="D168" s="75" t="str">
        <f>IFERROR(IF('Análise Quantitativa'!$D$33="Mínimo",_xlfn.RANK.EQ(Tabela!C168,Tabela!$C$3:$C$247,1)+COUNTIF(Tabela!$C$3:'Tabela'!C168,Tabela!C168)-1,IF('Análise Quantitativa'!$D$33="- Mínimo",_xlfn.RANK.EQ(Tabela!C168,Tabela!$C$3:$C$247,1)+COUNTIF(Tabela!$C$3:'Tabela'!C168,Tabela!C168)-1,IF('Análise Quantitativa'!$D$33="Máximo",_xlfn.RANK.EQ(Tabela!C168,Tabela!$C$3:$C$247,0)+COUNTIF(Tabela!$C$3:'Tabela'!C168,Tabela!C168)-1,""))),"")</f>
        <v/>
      </c>
      <c r="E168" s="79" t="str">
        <f>Esboço!AN30</f>
        <v/>
      </c>
      <c r="F168" s="75" t="str">
        <f>IFERROR(IF('Análise Quantitativa'!$D$33="Mínimo",_xlfn.RANK.EQ(Tabela!E168,Tabela!$E$3:$E$247,1)+COUNTIF(Tabela!$E$3:'Tabela'!E168,Tabela!E168)-1,IF('Análise Quantitativa'!$D$33="- Mínimo",_xlfn.RANK.EQ(Tabela!E168,Tabela!$E$3:$E$247,1)+COUNTIF(Tabela!$E$3:'Tabela'!E168,Tabela!E168)-1,IF('Análise Quantitativa'!$D$33="Máximo",_xlfn.RANK.EQ(Tabela!E168,Tabela!$E$3:$E$247,0)+COUNTIF(Tabela!$E$3:'Tabela'!E168,Tabela!E168)-1,""))),"")</f>
        <v/>
      </c>
      <c r="G168" s="88" t="str">
        <f t="shared" si="70"/>
        <v/>
      </c>
      <c r="H168" s="88" t="str">
        <f>IFERROR(Tabela!E168,"")</f>
        <v/>
      </c>
      <c r="I168" s="82" t="str">
        <f t="shared" si="69"/>
        <v/>
      </c>
      <c r="J168" s="89" t="str">
        <f>IFERROR(IF('Análise Quantitativa'!$D$33="Mínimo",_xlfn.RANK.EQ(Tabela!I168,Tabela!$I$3:$I$247,1)+COUNTIF(Tabela!$I$3:'Tabela'!I168,Tabela!I168)-1,IF('Análise Quantitativa'!$D$33="- Mínimo",_xlfn.RANK.EQ(Tabela!I168,Tabela!$I$3:$I$247,1)+COUNTIF(Tabela!$I$3:'Tabela'!I168,Tabela!I168)-1,IF('Análise Quantitativa'!$D$33="Máximo",_xlfn.RANK.EQ(Tabela!I168,Tabela!$I$3:$I$247,0)+COUNTIF(Tabela!$I$3:'Tabela'!I168,Tabela!I168)-1,""))),"")</f>
        <v/>
      </c>
    </row>
    <row r="169" spans="2:10" ht="9.75" thickBot="1" x14ac:dyDescent="0.3">
      <c r="B169" s="81" t="str">
        <f>Esboço!C31</f>
        <v/>
      </c>
      <c r="C169" s="75" t="str">
        <f>Esboço!Y31</f>
        <v/>
      </c>
      <c r="D169" s="75" t="str">
        <f>IFERROR(IF('Análise Quantitativa'!$D$33="Mínimo",_xlfn.RANK.EQ(Tabela!C169,Tabela!$C$3:$C$247,1)+COUNTIF(Tabela!$C$3:'Tabela'!C169,Tabela!C169)-1,IF('Análise Quantitativa'!$D$33="- Mínimo",_xlfn.RANK.EQ(Tabela!C169,Tabela!$C$3:$C$247,1)+COUNTIF(Tabela!$C$3:'Tabela'!C169,Tabela!C169)-1,IF('Análise Quantitativa'!$D$33="Máximo",_xlfn.RANK.EQ(Tabela!C169,Tabela!$C$3:$C$247,0)+COUNTIF(Tabela!$C$3:'Tabela'!C169,Tabela!C169)-1,""))),"")</f>
        <v/>
      </c>
      <c r="E169" s="79" t="str">
        <f>Esboço!AN31</f>
        <v/>
      </c>
      <c r="F169" s="75" t="str">
        <f>IFERROR(IF('Análise Quantitativa'!$D$33="Mínimo",_xlfn.RANK.EQ(Tabela!E169,Tabela!$E$3:$E$247,1)+COUNTIF(Tabela!$E$3:'Tabela'!E169,Tabela!E169)-1,IF('Análise Quantitativa'!$D$33="- Mínimo",_xlfn.RANK.EQ(Tabela!E169,Tabela!$E$3:$E$247,1)+COUNTIF(Tabela!$E$3:'Tabela'!E169,Tabela!E169)-1,IF('Análise Quantitativa'!$D$33="Máximo",_xlfn.RANK.EQ(Tabela!E169,Tabela!$E$3:$E$247,0)+COUNTIF(Tabela!$E$3:'Tabela'!E169,Tabela!E169)-1,""))),"")</f>
        <v/>
      </c>
      <c r="G169" s="88" t="str">
        <f t="shared" si="70"/>
        <v/>
      </c>
      <c r="H169" s="88" t="str">
        <f>IFERROR(Tabela!E169,"")</f>
        <v/>
      </c>
      <c r="I169" s="82" t="str">
        <f t="shared" si="69"/>
        <v/>
      </c>
      <c r="J169" s="89" t="str">
        <f>IFERROR(IF('Análise Quantitativa'!$D$33="Mínimo",_xlfn.RANK.EQ(Tabela!I169,Tabela!$I$3:$I$247,1)+COUNTIF(Tabela!$I$3:'Tabela'!I169,Tabela!I169)-1,IF('Análise Quantitativa'!$D$33="- Mínimo",_xlfn.RANK.EQ(Tabela!I169,Tabela!$I$3:$I$247,1)+COUNTIF(Tabela!$I$3:'Tabela'!I169,Tabela!I169)-1,IF('Análise Quantitativa'!$D$33="Máximo",_xlfn.RANK.EQ(Tabela!I169,Tabela!$I$3:$I$247,0)+COUNTIF(Tabela!$I$3:'Tabela'!I169,Tabela!I169)-1,""))),"")</f>
        <v/>
      </c>
    </row>
    <row r="170" spans="2:10" ht="9.75" thickBot="1" x14ac:dyDescent="0.3">
      <c r="B170" s="81" t="str">
        <f>Esboço!C32</f>
        <v/>
      </c>
      <c r="C170" s="75" t="str">
        <f>Esboço!Y32</f>
        <v/>
      </c>
      <c r="D170" s="75" t="str">
        <f>IFERROR(IF('Análise Quantitativa'!$D$33="Mínimo",_xlfn.RANK.EQ(Tabela!C170,Tabela!$C$3:$C$247,1)+COUNTIF(Tabela!$C$3:'Tabela'!C170,Tabela!C170)-1,IF('Análise Quantitativa'!$D$33="- Mínimo",_xlfn.RANK.EQ(Tabela!C170,Tabela!$C$3:$C$247,1)+COUNTIF(Tabela!$C$3:'Tabela'!C170,Tabela!C170)-1,IF('Análise Quantitativa'!$D$33="Máximo",_xlfn.RANK.EQ(Tabela!C170,Tabela!$C$3:$C$247,0)+COUNTIF(Tabela!$C$3:'Tabela'!C170,Tabela!C170)-1,""))),"")</f>
        <v/>
      </c>
      <c r="E170" s="79" t="str">
        <f>Esboço!AN32</f>
        <v/>
      </c>
      <c r="F170" s="75" t="str">
        <f>IFERROR(IF('Análise Quantitativa'!$D$33="Mínimo",_xlfn.RANK.EQ(Tabela!E170,Tabela!$E$3:$E$247,1)+COUNTIF(Tabela!$E$3:'Tabela'!E170,Tabela!E170)-1,IF('Análise Quantitativa'!$D$33="- Mínimo",_xlfn.RANK.EQ(Tabela!E170,Tabela!$E$3:$E$247,1)+COUNTIF(Tabela!$E$3:'Tabela'!E170,Tabela!E170)-1,IF('Análise Quantitativa'!$D$33="Máximo",_xlfn.RANK.EQ(Tabela!E170,Tabela!$E$3:$E$247,0)+COUNTIF(Tabela!$E$3:'Tabela'!E170,Tabela!E170)-1,""))),"")</f>
        <v/>
      </c>
      <c r="G170" s="88" t="str">
        <f t="shared" si="70"/>
        <v/>
      </c>
      <c r="H170" s="88" t="str">
        <f>IFERROR(Tabela!E170,"")</f>
        <v/>
      </c>
      <c r="I170" s="82" t="str">
        <f t="shared" si="69"/>
        <v/>
      </c>
      <c r="J170" s="89" t="str">
        <f>IFERROR(IF('Análise Quantitativa'!$D$33="Mínimo",_xlfn.RANK.EQ(Tabela!I170,Tabela!$I$3:$I$247,1)+COUNTIF(Tabela!$I$3:'Tabela'!I170,Tabela!I170)-1,IF('Análise Quantitativa'!$D$33="- Mínimo",_xlfn.RANK.EQ(Tabela!I170,Tabela!$I$3:$I$247,1)+COUNTIF(Tabela!$I$3:'Tabela'!I170,Tabela!I170)-1,IF('Análise Quantitativa'!$D$33="Máximo",_xlfn.RANK.EQ(Tabela!I170,Tabela!$I$3:$I$247,0)+COUNTIF(Tabela!$I$3:'Tabela'!I170,Tabela!I170)-1,""))),"")</f>
        <v/>
      </c>
    </row>
    <row r="171" spans="2:10" ht="9.75" thickBot="1" x14ac:dyDescent="0.3">
      <c r="B171" s="81" t="str">
        <f>Esboço!C33</f>
        <v/>
      </c>
      <c r="C171" s="75" t="str">
        <f>Esboço!Y33</f>
        <v/>
      </c>
      <c r="D171" s="75" t="str">
        <f>IFERROR(IF('Análise Quantitativa'!$D$33="Mínimo",_xlfn.RANK.EQ(Tabela!C171,Tabela!$C$3:$C$247,1)+COUNTIF(Tabela!$C$3:'Tabela'!C171,Tabela!C171)-1,IF('Análise Quantitativa'!$D$33="- Mínimo",_xlfn.RANK.EQ(Tabela!C171,Tabela!$C$3:$C$247,1)+COUNTIF(Tabela!$C$3:'Tabela'!C171,Tabela!C171)-1,IF('Análise Quantitativa'!$D$33="Máximo",_xlfn.RANK.EQ(Tabela!C171,Tabela!$C$3:$C$247,0)+COUNTIF(Tabela!$C$3:'Tabela'!C171,Tabela!C171)-1,""))),"")</f>
        <v/>
      </c>
      <c r="E171" s="79" t="str">
        <f>Esboço!AN33</f>
        <v/>
      </c>
      <c r="F171" s="75" t="str">
        <f>IFERROR(IF('Análise Quantitativa'!$D$33="Mínimo",_xlfn.RANK.EQ(Tabela!E171,Tabela!$E$3:$E$247,1)+COUNTIF(Tabela!$E$3:'Tabela'!E171,Tabela!E171)-1,IF('Análise Quantitativa'!$D$33="- Mínimo",_xlfn.RANK.EQ(Tabela!E171,Tabela!$E$3:$E$247,1)+COUNTIF(Tabela!$E$3:'Tabela'!E171,Tabela!E171)-1,IF('Análise Quantitativa'!$D$33="Máximo",_xlfn.RANK.EQ(Tabela!E171,Tabela!$E$3:$E$247,0)+COUNTIF(Tabela!$E$3:'Tabela'!E171,Tabela!E171)-1,""))),"")</f>
        <v/>
      </c>
      <c r="G171" s="88" t="str">
        <f t="shared" si="70"/>
        <v/>
      </c>
      <c r="H171" s="88" t="str">
        <f>IFERROR(Tabela!E171,"")</f>
        <v/>
      </c>
      <c r="I171" s="82" t="str">
        <f t="shared" si="69"/>
        <v/>
      </c>
      <c r="J171" s="89" t="str">
        <f>IFERROR(IF('Análise Quantitativa'!$D$33="Mínimo",_xlfn.RANK.EQ(Tabela!I171,Tabela!$I$3:$I$247,1)+COUNTIF(Tabela!$I$3:'Tabela'!I171,Tabela!I171)-1,IF('Análise Quantitativa'!$D$33="- Mínimo",_xlfn.RANK.EQ(Tabela!I171,Tabela!$I$3:$I$247,1)+COUNTIF(Tabela!$I$3:'Tabela'!I171,Tabela!I171)-1,IF('Análise Quantitativa'!$D$33="Máximo",_xlfn.RANK.EQ(Tabela!I171,Tabela!$I$3:$I$247,0)+COUNTIF(Tabela!$I$3:'Tabela'!I171,Tabela!I171)-1,""))),"")</f>
        <v/>
      </c>
    </row>
    <row r="172" spans="2:10" ht="9.75" thickBot="1" x14ac:dyDescent="0.3">
      <c r="B172" s="81" t="str">
        <f>Esboço!C34</f>
        <v/>
      </c>
      <c r="C172" s="75" t="str">
        <f>Esboço!Y34</f>
        <v/>
      </c>
      <c r="D172" s="75" t="str">
        <f>IFERROR(IF('Análise Quantitativa'!$D$33="Mínimo",_xlfn.RANK.EQ(Tabela!C172,Tabela!$C$3:$C$247,1)+COUNTIF(Tabela!$C$3:'Tabela'!C172,Tabela!C172)-1,IF('Análise Quantitativa'!$D$33="- Mínimo",_xlfn.RANK.EQ(Tabela!C172,Tabela!$C$3:$C$247,1)+COUNTIF(Tabela!$C$3:'Tabela'!C172,Tabela!C172)-1,IF('Análise Quantitativa'!$D$33="Máximo",_xlfn.RANK.EQ(Tabela!C172,Tabela!$C$3:$C$247,0)+COUNTIF(Tabela!$C$3:'Tabela'!C172,Tabela!C172)-1,""))),"")</f>
        <v/>
      </c>
      <c r="E172" s="79" t="str">
        <f>Esboço!AN34</f>
        <v/>
      </c>
      <c r="F172" s="75" t="str">
        <f>IFERROR(IF('Análise Quantitativa'!$D$33="Mínimo",_xlfn.RANK.EQ(Tabela!E172,Tabela!$E$3:$E$247,1)+COUNTIF(Tabela!$E$3:'Tabela'!E172,Tabela!E172)-1,IF('Análise Quantitativa'!$D$33="- Mínimo",_xlfn.RANK.EQ(Tabela!E172,Tabela!$E$3:$E$247,1)+COUNTIF(Tabela!$E$3:'Tabela'!E172,Tabela!E172)-1,IF('Análise Quantitativa'!$D$33="Máximo",_xlfn.RANK.EQ(Tabela!E172,Tabela!$E$3:$E$247,0)+COUNTIF(Tabela!$E$3:'Tabela'!E172,Tabela!E172)-1,""))),"")</f>
        <v/>
      </c>
      <c r="G172" s="88" t="str">
        <f t="shared" si="70"/>
        <v/>
      </c>
      <c r="H172" s="88" t="str">
        <f>IFERROR(Tabela!E172,"")</f>
        <v/>
      </c>
      <c r="I172" s="82" t="str">
        <f t="shared" si="69"/>
        <v/>
      </c>
      <c r="J172" s="89" t="str">
        <f>IFERROR(IF('Análise Quantitativa'!$D$33="Mínimo",_xlfn.RANK.EQ(Tabela!I172,Tabela!$I$3:$I$247,1)+COUNTIF(Tabela!$I$3:'Tabela'!I172,Tabela!I172)-1,IF('Análise Quantitativa'!$D$33="- Mínimo",_xlfn.RANK.EQ(Tabela!I172,Tabela!$I$3:$I$247,1)+COUNTIF(Tabela!$I$3:'Tabela'!I172,Tabela!I172)-1,IF('Análise Quantitativa'!$D$33="Máximo",_xlfn.RANK.EQ(Tabela!I172,Tabela!$I$3:$I$247,0)+COUNTIF(Tabela!$I$3:'Tabela'!I172,Tabela!I172)-1,""))),"")</f>
        <v/>
      </c>
    </row>
    <row r="173" spans="2:10" ht="9.75" thickBot="1" x14ac:dyDescent="0.3">
      <c r="B173" s="81" t="str">
        <f>Esboço!C35</f>
        <v/>
      </c>
      <c r="C173" s="75" t="str">
        <f>Esboço!Y35</f>
        <v/>
      </c>
      <c r="D173" s="75" t="str">
        <f>IFERROR(IF('Análise Quantitativa'!$D$33="Mínimo",_xlfn.RANK.EQ(Tabela!C173,Tabela!$C$3:$C$247,1)+COUNTIF(Tabela!$C$3:'Tabela'!C173,Tabela!C173)-1,IF('Análise Quantitativa'!$D$33="- Mínimo",_xlfn.RANK.EQ(Tabela!C173,Tabela!$C$3:$C$247,1)+COUNTIF(Tabela!$C$3:'Tabela'!C173,Tabela!C173)-1,IF('Análise Quantitativa'!$D$33="Máximo",_xlfn.RANK.EQ(Tabela!C173,Tabela!$C$3:$C$247,0)+COUNTIF(Tabela!$C$3:'Tabela'!C173,Tabela!C173)-1,""))),"")</f>
        <v/>
      </c>
      <c r="E173" s="79" t="str">
        <f>Esboço!AN35</f>
        <v/>
      </c>
      <c r="F173" s="75" t="str">
        <f>IFERROR(IF('Análise Quantitativa'!$D$33="Mínimo",_xlfn.RANK.EQ(Tabela!E173,Tabela!$E$3:$E$247,1)+COUNTIF(Tabela!$E$3:'Tabela'!E173,Tabela!E173)-1,IF('Análise Quantitativa'!$D$33="- Mínimo",_xlfn.RANK.EQ(Tabela!E173,Tabela!$E$3:$E$247,1)+COUNTIF(Tabela!$E$3:'Tabela'!E173,Tabela!E173)-1,IF('Análise Quantitativa'!$D$33="Máximo",_xlfn.RANK.EQ(Tabela!E173,Tabela!$E$3:$E$247,0)+COUNTIF(Tabela!$E$3:'Tabela'!E173,Tabela!E173)-1,""))),"")</f>
        <v/>
      </c>
      <c r="G173" s="88" t="str">
        <f t="shared" si="70"/>
        <v/>
      </c>
      <c r="H173" s="88" t="str">
        <f>IFERROR(Tabela!E173,"")</f>
        <v/>
      </c>
      <c r="I173" s="82" t="str">
        <f t="shared" si="69"/>
        <v/>
      </c>
      <c r="J173" s="89" t="str">
        <f>IFERROR(IF('Análise Quantitativa'!$D$33="Mínimo",_xlfn.RANK.EQ(Tabela!I173,Tabela!$I$3:$I$247,1)+COUNTIF(Tabela!$I$3:'Tabela'!I173,Tabela!I173)-1,IF('Análise Quantitativa'!$D$33="- Mínimo",_xlfn.RANK.EQ(Tabela!I173,Tabela!$I$3:$I$247,1)+COUNTIF(Tabela!$I$3:'Tabela'!I173,Tabela!I173)-1,IF('Análise Quantitativa'!$D$33="Máximo",_xlfn.RANK.EQ(Tabela!I173,Tabela!$I$3:$I$247,0)+COUNTIF(Tabela!$I$3:'Tabela'!I173,Tabela!I173)-1,""))),"")</f>
        <v/>
      </c>
    </row>
    <row r="174" spans="2:10" ht="9.75" thickBot="1" x14ac:dyDescent="0.3">
      <c r="B174" s="81" t="str">
        <f>Esboço!C36</f>
        <v/>
      </c>
      <c r="C174" s="75" t="str">
        <f>Esboço!Y36</f>
        <v/>
      </c>
      <c r="D174" s="75" t="str">
        <f>IFERROR(IF('Análise Quantitativa'!$D$33="Mínimo",_xlfn.RANK.EQ(Tabela!C174,Tabela!$C$3:$C$247,1)+COUNTIF(Tabela!$C$3:'Tabela'!C174,Tabela!C174)-1,IF('Análise Quantitativa'!$D$33="- Mínimo",_xlfn.RANK.EQ(Tabela!C174,Tabela!$C$3:$C$247,1)+COUNTIF(Tabela!$C$3:'Tabela'!C174,Tabela!C174)-1,IF('Análise Quantitativa'!$D$33="Máximo",_xlfn.RANK.EQ(Tabela!C174,Tabela!$C$3:$C$247,0)+COUNTIF(Tabela!$C$3:'Tabela'!C174,Tabela!C174)-1,""))),"")</f>
        <v/>
      </c>
      <c r="E174" s="79" t="str">
        <f>Esboço!AN36</f>
        <v/>
      </c>
      <c r="F174" s="75" t="str">
        <f>IFERROR(IF('Análise Quantitativa'!$D$33="Mínimo",_xlfn.RANK.EQ(Tabela!E174,Tabela!$E$3:$E$247,1)+COUNTIF(Tabela!$E$3:'Tabela'!E174,Tabela!E174)-1,IF('Análise Quantitativa'!$D$33="- Mínimo",_xlfn.RANK.EQ(Tabela!E174,Tabela!$E$3:$E$247,1)+COUNTIF(Tabela!$E$3:'Tabela'!E174,Tabela!E174)-1,IF('Análise Quantitativa'!$D$33="Máximo",_xlfn.RANK.EQ(Tabela!E174,Tabela!$E$3:$E$247,0)+COUNTIF(Tabela!$E$3:'Tabela'!E174,Tabela!E174)-1,""))),"")</f>
        <v/>
      </c>
      <c r="G174" s="88" t="str">
        <f t="shared" si="70"/>
        <v/>
      </c>
      <c r="H174" s="88" t="str">
        <f>IFERROR(Tabela!E174,"")</f>
        <v/>
      </c>
      <c r="I174" s="82" t="str">
        <f t="shared" si="69"/>
        <v/>
      </c>
      <c r="J174" s="89" t="str">
        <f>IFERROR(IF('Análise Quantitativa'!$D$33="Mínimo",_xlfn.RANK.EQ(Tabela!I174,Tabela!$I$3:$I$247,1)+COUNTIF(Tabela!$I$3:'Tabela'!I174,Tabela!I174)-1,IF('Análise Quantitativa'!$D$33="- Mínimo",_xlfn.RANK.EQ(Tabela!I174,Tabela!$I$3:$I$247,1)+COUNTIF(Tabela!$I$3:'Tabela'!I174,Tabela!I174)-1,IF('Análise Quantitativa'!$D$33="Máximo",_xlfn.RANK.EQ(Tabela!I174,Tabela!$I$3:$I$247,0)+COUNTIF(Tabela!$I$3:'Tabela'!I174,Tabela!I174)-1,""))),"")</f>
        <v/>
      </c>
    </row>
    <row r="175" spans="2:10" ht="9.75" thickBot="1" x14ac:dyDescent="0.3">
      <c r="B175" s="81" t="str">
        <f>Esboço!C37</f>
        <v/>
      </c>
      <c r="C175" s="75" t="str">
        <f>Esboço!Y37</f>
        <v/>
      </c>
      <c r="D175" s="75" t="str">
        <f>IFERROR(IF('Análise Quantitativa'!$D$33="Mínimo",_xlfn.RANK.EQ(Tabela!C175,Tabela!$C$3:$C$247,1)+COUNTIF(Tabela!$C$3:'Tabela'!C175,Tabela!C175)-1,IF('Análise Quantitativa'!$D$33="- Mínimo",_xlfn.RANK.EQ(Tabela!C175,Tabela!$C$3:$C$247,1)+COUNTIF(Tabela!$C$3:'Tabela'!C175,Tabela!C175)-1,IF('Análise Quantitativa'!$D$33="Máximo",_xlfn.RANK.EQ(Tabela!C175,Tabela!$C$3:$C$247,0)+COUNTIF(Tabela!$C$3:'Tabela'!C175,Tabela!C175)-1,""))),"")</f>
        <v/>
      </c>
      <c r="E175" s="79" t="str">
        <f>Esboço!AN37</f>
        <v/>
      </c>
      <c r="F175" s="75" t="str">
        <f>IFERROR(IF('Análise Quantitativa'!$D$33="Mínimo",_xlfn.RANK.EQ(Tabela!E175,Tabela!$E$3:$E$247,1)+COUNTIF(Tabela!$E$3:'Tabela'!E175,Tabela!E175)-1,IF('Análise Quantitativa'!$D$33="- Mínimo",_xlfn.RANK.EQ(Tabela!E175,Tabela!$E$3:$E$247,1)+COUNTIF(Tabela!$E$3:'Tabela'!E175,Tabela!E175)-1,IF('Análise Quantitativa'!$D$33="Máximo",_xlfn.RANK.EQ(Tabela!E175,Tabela!$E$3:$E$247,0)+COUNTIF(Tabela!$E$3:'Tabela'!E175,Tabela!E175)-1,""))),"")</f>
        <v/>
      </c>
      <c r="G175" s="88" t="str">
        <f t="shared" si="70"/>
        <v/>
      </c>
      <c r="H175" s="88" t="str">
        <f>IFERROR(Tabela!E175,"")</f>
        <v/>
      </c>
      <c r="I175" s="82" t="str">
        <f t="shared" si="69"/>
        <v/>
      </c>
      <c r="J175" s="89" t="str">
        <f>IFERROR(IF('Análise Quantitativa'!$D$33="Mínimo",_xlfn.RANK.EQ(Tabela!I175,Tabela!$I$3:$I$247,1)+COUNTIF(Tabela!$I$3:'Tabela'!I175,Tabela!I175)-1,IF('Análise Quantitativa'!$D$33="- Mínimo",_xlfn.RANK.EQ(Tabela!I175,Tabela!$I$3:$I$247,1)+COUNTIF(Tabela!$I$3:'Tabela'!I175,Tabela!I175)-1,IF('Análise Quantitativa'!$D$33="Máximo",_xlfn.RANK.EQ(Tabela!I175,Tabela!$I$3:$I$247,0)+COUNTIF(Tabela!$I$3:'Tabela'!I175,Tabela!I175)-1,""))),"")</f>
        <v/>
      </c>
    </row>
    <row r="176" spans="2:10" ht="9.75" thickBot="1" x14ac:dyDescent="0.3">
      <c r="B176" s="81" t="str">
        <f>Esboço!C38</f>
        <v/>
      </c>
      <c r="C176" s="75" t="str">
        <f>Esboço!Y38</f>
        <v/>
      </c>
      <c r="D176" s="75" t="str">
        <f>IFERROR(IF('Análise Quantitativa'!$D$33="Mínimo",_xlfn.RANK.EQ(Tabela!C176,Tabela!$C$3:$C$247,1)+COUNTIF(Tabela!$C$3:'Tabela'!C176,Tabela!C176)-1,IF('Análise Quantitativa'!$D$33="- Mínimo",_xlfn.RANK.EQ(Tabela!C176,Tabela!$C$3:$C$247,1)+COUNTIF(Tabela!$C$3:'Tabela'!C176,Tabela!C176)-1,IF('Análise Quantitativa'!$D$33="Máximo",_xlfn.RANK.EQ(Tabela!C176,Tabela!$C$3:$C$247,0)+COUNTIF(Tabela!$C$3:'Tabela'!C176,Tabela!C176)-1,""))),"")</f>
        <v/>
      </c>
      <c r="E176" s="79" t="str">
        <f>Esboço!AN38</f>
        <v/>
      </c>
      <c r="F176" s="75" t="str">
        <f>IFERROR(IF('Análise Quantitativa'!$D$33="Mínimo",_xlfn.RANK.EQ(Tabela!E176,Tabela!$E$3:$E$247,1)+COUNTIF(Tabela!$E$3:'Tabela'!E176,Tabela!E176)-1,IF('Análise Quantitativa'!$D$33="- Mínimo",_xlfn.RANK.EQ(Tabela!E176,Tabela!$E$3:$E$247,1)+COUNTIF(Tabela!$E$3:'Tabela'!E176,Tabela!E176)-1,IF('Análise Quantitativa'!$D$33="Máximo",_xlfn.RANK.EQ(Tabela!E176,Tabela!$E$3:$E$247,0)+COUNTIF(Tabela!$E$3:'Tabela'!E176,Tabela!E176)-1,""))),"")</f>
        <v/>
      </c>
      <c r="G176" s="88" t="str">
        <f t="shared" si="70"/>
        <v/>
      </c>
      <c r="H176" s="88" t="str">
        <f>IFERROR(Tabela!E176,"")</f>
        <v/>
      </c>
      <c r="I176" s="82" t="str">
        <f t="shared" si="69"/>
        <v/>
      </c>
      <c r="J176" s="89" t="str">
        <f>IFERROR(IF('Análise Quantitativa'!$D$33="Mínimo",_xlfn.RANK.EQ(Tabela!I176,Tabela!$I$3:$I$247,1)+COUNTIF(Tabela!$I$3:'Tabela'!I176,Tabela!I176)-1,IF('Análise Quantitativa'!$D$33="- Mínimo",_xlfn.RANK.EQ(Tabela!I176,Tabela!$I$3:$I$247,1)+COUNTIF(Tabela!$I$3:'Tabela'!I176,Tabela!I176)-1,IF('Análise Quantitativa'!$D$33="Máximo",_xlfn.RANK.EQ(Tabela!I176,Tabela!$I$3:$I$247,0)+COUNTIF(Tabela!$I$3:'Tabela'!I176,Tabela!I176)-1,""))),"")</f>
        <v/>
      </c>
    </row>
    <row r="177" spans="2:10" ht="9.75" thickBot="1" x14ac:dyDescent="0.3">
      <c r="B177" s="81" t="str">
        <f>Esboço!C39</f>
        <v/>
      </c>
      <c r="C177" s="75" t="str">
        <f>Esboço!Y39</f>
        <v/>
      </c>
      <c r="D177" s="75" t="str">
        <f>IFERROR(IF('Análise Quantitativa'!$D$33="Mínimo",_xlfn.RANK.EQ(Tabela!C177,Tabela!$C$3:$C$247,1)+COUNTIF(Tabela!$C$3:'Tabela'!C177,Tabela!C177)-1,IF('Análise Quantitativa'!$D$33="- Mínimo",_xlfn.RANK.EQ(Tabela!C177,Tabela!$C$3:$C$247,1)+COUNTIF(Tabela!$C$3:'Tabela'!C177,Tabela!C177)-1,IF('Análise Quantitativa'!$D$33="Máximo",_xlfn.RANK.EQ(Tabela!C177,Tabela!$C$3:$C$247,0)+COUNTIF(Tabela!$C$3:'Tabela'!C177,Tabela!C177)-1,""))),"")</f>
        <v/>
      </c>
      <c r="E177" s="79" t="str">
        <f>Esboço!AN39</f>
        <v/>
      </c>
      <c r="F177" s="75" t="str">
        <f>IFERROR(IF('Análise Quantitativa'!$D$33="Mínimo",_xlfn.RANK.EQ(Tabela!E177,Tabela!$E$3:$E$247,1)+COUNTIF(Tabela!$E$3:'Tabela'!E177,Tabela!E177)-1,IF('Análise Quantitativa'!$D$33="- Mínimo",_xlfn.RANK.EQ(Tabela!E177,Tabela!$E$3:$E$247,1)+COUNTIF(Tabela!$E$3:'Tabela'!E177,Tabela!E177)-1,IF('Análise Quantitativa'!$D$33="Máximo",_xlfn.RANK.EQ(Tabela!E177,Tabela!$E$3:$E$247,0)+COUNTIF(Tabela!$E$3:'Tabela'!E177,Tabela!E177)-1,""))),"")</f>
        <v/>
      </c>
      <c r="G177" s="88" t="str">
        <f t="shared" si="70"/>
        <v/>
      </c>
      <c r="H177" s="88" t="str">
        <f>IFERROR(Tabela!E177,"")</f>
        <v/>
      </c>
      <c r="I177" s="82" t="str">
        <f t="shared" si="69"/>
        <v/>
      </c>
      <c r="J177" s="89" t="str">
        <f>IFERROR(IF('Análise Quantitativa'!$D$33="Mínimo",_xlfn.RANK.EQ(Tabela!I177,Tabela!$I$3:$I$247,1)+COUNTIF(Tabela!$I$3:'Tabela'!I177,Tabela!I177)-1,IF('Análise Quantitativa'!$D$33="- Mínimo",_xlfn.RANK.EQ(Tabela!I177,Tabela!$I$3:$I$247,1)+COUNTIF(Tabela!$I$3:'Tabela'!I177,Tabela!I177)-1,IF('Análise Quantitativa'!$D$33="Máximo",_xlfn.RANK.EQ(Tabela!I177,Tabela!$I$3:$I$247,0)+COUNTIF(Tabela!$I$3:'Tabela'!I177,Tabela!I177)-1,""))),"")</f>
        <v/>
      </c>
    </row>
    <row r="178" spans="2:10" ht="9.75" thickBot="1" x14ac:dyDescent="0.3">
      <c r="B178" s="81" t="str">
        <f>Esboço!C5</f>
        <v>Emelynne Brito</v>
      </c>
      <c r="C178" s="75" t="str">
        <f>Esboço!AA5</f>
        <v/>
      </c>
      <c r="D178" s="75" t="str">
        <f>IFERROR(IF('Análise Quantitativa'!$D$33="Mínimo",_xlfn.RANK.EQ(Tabela!C178,Tabela!$C$3:$C$247,1)+COUNTIF(Tabela!$C$3:'Tabela'!C178,Tabela!C178)-1,IF('Análise Quantitativa'!$D$33="- Mínimo",_xlfn.RANK.EQ(Tabela!C178,Tabela!$C$3:$C$247,1)+COUNTIF(Tabela!$C$3:'Tabela'!C178,Tabela!C178)-1,IF('Análise Quantitativa'!$D$33="Máximo",_xlfn.RANK.EQ(Tabela!C178,Tabela!$C$3:$C$247,0)+COUNTIF(Tabela!$C$3:'Tabela'!C178,Tabela!C178)-1,""))),"")</f>
        <v/>
      </c>
      <c r="E178" s="79" t="str">
        <f>Esboço!AP5</f>
        <v/>
      </c>
      <c r="F178" s="75" t="str">
        <f>IFERROR(IF('Análise Quantitativa'!$D$33="Mínimo",_xlfn.RANK.EQ(Tabela!E178,Tabela!$E$3:$E$247,1)+COUNTIF(Tabela!$E$3:'Tabela'!E178,Tabela!E178)-1,IF('Análise Quantitativa'!$D$33="- Mínimo",_xlfn.RANK.EQ(Tabela!E178,Tabela!$E$3:$E$247,1)+COUNTIF(Tabela!$E$3:'Tabela'!E178,Tabela!E178)-1,IF('Análise Quantitativa'!$D$33="Máximo",_xlfn.RANK.EQ(Tabela!E178,Tabela!$E$3:$E$247,0)+COUNTIF(Tabela!$E$3:'Tabela'!E178,Tabela!E178)-1,""))),"")</f>
        <v/>
      </c>
      <c r="G178" s="90" t="str">
        <f>IFERROR(C178,"")</f>
        <v/>
      </c>
      <c r="H178" s="90" t="str">
        <f>IFERROR(Tabela!E178,"")</f>
        <v/>
      </c>
      <c r="I178" s="82" t="str">
        <f t="shared" si="69"/>
        <v/>
      </c>
      <c r="J178" s="89" t="str">
        <f>IFERROR(IF('Análise Quantitativa'!$D$33="Mínimo",_xlfn.RANK.EQ(Tabela!I178,Tabela!$I$3:$I$247,1)+COUNTIF(Tabela!$I$3:'Tabela'!I178,Tabela!I178)-1,IF('Análise Quantitativa'!$D$33="- Mínimo",_xlfn.RANK.EQ(Tabela!I178,Tabela!$I$3:$I$247,1)+COUNTIF(Tabela!$I$3:'Tabela'!I178,Tabela!I178)-1,IF('Análise Quantitativa'!$D$33="Máximo",_xlfn.RANK.EQ(Tabela!I178,Tabela!$I$3:$I$247,0)+COUNTIF(Tabela!$I$3:'Tabela'!I178,Tabela!I178)-1,""))),"")</f>
        <v/>
      </c>
    </row>
    <row r="179" spans="2:10" ht="9.75" thickBot="1" x14ac:dyDescent="0.3">
      <c r="B179" s="81" t="str">
        <f>Esboço!C6</f>
        <v>Kallyne Soares</v>
      </c>
      <c r="C179" s="75" t="str">
        <f>Esboço!AA6</f>
        <v/>
      </c>
      <c r="D179" s="75" t="str">
        <f>IFERROR(IF('Análise Quantitativa'!$D$33="Mínimo",_xlfn.RANK.EQ(Tabela!C179,Tabela!$C$3:$C$247,1)+COUNTIF(Tabela!$C$3:'Tabela'!C179,Tabela!C179)-1,IF('Análise Quantitativa'!$D$33="- Mínimo",_xlfn.RANK.EQ(Tabela!C179,Tabela!$C$3:$C$247,1)+COUNTIF(Tabela!$C$3:'Tabela'!C179,Tabela!C179)-1,IF('Análise Quantitativa'!$D$33="Máximo",_xlfn.RANK.EQ(Tabela!C179,Tabela!$C$3:$C$247,0)+COUNTIF(Tabela!$C$3:'Tabela'!C179,Tabela!C179)-1,""))),"")</f>
        <v/>
      </c>
      <c r="E179" s="79" t="str">
        <f>Esboço!AP6</f>
        <v/>
      </c>
      <c r="F179" s="75" t="str">
        <f>IFERROR(IF('Análise Quantitativa'!$D$33="Mínimo",_xlfn.RANK.EQ(Tabela!E179,Tabela!$E$3:$E$247,1)+COUNTIF(Tabela!$E$3:'Tabela'!E179,Tabela!E179)-1,IF('Análise Quantitativa'!$D$33="- Mínimo",_xlfn.RANK.EQ(Tabela!E179,Tabela!$E$3:$E$247,1)+COUNTIF(Tabela!$E$3:'Tabela'!E179,Tabela!E179)-1,IF('Análise Quantitativa'!$D$33="Máximo",_xlfn.RANK.EQ(Tabela!E179,Tabela!$E$3:$E$247,0)+COUNTIF(Tabela!$E$3:'Tabela'!E179,Tabela!E179)-1,""))),"")</f>
        <v/>
      </c>
      <c r="G179" s="90" t="str">
        <f t="shared" ref="G179:G212" si="71">IFERROR(C179,"")</f>
        <v/>
      </c>
      <c r="H179" s="90" t="str">
        <f>IFERROR(Tabela!E179,"")</f>
        <v/>
      </c>
      <c r="I179" s="82" t="str">
        <f t="shared" si="69"/>
        <v/>
      </c>
      <c r="J179" s="89" t="str">
        <f>IFERROR(IF('Análise Quantitativa'!$D$33="Mínimo",_xlfn.RANK.EQ(Tabela!I179,Tabela!$I$3:$I$247,1)+COUNTIF(Tabela!$I$3:'Tabela'!I179,Tabela!I179)-1,IF('Análise Quantitativa'!$D$33="- Mínimo",_xlfn.RANK.EQ(Tabela!I179,Tabela!$I$3:$I$247,1)+COUNTIF(Tabela!$I$3:'Tabela'!I179,Tabela!I179)-1,IF('Análise Quantitativa'!$D$33="Máximo",_xlfn.RANK.EQ(Tabela!I179,Tabela!$I$3:$I$247,0)+COUNTIF(Tabela!$I$3:'Tabela'!I179,Tabela!I179)-1,""))),"")</f>
        <v/>
      </c>
    </row>
    <row r="180" spans="2:10" ht="9.75" thickBot="1" x14ac:dyDescent="0.3">
      <c r="B180" s="81" t="str">
        <f>Esboço!C7</f>
        <v>Mª Silva</v>
      </c>
      <c r="C180" s="75" t="str">
        <f>Esboço!AA7</f>
        <v/>
      </c>
      <c r="D180" s="75" t="str">
        <f>IFERROR(IF('Análise Quantitativa'!$D$33="Mínimo",_xlfn.RANK.EQ(Tabela!C180,Tabela!$C$3:$C$247,1)+COUNTIF(Tabela!$C$3:'Tabela'!C180,Tabela!C180)-1,IF('Análise Quantitativa'!$D$33="- Mínimo",_xlfn.RANK.EQ(Tabela!C180,Tabela!$C$3:$C$247,1)+COUNTIF(Tabela!$C$3:'Tabela'!C180,Tabela!C180)-1,IF('Análise Quantitativa'!$D$33="Máximo",_xlfn.RANK.EQ(Tabela!C180,Tabela!$C$3:$C$247,0)+COUNTIF(Tabela!$C$3:'Tabela'!C180,Tabela!C180)-1,""))),"")</f>
        <v/>
      </c>
      <c r="E180" s="79" t="str">
        <f>Esboço!AP7</f>
        <v/>
      </c>
      <c r="F180" s="75" t="str">
        <f>IFERROR(IF('Análise Quantitativa'!$D$33="Mínimo",_xlfn.RANK.EQ(Tabela!E180,Tabela!$E$3:$E$247,1)+COUNTIF(Tabela!$E$3:'Tabela'!E180,Tabela!E180)-1,IF('Análise Quantitativa'!$D$33="- Mínimo",_xlfn.RANK.EQ(Tabela!E180,Tabela!$E$3:$E$247,1)+COUNTIF(Tabela!$E$3:'Tabela'!E180,Tabela!E180)-1,IF('Análise Quantitativa'!$D$33="Máximo",_xlfn.RANK.EQ(Tabela!E180,Tabela!$E$3:$E$247,0)+COUNTIF(Tabela!$E$3:'Tabela'!E180,Tabela!E180)-1,""))),"")</f>
        <v/>
      </c>
      <c r="G180" s="90" t="str">
        <f t="shared" si="71"/>
        <v/>
      </c>
      <c r="H180" s="90" t="str">
        <f>IFERROR(Tabela!E180,"")</f>
        <v/>
      </c>
      <c r="I180" s="82" t="str">
        <f t="shared" si="69"/>
        <v/>
      </c>
      <c r="J180" s="89" t="str">
        <f>IFERROR(IF('Análise Quantitativa'!$D$33="Mínimo",_xlfn.RANK.EQ(Tabela!I180,Tabela!$I$3:$I$247,1)+COUNTIF(Tabela!$I$3:'Tabela'!I180,Tabela!I180)-1,IF('Análise Quantitativa'!$D$33="- Mínimo",_xlfn.RANK.EQ(Tabela!I180,Tabela!$I$3:$I$247,1)+COUNTIF(Tabela!$I$3:'Tabela'!I180,Tabela!I180)-1,IF('Análise Quantitativa'!$D$33="Máximo",_xlfn.RANK.EQ(Tabela!I180,Tabela!$I$3:$I$247,0)+COUNTIF(Tabela!$I$3:'Tabela'!I180,Tabela!I180)-1,""))),"")</f>
        <v/>
      </c>
    </row>
    <row r="181" spans="2:10" ht="9.75" thickBot="1" x14ac:dyDescent="0.3">
      <c r="B181" s="81" t="str">
        <f>Esboço!C8</f>
        <v>Leide Santos</v>
      </c>
      <c r="C181" s="75" t="str">
        <f>Esboço!AA8</f>
        <v/>
      </c>
      <c r="D181" s="75" t="str">
        <f>IFERROR(IF('Análise Quantitativa'!$D$33="Mínimo",_xlfn.RANK.EQ(Tabela!C181,Tabela!$C$3:$C$247,1)+COUNTIF(Tabela!$C$3:'Tabela'!C181,Tabela!C181)-1,IF('Análise Quantitativa'!$D$33="- Mínimo",_xlfn.RANK.EQ(Tabela!C181,Tabela!$C$3:$C$247,1)+COUNTIF(Tabela!$C$3:'Tabela'!C181,Tabela!C181)-1,IF('Análise Quantitativa'!$D$33="Máximo",_xlfn.RANK.EQ(Tabela!C181,Tabela!$C$3:$C$247,0)+COUNTIF(Tabela!$C$3:'Tabela'!C181,Tabela!C181)-1,""))),"")</f>
        <v/>
      </c>
      <c r="E181" s="79" t="str">
        <f>Esboço!AP8</f>
        <v/>
      </c>
      <c r="F181" s="75" t="str">
        <f>IFERROR(IF('Análise Quantitativa'!$D$33="Mínimo",_xlfn.RANK.EQ(Tabela!E181,Tabela!$E$3:$E$247,1)+COUNTIF(Tabela!$E$3:'Tabela'!E181,Tabela!E181)-1,IF('Análise Quantitativa'!$D$33="- Mínimo",_xlfn.RANK.EQ(Tabela!E181,Tabela!$E$3:$E$247,1)+COUNTIF(Tabela!$E$3:'Tabela'!E181,Tabela!E181)-1,IF('Análise Quantitativa'!$D$33="Máximo",_xlfn.RANK.EQ(Tabela!E181,Tabela!$E$3:$E$247,0)+COUNTIF(Tabela!$E$3:'Tabela'!E181,Tabela!E181)-1,""))),"")</f>
        <v/>
      </c>
      <c r="G181" s="90" t="str">
        <f t="shared" si="71"/>
        <v/>
      </c>
      <c r="H181" s="90" t="str">
        <f>IFERROR(Tabela!E181,"")</f>
        <v/>
      </c>
      <c r="I181" s="82" t="str">
        <f t="shared" si="69"/>
        <v/>
      </c>
      <c r="J181" s="89" t="str">
        <f>IFERROR(IF('Análise Quantitativa'!$D$33="Mínimo",_xlfn.RANK.EQ(Tabela!I181,Tabela!$I$3:$I$247,1)+COUNTIF(Tabela!$I$3:'Tabela'!I181,Tabela!I181)-1,IF('Análise Quantitativa'!$D$33="- Mínimo",_xlfn.RANK.EQ(Tabela!I181,Tabela!$I$3:$I$247,1)+COUNTIF(Tabela!$I$3:'Tabela'!I181,Tabela!I181)-1,IF('Análise Quantitativa'!$D$33="Máximo",_xlfn.RANK.EQ(Tabela!I181,Tabela!$I$3:$I$247,0)+COUNTIF(Tabela!$I$3:'Tabela'!I181,Tabela!I181)-1,""))),"")</f>
        <v/>
      </c>
    </row>
    <row r="182" spans="2:10" ht="9.75" thickBot="1" x14ac:dyDescent="0.3">
      <c r="B182" s="81" t="str">
        <f>Esboço!C9</f>
        <v>Edna Dias</v>
      </c>
      <c r="C182" s="75" t="str">
        <f>Esboço!AA9</f>
        <v/>
      </c>
      <c r="D182" s="75" t="str">
        <f>IFERROR(IF('Análise Quantitativa'!$D$33="Mínimo",_xlfn.RANK.EQ(Tabela!C182,Tabela!$C$3:$C$247,1)+COUNTIF(Tabela!$C$3:'Tabela'!C182,Tabela!C182)-1,IF('Análise Quantitativa'!$D$33="- Mínimo",_xlfn.RANK.EQ(Tabela!C182,Tabela!$C$3:$C$247,1)+COUNTIF(Tabela!$C$3:'Tabela'!C182,Tabela!C182)-1,IF('Análise Quantitativa'!$D$33="Máximo",_xlfn.RANK.EQ(Tabela!C182,Tabela!$C$3:$C$247,0)+COUNTIF(Tabela!$C$3:'Tabela'!C182,Tabela!C182)-1,""))),"")</f>
        <v/>
      </c>
      <c r="E182" s="79" t="str">
        <f>Esboço!AP9</f>
        <v/>
      </c>
      <c r="F182" s="75" t="str">
        <f>IFERROR(IF('Análise Quantitativa'!$D$33="Mínimo",_xlfn.RANK.EQ(Tabela!E182,Tabela!$E$3:$E$247,1)+COUNTIF(Tabela!$E$3:'Tabela'!E182,Tabela!E182)-1,IF('Análise Quantitativa'!$D$33="- Mínimo",_xlfn.RANK.EQ(Tabela!E182,Tabela!$E$3:$E$247,1)+COUNTIF(Tabela!$E$3:'Tabela'!E182,Tabela!E182)-1,IF('Análise Quantitativa'!$D$33="Máximo",_xlfn.RANK.EQ(Tabela!E182,Tabela!$E$3:$E$247,0)+COUNTIF(Tabela!$E$3:'Tabela'!E182,Tabela!E182)-1,""))),"")</f>
        <v/>
      </c>
      <c r="G182" s="90" t="str">
        <f t="shared" si="71"/>
        <v/>
      </c>
      <c r="H182" s="90" t="str">
        <f>IFERROR(Tabela!E182,"")</f>
        <v/>
      </c>
      <c r="I182" s="82" t="str">
        <f t="shared" si="69"/>
        <v/>
      </c>
      <c r="J182" s="89" t="str">
        <f>IFERROR(IF('Análise Quantitativa'!$D$33="Mínimo",_xlfn.RANK.EQ(Tabela!I182,Tabela!$I$3:$I$247,1)+COUNTIF(Tabela!$I$3:'Tabela'!I182,Tabela!I182)-1,IF('Análise Quantitativa'!$D$33="- Mínimo",_xlfn.RANK.EQ(Tabela!I182,Tabela!$I$3:$I$247,1)+COUNTIF(Tabela!$I$3:'Tabela'!I182,Tabela!I182)-1,IF('Análise Quantitativa'!$D$33="Máximo",_xlfn.RANK.EQ(Tabela!I182,Tabela!$I$3:$I$247,0)+COUNTIF(Tabela!$I$3:'Tabela'!I182,Tabela!I182)-1,""))),"")</f>
        <v/>
      </c>
    </row>
    <row r="183" spans="2:10" ht="9.75" thickBot="1" x14ac:dyDescent="0.3">
      <c r="B183" s="81" t="str">
        <f>Esboço!C10</f>
        <v>Brend Santos</v>
      </c>
      <c r="C183" s="75" t="str">
        <f>Esboço!AA10</f>
        <v/>
      </c>
      <c r="D183" s="75" t="str">
        <f>IFERROR(IF('Análise Quantitativa'!$D$33="Mínimo",_xlfn.RANK.EQ(Tabela!C183,Tabela!$C$3:$C$247,1)+COUNTIF(Tabela!$C$3:'Tabela'!C183,Tabela!C183)-1,IF('Análise Quantitativa'!$D$33="- Mínimo",_xlfn.RANK.EQ(Tabela!C183,Tabela!$C$3:$C$247,1)+COUNTIF(Tabela!$C$3:'Tabela'!C183,Tabela!C183)-1,IF('Análise Quantitativa'!$D$33="Máximo",_xlfn.RANK.EQ(Tabela!C183,Tabela!$C$3:$C$247,0)+COUNTIF(Tabela!$C$3:'Tabela'!C183,Tabela!C183)-1,""))),"")</f>
        <v/>
      </c>
      <c r="E183" s="79">
        <f>Esboço!AP10</f>
        <v>3</v>
      </c>
      <c r="F183" s="75">
        <f>IFERROR(IF('Análise Quantitativa'!$D$33="Mínimo",_xlfn.RANK.EQ(Tabela!E183,Tabela!$E$3:$E$247,1)+COUNTIF(Tabela!$E$3:'Tabela'!E183,Tabela!E183)-1,IF('Análise Quantitativa'!$D$33="- Mínimo",_xlfn.RANK.EQ(Tabela!E183,Tabela!$E$3:$E$247,1)+COUNTIF(Tabela!$E$3:'Tabela'!E183,Tabela!E183)-1,IF('Análise Quantitativa'!$D$33="Máximo",_xlfn.RANK.EQ(Tabela!E183,Tabela!$E$3:$E$247,0)+COUNTIF(Tabela!$E$3:'Tabela'!E183,Tabela!E183)-1,""))),"")</f>
        <v>3</v>
      </c>
      <c r="G183" s="90" t="str">
        <f t="shared" si="71"/>
        <v/>
      </c>
      <c r="H183" s="90">
        <f>IFERROR(Tabela!E183,"")</f>
        <v>3</v>
      </c>
      <c r="I183" s="82">
        <f t="shared" si="69"/>
        <v>3</v>
      </c>
      <c r="J183" s="89">
        <f>IFERROR(IF('Análise Quantitativa'!$D$33="Mínimo",_xlfn.RANK.EQ(Tabela!I183,Tabela!$I$3:$I$247,1)+COUNTIF(Tabela!$I$3:'Tabela'!I183,Tabela!I183)-1,IF('Análise Quantitativa'!$D$33="- Mínimo",_xlfn.RANK.EQ(Tabela!I183,Tabela!$I$3:$I$247,1)+COUNTIF(Tabela!$I$3:'Tabela'!I183,Tabela!I183)-1,IF('Análise Quantitativa'!$D$33="Máximo",_xlfn.RANK.EQ(Tabela!I183,Tabela!$I$3:$I$247,0)+COUNTIF(Tabela!$I$3:'Tabela'!I183,Tabela!I183)-1,""))),"")</f>
        <v>3</v>
      </c>
    </row>
    <row r="184" spans="2:10" ht="9.75" thickBot="1" x14ac:dyDescent="0.3">
      <c r="B184" s="81" t="str">
        <f>Esboço!C11</f>
        <v>Vilma Rodrigues Alvez</v>
      </c>
      <c r="C184" s="75" t="str">
        <f>Esboço!AA11</f>
        <v/>
      </c>
      <c r="D184" s="75" t="str">
        <f>IFERROR(IF('Análise Quantitativa'!$D$33="Mínimo",_xlfn.RANK.EQ(Tabela!C184,Tabela!$C$3:$C$247,1)+COUNTIF(Tabela!$C$3:'Tabela'!C184,Tabela!C184)-1,IF('Análise Quantitativa'!$D$33="- Mínimo",_xlfn.RANK.EQ(Tabela!C184,Tabela!$C$3:$C$247,1)+COUNTIF(Tabela!$C$3:'Tabela'!C184,Tabela!C184)-1,IF('Análise Quantitativa'!$D$33="Máximo",_xlfn.RANK.EQ(Tabela!C184,Tabela!$C$3:$C$247,0)+COUNTIF(Tabela!$C$3:'Tabela'!C184,Tabela!C184)-1,""))),"")</f>
        <v/>
      </c>
      <c r="E184" s="79" t="str">
        <f>Esboço!AP11</f>
        <v/>
      </c>
      <c r="F184" s="75" t="str">
        <f>IFERROR(IF('Análise Quantitativa'!$D$33="Mínimo",_xlfn.RANK.EQ(Tabela!E184,Tabela!$E$3:$E$247,1)+COUNTIF(Tabela!$E$3:'Tabela'!E184,Tabela!E184)-1,IF('Análise Quantitativa'!$D$33="- Mínimo",_xlfn.RANK.EQ(Tabela!E184,Tabela!$E$3:$E$247,1)+COUNTIF(Tabela!$E$3:'Tabela'!E184,Tabela!E184)-1,IF('Análise Quantitativa'!$D$33="Máximo",_xlfn.RANK.EQ(Tabela!E184,Tabela!$E$3:$E$247,0)+COUNTIF(Tabela!$E$3:'Tabela'!E184,Tabela!E184)-1,""))),"")</f>
        <v/>
      </c>
      <c r="G184" s="90" t="str">
        <f t="shared" si="71"/>
        <v/>
      </c>
      <c r="H184" s="90" t="str">
        <f>IFERROR(Tabela!E184,"")</f>
        <v/>
      </c>
      <c r="I184" s="82" t="str">
        <f t="shared" si="69"/>
        <v/>
      </c>
      <c r="J184" s="89" t="str">
        <f>IFERROR(IF('Análise Quantitativa'!$D$33="Mínimo",_xlfn.RANK.EQ(Tabela!I184,Tabela!$I$3:$I$247,1)+COUNTIF(Tabela!$I$3:'Tabela'!I184,Tabela!I184)-1,IF('Análise Quantitativa'!$D$33="- Mínimo",_xlfn.RANK.EQ(Tabela!I184,Tabela!$I$3:$I$247,1)+COUNTIF(Tabela!$I$3:'Tabela'!I184,Tabela!I184)-1,IF('Análise Quantitativa'!$D$33="Máximo",_xlfn.RANK.EQ(Tabela!I184,Tabela!$I$3:$I$247,0)+COUNTIF(Tabela!$I$3:'Tabela'!I184,Tabela!I184)-1,""))),"")</f>
        <v/>
      </c>
    </row>
    <row r="185" spans="2:10" ht="9.75" thickBot="1" x14ac:dyDescent="0.3">
      <c r="B185" s="81" t="str">
        <f>Esboço!C12</f>
        <v>Yslani Vieira</v>
      </c>
      <c r="C185" s="75" t="str">
        <f>Esboço!AA12</f>
        <v/>
      </c>
      <c r="D185" s="75" t="str">
        <f>IFERROR(IF('Análise Quantitativa'!$D$33="Mínimo",_xlfn.RANK.EQ(Tabela!C185,Tabela!$C$3:$C$247,1)+COUNTIF(Tabela!$C$3:'Tabela'!C185,Tabela!C185)-1,IF('Análise Quantitativa'!$D$33="- Mínimo",_xlfn.RANK.EQ(Tabela!C185,Tabela!$C$3:$C$247,1)+COUNTIF(Tabela!$C$3:'Tabela'!C185,Tabela!C185)-1,IF('Análise Quantitativa'!$D$33="Máximo",_xlfn.RANK.EQ(Tabela!C185,Tabela!$C$3:$C$247,0)+COUNTIF(Tabela!$C$3:'Tabela'!C185,Tabela!C185)-1,""))),"")</f>
        <v/>
      </c>
      <c r="E185" s="79" t="str">
        <f>Esboço!AP12</f>
        <v/>
      </c>
      <c r="F185" s="75" t="str">
        <f>IFERROR(IF('Análise Quantitativa'!$D$33="Mínimo",_xlfn.RANK.EQ(Tabela!E185,Tabela!$E$3:$E$247,1)+COUNTIF(Tabela!$E$3:'Tabela'!E185,Tabela!E185)-1,IF('Análise Quantitativa'!$D$33="- Mínimo",_xlfn.RANK.EQ(Tabela!E185,Tabela!$E$3:$E$247,1)+COUNTIF(Tabela!$E$3:'Tabela'!E185,Tabela!E185)-1,IF('Análise Quantitativa'!$D$33="Máximo",_xlfn.RANK.EQ(Tabela!E185,Tabela!$E$3:$E$247,0)+COUNTIF(Tabela!$E$3:'Tabela'!E185,Tabela!E185)-1,""))),"")</f>
        <v/>
      </c>
      <c r="G185" s="90" t="str">
        <f t="shared" si="71"/>
        <v/>
      </c>
      <c r="H185" s="90" t="str">
        <f>IFERROR(Tabela!E185,"")</f>
        <v/>
      </c>
      <c r="I185" s="82" t="str">
        <f t="shared" si="69"/>
        <v/>
      </c>
      <c r="J185" s="89" t="str">
        <f>IFERROR(IF('Análise Quantitativa'!$D$33="Mínimo",_xlfn.RANK.EQ(Tabela!I185,Tabela!$I$3:$I$247,1)+COUNTIF(Tabela!$I$3:'Tabela'!I185,Tabela!I185)-1,IF('Análise Quantitativa'!$D$33="- Mínimo",_xlfn.RANK.EQ(Tabela!I185,Tabela!$I$3:$I$247,1)+COUNTIF(Tabela!$I$3:'Tabela'!I185,Tabela!I185)-1,IF('Análise Quantitativa'!$D$33="Máximo",_xlfn.RANK.EQ(Tabela!I185,Tabela!$I$3:$I$247,0)+COUNTIF(Tabela!$I$3:'Tabela'!I185,Tabela!I185)-1,""))),"")</f>
        <v/>
      </c>
    </row>
    <row r="186" spans="2:10" ht="9.75" thickBot="1" x14ac:dyDescent="0.3">
      <c r="B186" s="81" t="str">
        <f>Esboço!C13</f>
        <v/>
      </c>
      <c r="C186" s="75" t="str">
        <f>Esboço!AA13</f>
        <v/>
      </c>
      <c r="D186" s="75" t="str">
        <f>IFERROR(IF('Análise Quantitativa'!$D$33="Mínimo",_xlfn.RANK.EQ(Tabela!C186,Tabela!$C$3:$C$247,1)+COUNTIF(Tabela!$C$3:'Tabela'!C186,Tabela!C186)-1,IF('Análise Quantitativa'!$D$33="- Mínimo",_xlfn.RANK.EQ(Tabela!C186,Tabela!$C$3:$C$247,1)+COUNTIF(Tabela!$C$3:'Tabela'!C186,Tabela!C186)-1,IF('Análise Quantitativa'!$D$33="Máximo",_xlfn.RANK.EQ(Tabela!C186,Tabela!$C$3:$C$247,0)+COUNTIF(Tabela!$C$3:'Tabela'!C186,Tabela!C186)-1,""))),"")</f>
        <v/>
      </c>
      <c r="E186" s="79" t="str">
        <f>Esboço!AP13</f>
        <v/>
      </c>
      <c r="F186" s="75" t="str">
        <f>IFERROR(IF('Análise Quantitativa'!$D$33="Mínimo",_xlfn.RANK.EQ(Tabela!E186,Tabela!$E$3:$E$247,1)+COUNTIF(Tabela!$E$3:'Tabela'!E186,Tabela!E186)-1,IF('Análise Quantitativa'!$D$33="- Mínimo",_xlfn.RANK.EQ(Tabela!E186,Tabela!$E$3:$E$247,1)+COUNTIF(Tabela!$E$3:'Tabela'!E186,Tabela!E186)-1,IF('Análise Quantitativa'!$D$33="Máximo",_xlfn.RANK.EQ(Tabela!E186,Tabela!$E$3:$E$247,0)+COUNTIF(Tabela!$E$3:'Tabela'!E186,Tabela!E186)-1,""))),"")</f>
        <v/>
      </c>
      <c r="G186" s="90" t="str">
        <f t="shared" si="71"/>
        <v/>
      </c>
      <c r="H186" s="90" t="str">
        <f>IFERROR(Tabela!E186,"")</f>
        <v/>
      </c>
      <c r="I186" s="82" t="str">
        <f t="shared" si="69"/>
        <v/>
      </c>
      <c r="J186" s="89" t="str">
        <f>IFERROR(IF('Análise Quantitativa'!$D$33="Mínimo",_xlfn.RANK.EQ(Tabela!I186,Tabela!$I$3:$I$247,1)+COUNTIF(Tabela!$I$3:'Tabela'!I186,Tabela!I186)-1,IF('Análise Quantitativa'!$D$33="- Mínimo",_xlfn.RANK.EQ(Tabela!I186,Tabela!$I$3:$I$247,1)+COUNTIF(Tabela!$I$3:'Tabela'!I186,Tabela!I186)-1,IF('Análise Quantitativa'!$D$33="Máximo",_xlfn.RANK.EQ(Tabela!I186,Tabela!$I$3:$I$247,0)+COUNTIF(Tabela!$I$3:'Tabela'!I186,Tabela!I186)-1,""))),"")</f>
        <v/>
      </c>
    </row>
    <row r="187" spans="2:10" ht="9.75" thickBot="1" x14ac:dyDescent="0.3">
      <c r="B187" s="81" t="str">
        <f>Esboço!C14</f>
        <v/>
      </c>
      <c r="C187" s="75" t="str">
        <f>Esboço!AA14</f>
        <v/>
      </c>
      <c r="D187" s="75" t="str">
        <f>IFERROR(IF('Análise Quantitativa'!$D$33="Mínimo",_xlfn.RANK.EQ(Tabela!C187,Tabela!$C$3:$C$247,1)+COUNTIF(Tabela!$C$3:'Tabela'!C187,Tabela!C187)-1,IF('Análise Quantitativa'!$D$33="- Mínimo",_xlfn.RANK.EQ(Tabela!C187,Tabela!$C$3:$C$247,1)+COUNTIF(Tabela!$C$3:'Tabela'!C187,Tabela!C187)-1,IF('Análise Quantitativa'!$D$33="Máximo",_xlfn.RANK.EQ(Tabela!C187,Tabela!$C$3:$C$247,0)+COUNTIF(Tabela!$C$3:'Tabela'!C187,Tabela!C187)-1,""))),"")</f>
        <v/>
      </c>
      <c r="E187" s="79" t="str">
        <f>Esboço!AP14</f>
        <v/>
      </c>
      <c r="F187" s="75" t="str">
        <f>IFERROR(IF('Análise Quantitativa'!$D$33="Mínimo",_xlfn.RANK.EQ(Tabela!E187,Tabela!$E$3:$E$247,1)+COUNTIF(Tabela!$E$3:'Tabela'!E187,Tabela!E187)-1,IF('Análise Quantitativa'!$D$33="- Mínimo",_xlfn.RANK.EQ(Tabela!E187,Tabela!$E$3:$E$247,1)+COUNTIF(Tabela!$E$3:'Tabela'!E187,Tabela!E187)-1,IF('Análise Quantitativa'!$D$33="Máximo",_xlfn.RANK.EQ(Tabela!E187,Tabela!$E$3:$E$247,0)+COUNTIF(Tabela!$E$3:'Tabela'!E187,Tabela!E187)-1,""))),"")</f>
        <v/>
      </c>
      <c r="G187" s="90" t="str">
        <f t="shared" si="71"/>
        <v/>
      </c>
      <c r="H187" s="90" t="str">
        <f>IFERROR(Tabela!E187,"")</f>
        <v/>
      </c>
      <c r="I187" s="82" t="str">
        <f t="shared" si="69"/>
        <v/>
      </c>
      <c r="J187" s="89" t="str">
        <f>IFERROR(IF('Análise Quantitativa'!$D$33="Mínimo",_xlfn.RANK.EQ(Tabela!I187,Tabela!$I$3:$I$247,1)+COUNTIF(Tabela!$I$3:'Tabela'!I187,Tabela!I187)-1,IF('Análise Quantitativa'!$D$33="- Mínimo",_xlfn.RANK.EQ(Tabela!I187,Tabela!$I$3:$I$247,1)+COUNTIF(Tabela!$I$3:'Tabela'!I187,Tabela!I187)-1,IF('Análise Quantitativa'!$D$33="Máximo",_xlfn.RANK.EQ(Tabela!I187,Tabela!$I$3:$I$247,0)+COUNTIF(Tabela!$I$3:'Tabela'!I187,Tabela!I187)-1,""))),"")</f>
        <v/>
      </c>
    </row>
    <row r="188" spans="2:10" ht="9.75" thickBot="1" x14ac:dyDescent="0.3">
      <c r="B188" s="81" t="str">
        <f>Esboço!C15</f>
        <v/>
      </c>
      <c r="C188" s="75" t="str">
        <f>Esboço!AA15</f>
        <v/>
      </c>
      <c r="D188" s="75" t="str">
        <f>IFERROR(IF('Análise Quantitativa'!$D$33="Mínimo",_xlfn.RANK.EQ(Tabela!C188,Tabela!$C$3:$C$247,1)+COUNTIF(Tabela!$C$3:'Tabela'!C188,Tabela!C188)-1,IF('Análise Quantitativa'!$D$33="- Mínimo",_xlfn.RANK.EQ(Tabela!C188,Tabela!$C$3:$C$247,1)+COUNTIF(Tabela!$C$3:'Tabela'!C188,Tabela!C188)-1,IF('Análise Quantitativa'!$D$33="Máximo",_xlfn.RANK.EQ(Tabela!C188,Tabela!$C$3:$C$247,0)+COUNTIF(Tabela!$C$3:'Tabela'!C188,Tabela!C188)-1,""))),"")</f>
        <v/>
      </c>
      <c r="E188" s="79" t="str">
        <f>Esboço!AP15</f>
        <v/>
      </c>
      <c r="F188" s="75" t="str">
        <f>IFERROR(IF('Análise Quantitativa'!$D$33="Mínimo",_xlfn.RANK.EQ(Tabela!E188,Tabela!$E$3:$E$247,1)+COUNTIF(Tabela!$E$3:'Tabela'!E188,Tabela!E188)-1,IF('Análise Quantitativa'!$D$33="- Mínimo",_xlfn.RANK.EQ(Tabela!E188,Tabela!$E$3:$E$247,1)+COUNTIF(Tabela!$E$3:'Tabela'!E188,Tabela!E188)-1,IF('Análise Quantitativa'!$D$33="Máximo",_xlfn.RANK.EQ(Tabela!E188,Tabela!$E$3:$E$247,0)+COUNTIF(Tabela!$E$3:'Tabela'!E188,Tabela!E188)-1,""))),"")</f>
        <v/>
      </c>
      <c r="G188" s="90" t="str">
        <f t="shared" si="71"/>
        <v/>
      </c>
      <c r="H188" s="90" t="str">
        <f>IFERROR(Tabela!E188,"")</f>
        <v/>
      </c>
      <c r="I188" s="82" t="str">
        <f t="shared" si="69"/>
        <v/>
      </c>
      <c r="J188" s="89" t="str">
        <f>IFERROR(IF('Análise Quantitativa'!$D$33="Mínimo",_xlfn.RANK.EQ(Tabela!I188,Tabela!$I$3:$I$247,1)+COUNTIF(Tabela!$I$3:'Tabela'!I188,Tabela!I188)-1,IF('Análise Quantitativa'!$D$33="- Mínimo",_xlfn.RANK.EQ(Tabela!I188,Tabela!$I$3:$I$247,1)+COUNTIF(Tabela!$I$3:'Tabela'!I188,Tabela!I188)-1,IF('Análise Quantitativa'!$D$33="Máximo",_xlfn.RANK.EQ(Tabela!I188,Tabela!$I$3:$I$247,0)+COUNTIF(Tabela!$I$3:'Tabela'!I188,Tabela!I188)-1,""))),"")</f>
        <v/>
      </c>
    </row>
    <row r="189" spans="2:10" ht="9.75" thickBot="1" x14ac:dyDescent="0.3">
      <c r="B189" s="81" t="str">
        <f>Esboço!C16</f>
        <v/>
      </c>
      <c r="C189" s="75" t="str">
        <f>Esboço!AA16</f>
        <v/>
      </c>
      <c r="D189" s="75" t="str">
        <f>IFERROR(IF('Análise Quantitativa'!$D$33="Mínimo",_xlfn.RANK.EQ(Tabela!C189,Tabela!$C$3:$C$247,1)+COUNTIF(Tabela!$C$3:'Tabela'!C189,Tabela!C189)-1,IF('Análise Quantitativa'!$D$33="- Mínimo",_xlfn.RANK.EQ(Tabela!C189,Tabela!$C$3:$C$247,1)+COUNTIF(Tabela!$C$3:'Tabela'!C189,Tabela!C189)-1,IF('Análise Quantitativa'!$D$33="Máximo",_xlfn.RANK.EQ(Tabela!C189,Tabela!$C$3:$C$247,0)+COUNTIF(Tabela!$C$3:'Tabela'!C189,Tabela!C189)-1,""))),"")</f>
        <v/>
      </c>
      <c r="E189" s="79" t="str">
        <f>Esboço!AP16</f>
        <v/>
      </c>
      <c r="F189" s="75" t="str">
        <f>IFERROR(IF('Análise Quantitativa'!$D$33="Mínimo",_xlfn.RANK.EQ(Tabela!E189,Tabela!$E$3:$E$247,1)+COUNTIF(Tabela!$E$3:'Tabela'!E189,Tabela!E189)-1,IF('Análise Quantitativa'!$D$33="- Mínimo",_xlfn.RANK.EQ(Tabela!E189,Tabela!$E$3:$E$247,1)+COUNTIF(Tabela!$E$3:'Tabela'!E189,Tabela!E189)-1,IF('Análise Quantitativa'!$D$33="Máximo",_xlfn.RANK.EQ(Tabela!E189,Tabela!$E$3:$E$247,0)+COUNTIF(Tabela!$E$3:'Tabela'!E189,Tabela!E189)-1,""))),"")</f>
        <v/>
      </c>
      <c r="G189" s="90" t="str">
        <f t="shared" si="71"/>
        <v/>
      </c>
      <c r="H189" s="90" t="str">
        <f>IFERROR(Tabela!E189,"")</f>
        <v/>
      </c>
      <c r="I189" s="82" t="str">
        <f t="shared" si="69"/>
        <v/>
      </c>
      <c r="J189" s="89" t="str">
        <f>IFERROR(IF('Análise Quantitativa'!$D$33="Mínimo",_xlfn.RANK.EQ(Tabela!I189,Tabela!$I$3:$I$247,1)+COUNTIF(Tabela!$I$3:'Tabela'!I189,Tabela!I189)-1,IF('Análise Quantitativa'!$D$33="- Mínimo",_xlfn.RANK.EQ(Tabela!I189,Tabela!$I$3:$I$247,1)+COUNTIF(Tabela!$I$3:'Tabela'!I189,Tabela!I189)-1,IF('Análise Quantitativa'!$D$33="Máximo",_xlfn.RANK.EQ(Tabela!I189,Tabela!$I$3:$I$247,0)+COUNTIF(Tabela!$I$3:'Tabela'!I189,Tabela!I189)-1,""))),"")</f>
        <v/>
      </c>
    </row>
    <row r="190" spans="2:10" ht="9.75" thickBot="1" x14ac:dyDescent="0.3">
      <c r="B190" s="81" t="str">
        <f>Esboço!C17</f>
        <v/>
      </c>
      <c r="C190" s="75" t="str">
        <f>Esboço!AA17</f>
        <v/>
      </c>
      <c r="D190" s="75" t="str">
        <f>IFERROR(IF('Análise Quantitativa'!$D$33="Mínimo",_xlfn.RANK.EQ(Tabela!C190,Tabela!$C$3:$C$247,1)+COUNTIF(Tabela!$C$3:'Tabela'!C190,Tabela!C190)-1,IF('Análise Quantitativa'!$D$33="- Mínimo",_xlfn.RANK.EQ(Tabela!C190,Tabela!$C$3:$C$247,1)+COUNTIF(Tabela!$C$3:'Tabela'!C190,Tabela!C190)-1,IF('Análise Quantitativa'!$D$33="Máximo",_xlfn.RANK.EQ(Tabela!C190,Tabela!$C$3:$C$247,0)+COUNTIF(Tabela!$C$3:'Tabela'!C190,Tabela!C190)-1,""))),"")</f>
        <v/>
      </c>
      <c r="E190" s="79" t="str">
        <f>Esboço!AP17</f>
        <v/>
      </c>
      <c r="F190" s="75" t="str">
        <f>IFERROR(IF('Análise Quantitativa'!$D$33="Mínimo",_xlfn.RANK.EQ(Tabela!E190,Tabela!$E$3:$E$247,1)+COUNTIF(Tabela!$E$3:'Tabela'!E190,Tabela!E190)-1,IF('Análise Quantitativa'!$D$33="- Mínimo",_xlfn.RANK.EQ(Tabela!E190,Tabela!$E$3:$E$247,1)+COUNTIF(Tabela!$E$3:'Tabela'!E190,Tabela!E190)-1,IF('Análise Quantitativa'!$D$33="Máximo",_xlfn.RANK.EQ(Tabela!E190,Tabela!$E$3:$E$247,0)+COUNTIF(Tabela!$E$3:'Tabela'!E190,Tabela!E190)-1,""))),"")</f>
        <v/>
      </c>
      <c r="G190" s="90" t="str">
        <f t="shared" si="71"/>
        <v/>
      </c>
      <c r="H190" s="90" t="str">
        <f>IFERROR(Tabela!E190,"")</f>
        <v/>
      </c>
      <c r="I190" s="82" t="str">
        <f t="shared" si="69"/>
        <v/>
      </c>
      <c r="J190" s="89" t="str">
        <f>IFERROR(IF('Análise Quantitativa'!$D$33="Mínimo",_xlfn.RANK.EQ(Tabela!I190,Tabela!$I$3:$I$247,1)+COUNTIF(Tabela!$I$3:'Tabela'!I190,Tabela!I190)-1,IF('Análise Quantitativa'!$D$33="- Mínimo",_xlfn.RANK.EQ(Tabela!I190,Tabela!$I$3:$I$247,1)+COUNTIF(Tabela!$I$3:'Tabela'!I190,Tabela!I190)-1,IF('Análise Quantitativa'!$D$33="Máximo",_xlfn.RANK.EQ(Tabela!I190,Tabela!$I$3:$I$247,0)+COUNTIF(Tabela!$I$3:'Tabela'!I190,Tabela!I190)-1,""))),"")</f>
        <v/>
      </c>
    </row>
    <row r="191" spans="2:10" ht="9.75" thickBot="1" x14ac:dyDescent="0.3">
      <c r="B191" s="81" t="str">
        <f>Esboço!C18</f>
        <v/>
      </c>
      <c r="C191" s="75" t="str">
        <f>Esboço!AA18</f>
        <v/>
      </c>
      <c r="D191" s="75" t="str">
        <f>IFERROR(IF('Análise Quantitativa'!$D$33="Mínimo",_xlfn.RANK.EQ(Tabela!C191,Tabela!$C$3:$C$247,1)+COUNTIF(Tabela!$C$3:'Tabela'!C191,Tabela!C191)-1,IF('Análise Quantitativa'!$D$33="- Mínimo",_xlfn.RANK.EQ(Tabela!C191,Tabela!$C$3:$C$247,1)+COUNTIF(Tabela!$C$3:'Tabela'!C191,Tabela!C191)-1,IF('Análise Quantitativa'!$D$33="Máximo",_xlfn.RANK.EQ(Tabela!C191,Tabela!$C$3:$C$247,0)+COUNTIF(Tabela!$C$3:'Tabela'!C191,Tabela!C191)-1,""))),"")</f>
        <v/>
      </c>
      <c r="E191" s="79" t="str">
        <f>Esboço!AP18</f>
        <v/>
      </c>
      <c r="F191" s="75" t="str">
        <f>IFERROR(IF('Análise Quantitativa'!$D$33="Mínimo",_xlfn.RANK.EQ(Tabela!E191,Tabela!$E$3:$E$247,1)+COUNTIF(Tabela!$E$3:'Tabela'!E191,Tabela!E191)-1,IF('Análise Quantitativa'!$D$33="- Mínimo",_xlfn.RANK.EQ(Tabela!E191,Tabela!$E$3:$E$247,1)+COUNTIF(Tabela!$E$3:'Tabela'!E191,Tabela!E191)-1,IF('Análise Quantitativa'!$D$33="Máximo",_xlfn.RANK.EQ(Tabela!E191,Tabela!$E$3:$E$247,0)+COUNTIF(Tabela!$E$3:'Tabela'!E191,Tabela!E191)-1,""))),"")</f>
        <v/>
      </c>
      <c r="G191" s="90" t="str">
        <f t="shared" si="71"/>
        <v/>
      </c>
      <c r="H191" s="90" t="str">
        <f>IFERROR(Tabela!E191,"")</f>
        <v/>
      </c>
      <c r="I191" s="82" t="str">
        <f t="shared" si="69"/>
        <v/>
      </c>
      <c r="J191" s="89" t="str">
        <f>IFERROR(IF('Análise Quantitativa'!$D$33="Mínimo",_xlfn.RANK.EQ(Tabela!I191,Tabela!$I$3:$I$247,1)+COUNTIF(Tabela!$I$3:'Tabela'!I191,Tabela!I191)-1,IF('Análise Quantitativa'!$D$33="- Mínimo",_xlfn.RANK.EQ(Tabela!I191,Tabela!$I$3:$I$247,1)+COUNTIF(Tabela!$I$3:'Tabela'!I191,Tabela!I191)-1,IF('Análise Quantitativa'!$D$33="Máximo",_xlfn.RANK.EQ(Tabela!I191,Tabela!$I$3:$I$247,0)+COUNTIF(Tabela!$I$3:'Tabela'!I191,Tabela!I191)-1,""))),"")</f>
        <v/>
      </c>
    </row>
    <row r="192" spans="2:10" ht="9.75" thickBot="1" x14ac:dyDescent="0.3">
      <c r="B192" s="81" t="str">
        <f>Esboço!C19</f>
        <v/>
      </c>
      <c r="C192" s="75" t="str">
        <f>Esboço!AA19</f>
        <v/>
      </c>
      <c r="D192" s="75" t="str">
        <f>IFERROR(IF('Análise Quantitativa'!$D$33="Mínimo",_xlfn.RANK.EQ(Tabela!C192,Tabela!$C$3:$C$247,1)+COUNTIF(Tabela!$C$3:'Tabela'!C192,Tabela!C192)-1,IF('Análise Quantitativa'!$D$33="- Mínimo",_xlfn.RANK.EQ(Tabela!C192,Tabela!$C$3:$C$247,1)+COUNTIF(Tabela!$C$3:'Tabela'!C192,Tabela!C192)-1,IF('Análise Quantitativa'!$D$33="Máximo",_xlfn.RANK.EQ(Tabela!C192,Tabela!$C$3:$C$247,0)+COUNTIF(Tabela!$C$3:'Tabela'!C192,Tabela!C192)-1,""))),"")</f>
        <v/>
      </c>
      <c r="E192" s="79" t="str">
        <f>Esboço!AP19</f>
        <v/>
      </c>
      <c r="F192" s="75" t="str">
        <f>IFERROR(IF('Análise Quantitativa'!$D$33="Mínimo",_xlfn.RANK.EQ(Tabela!E192,Tabela!$E$3:$E$247,1)+COUNTIF(Tabela!$E$3:'Tabela'!E192,Tabela!E192)-1,IF('Análise Quantitativa'!$D$33="- Mínimo",_xlfn.RANK.EQ(Tabela!E192,Tabela!$E$3:$E$247,1)+COUNTIF(Tabela!$E$3:'Tabela'!E192,Tabela!E192)-1,IF('Análise Quantitativa'!$D$33="Máximo",_xlfn.RANK.EQ(Tabela!E192,Tabela!$E$3:$E$247,0)+COUNTIF(Tabela!$E$3:'Tabela'!E192,Tabela!E192)-1,""))),"")</f>
        <v/>
      </c>
      <c r="G192" s="90" t="str">
        <f t="shared" si="71"/>
        <v/>
      </c>
      <c r="H192" s="90" t="str">
        <f>IFERROR(Tabela!E192,"")</f>
        <v/>
      </c>
      <c r="I192" s="82" t="str">
        <f t="shared" si="69"/>
        <v/>
      </c>
      <c r="J192" s="89" t="str">
        <f>IFERROR(IF('Análise Quantitativa'!$D$33="Mínimo",_xlfn.RANK.EQ(Tabela!I192,Tabela!$I$3:$I$247,1)+COUNTIF(Tabela!$I$3:'Tabela'!I192,Tabela!I192)-1,IF('Análise Quantitativa'!$D$33="- Mínimo",_xlfn.RANK.EQ(Tabela!I192,Tabela!$I$3:$I$247,1)+COUNTIF(Tabela!$I$3:'Tabela'!I192,Tabela!I192)-1,IF('Análise Quantitativa'!$D$33="Máximo",_xlfn.RANK.EQ(Tabela!I192,Tabela!$I$3:$I$247,0)+COUNTIF(Tabela!$I$3:'Tabela'!I192,Tabela!I192)-1,""))),"")</f>
        <v/>
      </c>
    </row>
    <row r="193" spans="2:10" ht="9.75" thickBot="1" x14ac:dyDescent="0.3">
      <c r="B193" s="81" t="str">
        <f>Esboço!C20</f>
        <v/>
      </c>
      <c r="C193" s="75" t="str">
        <f>Esboço!AA20</f>
        <v/>
      </c>
      <c r="D193" s="75" t="str">
        <f>IFERROR(IF('Análise Quantitativa'!$D$33="Mínimo",_xlfn.RANK.EQ(Tabela!C193,Tabela!$C$3:$C$247,1)+COUNTIF(Tabela!$C$3:'Tabela'!C193,Tabela!C193)-1,IF('Análise Quantitativa'!$D$33="- Mínimo",_xlfn.RANK.EQ(Tabela!C193,Tabela!$C$3:$C$247,1)+COUNTIF(Tabela!$C$3:'Tabela'!C193,Tabela!C193)-1,IF('Análise Quantitativa'!$D$33="Máximo",_xlfn.RANK.EQ(Tabela!C193,Tabela!$C$3:$C$247,0)+COUNTIF(Tabela!$C$3:'Tabela'!C193,Tabela!C193)-1,""))),"")</f>
        <v/>
      </c>
      <c r="E193" s="79" t="str">
        <f>Esboço!AP20</f>
        <v/>
      </c>
      <c r="F193" s="75" t="str">
        <f>IFERROR(IF('Análise Quantitativa'!$D$33="Mínimo",_xlfn.RANK.EQ(Tabela!E193,Tabela!$E$3:$E$247,1)+COUNTIF(Tabela!$E$3:'Tabela'!E193,Tabela!E193)-1,IF('Análise Quantitativa'!$D$33="- Mínimo",_xlfn.RANK.EQ(Tabela!E193,Tabela!$E$3:$E$247,1)+COUNTIF(Tabela!$E$3:'Tabela'!E193,Tabela!E193)-1,IF('Análise Quantitativa'!$D$33="Máximo",_xlfn.RANK.EQ(Tabela!E193,Tabela!$E$3:$E$247,0)+COUNTIF(Tabela!$E$3:'Tabela'!E193,Tabela!E193)-1,""))),"")</f>
        <v/>
      </c>
      <c r="G193" s="90" t="str">
        <f t="shared" si="71"/>
        <v/>
      </c>
      <c r="H193" s="90" t="str">
        <f>IFERROR(Tabela!E193,"")</f>
        <v/>
      </c>
      <c r="I193" s="82" t="str">
        <f t="shared" si="69"/>
        <v/>
      </c>
      <c r="J193" s="89" t="str">
        <f>IFERROR(IF('Análise Quantitativa'!$D$33="Mínimo",_xlfn.RANK.EQ(Tabela!I193,Tabela!$I$3:$I$247,1)+COUNTIF(Tabela!$I$3:'Tabela'!I193,Tabela!I193)-1,IF('Análise Quantitativa'!$D$33="- Mínimo",_xlfn.RANK.EQ(Tabela!I193,Tabela!$I$3:$I$247,1)+COUNTIF(Tabela!$I$3:'Tabela'!I193,Tabela!I193)-1,IF('Análise Quantitativa'!$D$33="Máximo",_xlfn.RANK.EQ(Tabela!I193,Tabela!$I$3:$I$247,0)+COUNTIF(Tabela!$I$3:'Tabela'!I193,Tabela!I193)-1,""))),"")</f>
        <v/>
      </c>
    </row>
    <row r="194" spans="2:10" ht="9.75" thickBot="1" x14ac:dyDescent="0.3">
      <c r="B194" s="81" t="str">
        <f>Esboço!C21</f>
        <v/>
      </c>
      <c r="C194" s="75" t="str">
        <f>Esboço!AA21</f>
        <v/>
      </c>
      <c r="D194" s="75" t="str">
        <f>IFERROR(IF('Análise Quantitativa'!$D$33="Mínimo",_xlfn.RANK.EQ(Tabela!C194,Tabela!$C$3:$C$247,1)+COUNTIF(Tabela!$C$3:'Tabela'!C194,Tabela!C194)-1,IF('Análise Quantitativa'!$D$33="- Mínimo",_xlfn.RANK.EQ(Tabela!C194,Tabela!$C$3:$C$247,1)+COUNTIF(Tabela!$C$3:'Tabela'!C194,Tabela!C194)-1,IF('Análise Quantitativa'!$D$33="Máximo",_xlfn.RANK.EQ(Tabela!C194,Tabela!$C$3:$C$247,0)+COUNTIF(Tabela!$C$3:'Tabela'!C194,Tabela!C194)-1,""))),"")</f>
        <v/>
      </c>
      <c r="E194" s="79" t="str">
        <f>Esboço!AP21</f>
        <v/>
      </c>
      <c r="F194" s="75" t="str">
        <f>IFERROR(IF('Análise Quantitativa'!$D$33="Mínimo",_xlfn.RANK.EQ(Tabela!E194,Tabela!$E$3:$E$247,1)+COUNTIF(Tabela!$E$3:'Tabela'!E194,Tabela!E194)-1,IF('Análise Quantitativa'!$D$33="- Mínimo",_xlfn.RANK.EQ(Tabela!E194,Tabela!$E$3:$E$247,1)+COUNTIF(Tabela!$E$3:'Tabela'!E194,Tabela!E194)-1,IF('Análise Quantitativa'!$D$33="Máximo",_xlfn.RANK.EQ(Tabela!E194,Tabela!$E$3:$E$247,0)+COUNTIF(Tabela!$E$3:'Tabela'!E194,Tabela!E194)-1,""))),"")</f>
        <v/>
      </c>
      <c r="G194" s="90" t="str">
        <f t="shared" si="71"/>
        <v/>
      </c>
      <c r="H194" s="90" t="str">
        <f>IFERROR(Tabela!E194,"")</f>
        <v/>
      </c>
      <c r="I194" s="82" t="str">
        <f t="shared" si="69"/>
        <v/>
      </c>
      <c r="J194" s="89" t="str">
        <f>IFERROR(IF('Análise Quantitativa'!$D$33="Mínimo",_xlfn.RANK.EQ(Tabela!I194,Tabela!$I$3:$I$247,1)+COUNTIF(Tabela!$I$3:'Tabela'!I194,Tabela!I194)-1,IF('Análise Quantitativa'!$D$33="- Mínimo",_xlfn.RANK.EQ(Tabela!I194,Tabela!$I$3:$I$247,1)+COUNTIF(Tabela!$I$3:'Tabela'!I194,Tabela!I194)-1,IF('Análise Quantitativa'!$D$33="Máximo",_xlfn.RANK.EQ(Tabela!I194,Tabela!$I$3:$I$247,0)+COUNTIF(Tabela!$I$3:'Tabela'!I194,Tabela!I194)-1,""))),"")</f>
        <v/>
      </c>
    </row>
    <row r="195" spans="2:10" ht="9.75" thickBot="1" x14ac:dyDescent="0.3">
      <c r="B195" s="81" t="str">
        <f>Esboço!C22</f>
        <v/>
      </c>
      <c r="C195" s="75" t="str">
        <f>Esboço!AA22</f>
        <v/>
      </c>
      <c r="D195" s="75" t="str">
        <f>IFERROR(IF('Análise Quantitativa'!$D$33="Mínimo",_xlfn.RANK.EQ(Tabela!C195,Tabela!$C$3:$C$247,1)+COUNTIF(Tabela!$C$3:'Tabela'!C195,Tabela!C195)-1,IF('Análise Quantitativa'!$D$33="- Mínimo",_xlfn.RANK.EQ(Tabela!C195,Tabela!$C$3:$C$247,1)+COUNTIF(Tabela!$C$3:'Tabela'!C195,Tabela!C195)-1,IF('Análise Quantitativa'!$D$33="Máximo",_xlfn.RANK.EQ(Tabela!C195,Tabela!$C$3:$C$247,0)+COUNTIF(Tabela!$C$3:'Tabela'!C195,Tabela!C195)-1,""))),"")</f>
        <v/>
      </c>
      <c r="E195" s="79" t="str">
        <f>Esboço!AP22</f>
        <v/>
      </c>
      <c r="F195" s="75" t="str">
        <f>IFERROR(IF('Análise Quantitativa'!$D$33="Mínimo",_xlfn.RANK.EQ(Tabela!E195,Tabela!$E$3:$E$247,1)+COUNTIF(Tabela!$E$3:'Tabela'!E195,Tabela!E195)-1,IF('Análise Quantitativa'!$D$33="- Mínimo",_xlfn.RANK.EQ(Tabela!E195,Tabela!$E$3:$E$247,1)+COUNTIF(Tabela!$E$3:'Tabela'!E195,Tabela!E195)-1,IF('Análise Quantitativa'!$D$33="Máximo",_xlfn.RANK.EQ(Tabela!E195,Tabela!$E$3:$E$247,0)+COUNTIF(Tabela!$E$3:'Tabela'!E195,Tabela!E195)-1,""))),"")</f>
        <v/>
      </c>
      <c r="G195" s="90" t="str">
        <f t="shared" si="71"/>
        <v/>
      </c>
      <c r="H195" s="90" t="str">
        <f>IFERROR(Tabela!E195,"")</f>
        <v/>
      </c>
      <c r="I195" s="82" t="str">
        <f t="shared" si="69"/>
        <v/>
      </c>
      <c r="J195" s="89" t="str">
        <f>IFERROR(IF('Análise Quantitativa'!$D$33="Mínimo",_xlfn.RANK.EQ(Tabela!I195,Tabela!$I$3:$I$247,1)+COUNTIF(Tabela!$I$3:'Tabela'!I195,Tabela!I195)-1,IF('Análise Quantitativa'!$D$33="- Mínimo",_xlfn.RANK.EQ(Tabela!I195,Tabela!$I$3:$I$247,1)+COUNTIF(Tabela!$I$3:'Tabela'!I195,Tabela!I195)-1,IF('Análise Quantitativa'!$D$33="Máximo",_xlfn.RANK.EQ(Tabela!I195,Tabela!$I$3:$I$247,0)+COUNTIF(Tabela!$I$3:'Tabela'!I195,Tabela!I195)-1,""))),"")</f>
        <v/>
      </c>
    </row>
    <row r="196" spans="2:10" ht="9.75" thickBot="1" x14ac:dyDescent="0.3">
      <c r="B196" s="81" t="str">
        <f>Esboço!C23</f>
        <v/>
      </c>
      <c r="C196" s="75" t="str">
        <f>Esboço!AA23</f>
        <v/>
      </c>
      <c r="D196" s="75" t="str">
        <f>IFERROR(IF('Análise Quantitativa'!$D$33="Mínimo",_xlfn.RANK.EQ(Tabela!C196,Tabela!$C$3:$C$247,1)+COUNTIF(Tabela!$C$3:'Tabela'!C196,Tabela!C196)-1,IF('Análise Quantitativa'!$D$33="- Mínimo",_xlfn.RANK.EQ(Tabela!C196,Tabela!$C$3:$C$247,1)+COUNTIF(Tabela!$C$3:'Tabela'!C196,Tabela!C196)-1,IF('Análise Quantitativa'!$D$33="Máximo",_xlfn.RANK.EQ(Tabela!C196,Tabela!$C$3:$C$247,0)+COUNTIF(Tabela!$C$3:'Tabela'!C196,Tabela!C196)-1,""))),"")</f>
        <v/>
      </c>
      <c r="E196" s="79" t="str">
        <f>Esboço!AP23</f>
        <v/>
      </c>
      <c r="F196" s="75" t="str">
        <f>IFERROR(IF('Análise Quantitativa'!$D$33="Mínimo",_xlfn.RANK.EQ(Tabela!E196,Tabela!$E$3:$E$247,1)+COUNTIF(Tabela!$E$3:'Tabela'!E196,Tabela!E196)-1,IF('Análise Quantitativa'!$D$33="- Mínimo",_xlfn.RANK.EQ(Tabela!E196,Tabela!$E$3:$E$247,1)+COUNTIF(Tabela!$E$3:'Tabela'!E196,Tabela!E196)-1,IF('Análise Quantitativa'!$D$33="Máximo",_xlfn.RANK.EQ(Tabela!E196,Tabela!$E$3:$E$247,0)+COUNTIF(Tabela!$E$3:'Tabela'!E196,Tabela!E196)-1,""))),"")</f>
        <v/>
      </c>
      <c r="G196" s="90" t="str">
        <f t="shared" si="71"/>
        <v/>
      </c>
      <c r="H196" s="90" t="str">
        <f>IFERROR(Tabela!E196,"")</f>
        <v/>
      </c>
      <c r="I196" s="82" t="str">
        <f t="shared" si="69"/>
        <v/>
      </c>
      <c r="J196" s="89" t="str">
        <f>IFERROR(IF('Análise Quantitativa'!$D$33="Mínimo",_xlfn.RANK.EQ(Tabela!I196,Tabela!$I$3:$I$247,1)+COUNTIF(Tabela!$I$3:'Tabela'!I196,Tabela!I196)-1,IF('Análise Quantitativa'!$D$33="- Mínimo",_xlfn.RANK.EQ(Tabela!I196,Tabela!$I$3:$I$247,1)+COUNTIF(Tabela!$I$3:'Tabela'!I196,Tabela!I196)-1,IF('Análise Quantitativa'!$D$33="Máximo",_xlfn.RANK.EQ(Tabela!I196,Tabela!$I$3:$I$247,0)+COUNTIF(Tabela!$I$3:'Tabela'!I196,Tabela!I196)-1,""))),"")</f>
        <v/>
      </c>
    </row>
    <row r="197" spans="2:10" ht="9.75" thickBot="1" x14ac:dyDescent="0.3">
      <c r="B197" s="81" t="str">
        <f>Esboço!C24</f>
        <v/>
      </c>
      <c r="C197" s="75" t="str">
        <f>Esboço!AA24</f>
        <v/>
      </c>
      <c r="D197" s="75" t="str">
        <f>IFERROR(IF('Análise Quantitativa'!$D$33="Mínimo",_xlfn.RANK.EQ(Tabela!C197,Tabela!$C$3:$C$247,1)+COUNTIF(Tabela!$C$3:'Tabela'!C197,Tabela!C197)-1,IF('Análise Quantitativa'!$D$33="- Mínimo",_xlfn.RANK.EQ(Tabela!C197,Tabela!$C$3:$C$247,1)+COUNTIF(Tabela!$C$3:'Tabela'!C197,Tabela!C197)-1,IF('Análise Quantitativa'!$D$33="Máximo",_xlfn.RANK.EQ(Tabela!C197,Tabela!$C$3:$C$247,0)+COUNTIF(Tabela!$C$3:'Tabela'!C197,Tabela!C197)-1,""))),"")</f>
        <v/>
      </c>
      <c r="E197" s="79" t="str">
        <f>Esboço!AP24</f>
        <v/>
      </c>
      <c r="F197" s="75" t="str">
        <f>IFERROR(IF('Análise Quantitativa'!$D$33="Mínimo",_xlfn.RANK.EQ(Tabela!E197,Tabela!$E$3:$E$247,1)+COUNTIF(Tabela!$E$3:'Tabela'!E197,Tabela!E197)-1,IF('Análise Quantitativa'!$D$33="- Mínimo",_xlfn.RANK.EQ(Tabela!E197,Tabela!$E$3:$E$247,1)+COUNTIF(Tabela!$E$3:'Tabela'!E197,Tabela!E197)-1,IF('Análise Quantitativa'!$D$33="Máximo",_xlfn.RANK.EQ(Tabela!E197,Tabela!$E$3:$E$247,0)+COUNTIF(Tabela!$E$3:'Tabela'!E197,Tabela!E197)-1,""))),"")</f>
        <v/>
      </c>
      <c r="G197" s="90" t="str">
        <f t="shared" si="71"/>
        <v/>
      </c>
      <c r="H197" s="90" t="str">
        <f>IFERROR(Tabela!E197,"")</f>
        <v/>
      </c>
      <c r="I197" s="82" t="str">
        <f t="shared" ref="I197:I245" si="72">IF(H197="","",H197)</f>
        <v/>
      </c>
      <c r="J197" s="89" t="str">
        <f>IFERROR(IF('Análise Quantitativa'!$D$33="Mínimo",_xlfn.RANK.EQ(Tabela!I197,Tabela!$I$3:$I$247,1)+COUNTIF(Tabela!$I$3:'Tabela'!I197,Tabela!I197)-1,IF('Análise Quantitativa'!$D$33="- Mínimo",_xlfn.RANK.EQ(Tabela!I197,Tabela!$I$3:$I$247,1)+COUNTIF(Tabela!$I$3:'Tabela'!I197,Tabela!I197)-1,IF('Análise Quantitativa'!$D$33="Máximo",_xlfn.RANK.EQ(Tabela!I197,Tabela!$I$3:$I$247,0)+COUNTIF(Tabela!$I$3:'Tabela'!I197,Tabela!I197)-1,""))),"")</f>
        <v/>
      </c>
    </row>
    <row r="198" spans="2:10" ht="9.75" thickBot="1" x14ac:dyDescent="0.3">
      <c r="B198" s="81" t="str">
        <f>Esboço!C25</f>
        <v/>
      </c>
      <c r="C198" s="75" t="str">
        <f>Esboço!AA25</f>
        <v/>
      </c>
      <c r="D198" s="75" t="str">
        <f>IFERROR(IF('Análise Quantitativa'!$D$33="Mínimo",_xlfn.RANK.EQ(Tabela!C198,Tabela!$C$3:$C$247,1)+COUNTIF(Tabela!$C$3:'Tabela'!C198,Tabela!C198)-1,IF('Análise Quantitativa'!$D$33="- Mínimo",_xlfn.RANK.EQ(Tabela!C198,Tabela!$C$3:$C$247,1)+COUNTIF(Tabela!$C$3:'Tabela'!C198,Tabela!C198)-1,IF('Análise Quantitativa'!$D$33="Máximo",_xlfn.RANK.EQ(Tabela!C198,Tabela!$C$3:$C$247,0)+COUNTIF(Tabela!$C$3:'Tabela'!C198,Tabela!C198)-1,""))),"")</f>
        <v/>
      </c>
      <c r="E198" s="79" t="str">
        <f>Esboço!AP25</f>
        <v/>
      </c>
      <c r="F198" s="75" t="str">
        <f>IFERROR(IF('Análise Quantitativa'!$D$33="Mínimo",_xlfn.RANK.EQ(Tabela!E198,Tabela!$E$3:$E$247,1)+COUNTIF(Tabela!$E$3:'Tabela'!E198,Tabela!E198)-1,IF('Análise Quantitativa'!$D$33="- Mínimo",_xlfn.RANK.EQ(Tabela!E198,Tabela!$E$3:$E$247,1)+COUNTIF(Tabela!$E$3:'Tabela'!E198,Tabela!E198)-1,IF('Análise Quantitativa'!$D$33="Máximo",_xlfn.RANK.EQ(Tabela!E198,Tabela!$E$3:$E$247,0)+COUNTIF(Tabela!$E$3:'Tabela'!E198,Tabela!E198)-1,""))),"")</f>
        <v/>
      </c>
      <c r="G198" s="90" t="str">
        <f t="shared" si="71"/>
        <v/>
      </c>
      <c r="H198" s="90" t="str">
        <f>IFERROR(Tabela!E198,"")</f>
        <v/>
      </c>
      <c r="I198" s="82" t="str">
        <f t="shared" si="72"/>
        <v/>
      </c>
      <c r="J198" s="89" t="str">
        <f>IFERROR(IF('Análise Quantitativa'!$D$33="Mínimo",_xlfn.RANK.EQ(Tabela!I198,Tabela!$I$3:$I$247,1)+COUNTIF(Tabela!$I$3:'Tabela'!I198,Tabela!I198)-1,IF('Análise Quantitativa'!$D$33="- Mínimo",_xlfn.RANK.EQ(Tabela!I198,Tabela!$I$3:$I$247,1)+COUNTIF(Tabela!$I$3:'Tabela'!I198,Tabela!I198)-1,IF('Análise Quantitativa'!$D$33="Máximo",_xlfn.RANK.EQ(Tabela!I198,Tabela!$I$3:$I$247,0)+COUNTIF(Tabela!$I$3:'Tabela'!I198,Tabela!I198)-1,""))),"")</f>
        <v/>
      </c>
    </row>
    <row r="199" spans="2:10" ht="9.75" thickBot="1" x14ac:dyDescent="0.3">
      <c r="B199" s="81" t="str">
        <f>Esboço!C26</f>
        <v/>
      </c>
      <c r="C199" s="75" t="str">
        <f>Esboço!AA26</f>
        <v/>
      </c>
      <c r="D199" s="75" t="str">
        <f>IFERROR(IF('Análise Quantitativa'!$D$33="Mínimo",_xlfn.RANK.EQ(Tabela!C199,Tabela!$C$3:$C$247,1)+COUNTIF(Tabela!$C$3:'Tabela'!C199,Tabela!C199)-1,IF('Análise Quantitativa'!$D$33="- Mínimo",_xlfn.RANK.EQ(Tabela!C199,Tabela!$C$3:$C$247,1)+COUNTIF(Tabela!$C$3:'Tabela'!C199,Tabela!C199)-1,IF('Análise Quantitativa'!$D$33="Máximo",_xlfn.RANK.EQ(Tabela!C199,Tabela!$C$3:$C$247,0)+COUNTIF(Tabela!$C$3:'Tabela'!C199,Tabela!C199)-1,""))),"")</f>
        <v/>
      </c>
      <c r="E199" s="79" t="str">
        <f>Esboço!AP26</f>
        <v/>
      </c>
      <c r="F199" s="75" t="str">
        <f>IFERROR(IF('Análise Quantitativa'!$D$33="Mínimo",_xlfn.RANK.EQ(Tabela!E199,Tabela!$E$3:$E$247,1)+COUNTIF(Tabela!$E$3:'Tabela'!E199,Tabela!E199)-1,IF('Análise Quantitativa'!$D$33="- Mínimo",_xlfn.RANK.EQ(Tabela!E199,Tabela!$E$3:$E$247,1)+COUNTIF(Tabela!$E$3:'Tabela'!E199,Tabela!E199)-1,IF('Análise Quantitativa'!$D$33="Máximo",_xlfn.RANK.EQ(Tabela!E199,Tabela!$E$3:$E$247,0)+COUNTIF(Tabela!$E$3:'Tabela'!E199,Tabela!E199)-1,""))),"")</f>
        <v/>
      </c>
      <c r="G199" s="90" t="str">
        <f t="shared" si="71"/>
        <v/>
      </c>
      <c r="H199" s="90" t="str">
        <f>IFERROR(Tabela!E199,"")</f>
        <v/>
      </c>
      <c r="I199" s="82" t="str">
        <f t="shared" si="72"/>
        <v/>
      </c>
      <c r="J199" s="89" t="str">
        <f>IFERROR(IF('Análise Quantitativa'!$D$33="Mínimo",_xlfn.RANK.EQ(Tabela!I199,Tabela!$I$3:$I$247,1)+COUNTIF(Tabela!$I$3:'Tabela'!I199,Tabela!I199)-1,IF('Análise Quantitativa'!$D$33="- Mínimo",_xlfn.RANK.EQ(Tabela!I199,Tabela!$I$3:$I$247,1)+COUNTIF(Tabela!$I$3:'Tabela'!I199,Tabela!I199)-1,IF('Análise Quantitativa'!$D$33="Máximo",_xlfn.RANK.EQ(Tabela!I199,Tabela!$I$3:$I$247,0)+COUNTIF(Tabela!$I$3:'Tabela'!I199,Tabela!I199)-1,""))),"")</f>
        <v/>
      </c>
    </row>
    <row r="200" spans="2:10" ht="9.75" thickBot="1" x14ac:dyDescent="0.3">
      <c r="B200" s="81" t="str">
        <f>Esboço!C27</f>
        <v/>
      </c>
      <c r="C200" s="75" t="str">
        <f>Esboço!AA27</f>
        <v/>
      </c>
      <c r="D200" s="75" t="str">
        <f>IFERROR(IF('Análise Quantitativa'!$D$33="Mínimo",_xlfn.RANK.EQ(Tabela!C200,Tabela!$C$3:$C$247,1)+COUNTIF(Tabela!$C$3:'Tabela'!C200,Tabela!C200)-1,IF('Análise Quantitativa'!$D$33="- Mínimo",_xlfn.RANK.EQ(Tabela!C200,Tabela!$C$3:$C$247,1)+COUNTIF(Tabela!$C$3:'Tabela'!C200,Tabela!C200)-1,IF('Análise Quantitativa'!$D$33="Máximo",_xlfn.RANK.EQ(Tabela!C200,Tabela!$C$3:$C$247,0)+COUNTIF(Tabela!$C$3:'Tabela'!C200,Tabela!C200)-1,""))),"")</f>
        <v/>
      </c>
      <c r="E200" s="79" t="str">
        <f>Esboço!AP27</f>
        <v/>
      </c>
      <c r="F200" s="75" t="str">
        <f>IFERROR(IF('Análise Quantitativa'!$D$33="Mínimo",_xlfn.RANK.EQ(Tabela!E200,Tabela!$E$3:$E$247,1)+COUNTIF(Tabela!$E$3:'Tabela'!E200,Tabela!E200)-1,IF('Análise Quantitativa'!$D$33="- Mínimo",_xlfn.RANK.EQ(Tabela!E200,Tabela!$E$3:$E$247,1)+COUNTIF(Tabela!$E$3:'Tabela'!E200,Tabela!E200)-1,IF('Análise Quantitativa'!$D$33="Máximo",_xlfn.RANK.EQ(Tabela!E200,Tabela!$E$3:$E$247,0)+COUNTIF(Tabela!$E$3:'Tabela'!E200,Tabela!E200)-1,""))),"")</f>
        <v/>
      </c>
      <c r="G200" s="90" t="str">
        <f t="shared" si="71"/>
        <v/>
      </c>
      <c r="H200" s="90" t="str">
        <f>IFERROR(Tabela!E200,"")</f>
        <v/>
      </c>
      <c r="I200" s="82" t="str">
        <f t="shared" si="72"/>
        <v/>
      </c>
      <c r="J200" s="89" t="str">
        <f>IFERROR(IF('Análise Quantitativa'!$D$33="Mínimo",_xlfn.RANK.EQ(Tabela!I200,Tabela!$I$3:$I$247,1)+COUNTIF(Tabela!$I$3:'Tabela'!I200,Tabela!I200)-1,IF('Análise Quantitativa'!$D$33="- Mínimo",_xlfn.RANK.EQ(Tabela!I200,Tabela!$I$3:$I$247,1)+COUNTIF(Tabela!$I$3:'Tabela'!I200,Tabela!I200)-1,IF('Análise Quantitativa'!$D$33="Máximo",_xlfn.RANK.EQ(Tabela!I200,Tabela!$I$3:$I$247,0)+COUNTIF(Tabela!$I$3:'Tabela'!I200,Tabela!I200)-1,""))),"")</f>
        <v/>
      </c>
    </row>
    <row r="201" spans="2:10" ht="9.75" thickBot="1" x14ac:dyDescent="0.3">
      <c r="B201" s="81" t="str">
        <f>Esboço!C28</f>
        <v/>
      </c>
      <c r="C201" s="75" t="str">
        <f>Esboço!AA28</f>
        <v/>
      </c>
      <c r="D201" s="75" t="str">
        <f>IFERROR(IF('Análise Quantitativa'!$D$33="Mínimo",_xlfn.RANK.EQ(Tabela!C201,Tabela!$C$3:$C$247,1)+COUNTIF(Tabela!$C$3:'Tabela'!C201,Tabela!C201)-1,IF('Análise Quantitativa'!$D$33="- Mínimo",_xlfn.RANK.EQ(Tabela!C201,Tabela!$C$3:$C$247,1)+COUNTIF(Tabela!$C$3:'Tabela'!C201,Tabela!C201)-1,IF('Análise Quantitativa'!$D$33="Máximo",_xlfn.RANK.EQ(Tabela!C201,Tabela!$C$3:$C$247,0)+COUNTIF(Tabela!$C$3:'Tabela'!C201,Tabela!C201)-1,""))),"")</f>
        <v/>
      </c>
      <c r="E201" s="79" t="str">
        <f>Esboço!AP28</f>
        <v/>
      </c>
      <c r="F201" s="75" t="str">
        <f>IFERROR(IF('Análise Quantitativa'!$D$33="Mínimo",_xlfn.RANK.EQ(Tabela!E201,Tabela!$E$3:$E$247,1)+COUNTIF(Tabela!$E$3:'Tabela'!E201,Tabela!E201)-1,IF('Análise Quantitativa'!$D$33="- Mínimo",_xlfn.RANK.EQ(Tabela!E201,Tabela!$E$3:$E$247,1)+COUNTIF(Tabela!$E$3:'Tabela'!E201,Tabela!E201)-1,IF('Análise Quantitativa'!$D$33="Máximo",_xlfn.RANK.EQ(Tabela!E201,Tabela!$E$3:$E$247,0)+COUNTIF(Tabela!$E$3:'Tabela'!E201,Tabela!E201)-1,""))),"")</f>
        <v/>
      </c>
      <c r="G201" s="90" t="str">
        <f t="shared" si="71"/>
        <v/>
      </c>
      <c r="H201" s="90" t="str">
        <f>IFERROR(Tabela!E201,"")</f>
        <v/>
      </c>
      <c r="I201" s="82" t="str">
        <f t="shared" si="72"/>
        <v/>
      </c>
      <c r="J201" s="89" t="str">
        <f>IFERROR(IF('Análise Quantitativa'!$D$33="Mínimo",_xlfn.RANK.EQ(Tabela!I201,Tabela!$I$3:$I$247,1)+COUNTIF(Tabela!$I$3:'Tabela'!I201,Tabela!I201)-1,IF('Análise Quantitativa'!$D$33="- Mínimo",_xlfn.RANK.EQ(Tabela!I201,Tabela!$I$3:$I$247,1)+COUNTIF(Tabela!$I$3:'Tabela'!I201,Tabela!I201)-1,IF('Análise Quantitativa'!$D$33="Máximo",_xlfn.RANK.EQ(Tabela!I201,Tabela!$I$3:$I$247,0)+COUNTIF(Tabela!$I$3:'Tabela'!I201,Tabela!I201)-1,""))),"")</f>
        <v/>
      </c>
    </row>
    <row r="202" spans="2:10" ht="9.75" thickBot="1" x14ac:dyDescent="0.3">
      <c r="B202" s="81" t="str">
        <f>Esboço!C29</f>
        <v/>
      </c>
      <c r="C202" s="75" t="str">
        <f>Esboço!AA29</f>
        <v/>
      </c>
      <c r="D202" s="75" t="str">
        <f>IFERROR(IF('Análise Quantitativa'!$D$33="Mínimo",_xlfn.RANK.EQ(Tabela!C202,Tabela!$C$3:$C$247,1)+COUNTIF(Tabela!$C$3:'Tabela'!C202,Tabela!C202)-1,IF('Análise Quantitativa'!$D$33="- Mínimo",_xlfn.RANK.EQ(Tabela!C202,Tabela!$C$3:$C$247,1)+COUNTIF(Tabela!$C$3:'Tabela'!C202,Tabela!C202)-1,IF('Análise Quantitativa'!$D$33="Máximo",_xlfn.RANK.EQ(Tabela!C202,Tabela!$C$3:$C$247,0)+COUNTIF(Tabela!$C$3:'Tabela'!C202,Tabela!C202)-1,""))),"")</f>
        <v/>
      </c>
      <c r="E202" s="79" t="str">
        <f>Esboço!AP29</f>
        <v/>
      </c>
      <c r="F202" s="75" t="str">
        <f>IFERROR(IF('Análise Quantitativa'!$D$33="Mínimo",_xlfn.RANK.EQ(Tabela!E202,Tabela!$E$3:$E$247,1)+COUNTIF(Tabela!$E$3:'Tabela'!E202,Tabela!E202)-1,IF('Análise Quantitativa'!$D$33="- Mínimo",_xlfn.RANK.EQ(Tabela!E202,Tabela!$E$3:$E$247,1)+COUNTIF(Tabela!$E$3:'Tabela'!E202,Tabela!E202)-1,IF('Análise Quantitativa'!$D$33="Máximo",_xlfn.RANK.EQ(Tabela!E202,Tabela!$E$3:$E$247,0)+COUNTIF(Tabela!$E$3:'Tabela'!E202,Tabela!E202)-1,""))),"")</f>
        <v/>
      </c>
      <c r="G202" s="90" t="str">
        <f t="shared" si="71"/>
        <v/>
      </c>
      <c r="H202" s="90" t="str">
        <f>IFERROR(Tabela!E202,"")</f>
        <v/>
      </c>
      <c r="I202" s="82" t="str">
        <f t="shared" si="72"/>
        <v/>
      </c>
      <c r="J202" s="89" t="str">
        <f>IFERROR(IF('Análise Quantitativa'!$D$33="Mínimo",_xlfn.RANK.EQ(Tabela!I202,Tabela!$I$3:$I$247,1)+COUNTIF(Tabela!$I$3:'Tabela'!I202,Tabela!I202)-1,IF('Análise Quantitativa'!$D$33="- Mínimo",_xlfn.RANK.EQ(Tabela!I202,Tabela!$I$3:$I$247,1)+COUNTIF(Tabela!$I$3:'Tabela'!I202,Tabela!I202)-1,IF('Análise Quantitativa'!$D$33="Máximo",_xlfn.RANK.EQ(Tabela!I202,Tabela!$I$3:$I$247,0)+COUNTIF(Tabela!$I$3:'Tabela'!I202,Tabela!I202)-1,""))),"")</f>
        <v/>
      </c>
    </row>
    <row r="203" spans="2:10" ht="9.75" thickBot="1" x14ac:dyDescent="0.3">
      <c r="B203" s="81" t="str">
        <f>Esboço!C30</f>
        <v/>
      </c>
      <c r="C203" s="75" t="str">
        <f>Esboço!AA30</f>
        <v/>
      </c>
      <c r="D203" s="75" t="str">
        <f>IFERROR(IF('Análise Quantitativa'!$D$33="Mínimo",_xlfn.RANK.EQ(Tabela!C203,Tabela!$C$3:$C$247,1)+COUNTIF(Tabela!$C$3:'Tabela'!C203,Tabela!C203)-1,IF('Análise Quantitativa'!$D$33="- Mínimo",_xlfn.RANK.EQ(Tabela!C203,Tabela!$C$3:$C$247,1)+COUNTIF(Tabela!$C$3:'Tabela'!C203,Tabela!C203)-1,IF('Análise Quantitativa'!$D$33="Máximo",_xlfn.RANK.EQ(Tabela!C203,Tabela!$C$3:$C$247,0)+COUNTIF(Tabela!$C$3:'Tabela'!C203,Tabela!C203)-1,""))),"")</f>
        <v/>
      </c>
      <c r="E203" s="79" t="str">
        <f>Esboço!AP30</f>
        <v/>
      </c>
      <c r="F203" s="75" t="str">
        <f>IFERROR(IF('Análise Quantitativa'!$D$33="Mínimo",_xlfn.RANK.EQ(Tabela!E203,Tabela!$E$3:$E$247,1)+COUNTIF(Tabela!$E$3:'Tabela'!E203,Tabela!E203)-1,IF('Análise Quantitativa'!$D$33="- Mínimo",_xlfn.RANK.EQ(Tabela!E203,Tabela!$E$3:$E$247,1)+COUNTIF(Tabela!$E$3:'Tabela'!E203,Tabela!E203)-1,IF('Análise Quantitativa'!$D$33="Máximo",_xlfn.RANK.EQ(Tabela!E203,Tabela!$E$3:$E$247,0)+COUNTIF(Tabela!$E$3:'Tabela'!E203,Tabela!E203)-1,""))),"")</f>
        <v/>
      </c>
      <c r="G203" s="90" t="str">
        <f t="shared" si="71"/>
        <v/>
      </c>
      <c r="H203" s="90" t="str">
        <f>IFERROR(Tabela!E203,"")</f>
        <v/>
      </c>
      <c r="I203" s="82" t="str">
        <f t="shared" si="72"/>
        <v/>
      </c>
      <c r="J203" s="89" t="str">
        <f>IFERROR(IF('Análise Quantitativa'!$D$33="Mínimo",_xlfn.RANK.EQ(Tabela!I203,Tabela!$I$3:$I$247,1)+COUNTIF(Tabela!$I$3:'Tabela'!I203,Tabela!I203)-1,IF('Análise Quantitativa'!$D$33="- Mínimo",_xlfn.RANK.EQ(Tabela!I203,Tabela!$I$3:$I$247,1)+COUNTIF(Tabela!$I$3:'Tabela'!I203,Tabela!I203)-1,IF('Análise Quantitativa'!$D$33="Máximo",_xlfn.RANK.EQ(Tabela!I203,Tabela!$I$3:$I$247,0)+COUNTIF(Tabela!$I$3:'Tabela'!I203,Tabela!I203)-1,""))),"")</f>
        <v/>
      </c>
    </row>
    <row r="204" spans="2:10" ht="9.75" thickBot="1" x14ac:dyDescent="0.3">
      <c r="B204" s="81" t="str">
        <f>Esboço!C31</f>
        <v/>
      </c>
      <c r="C204" s="75" t="str">
        <f>Esboço!AA31</f>
        <v/>
      </c>
      <c r="D204" s="75" t="str">
        <f>IFERROR(IF('Análise Quantitativa'!$D$33="Mínimo",_xlfn.RANK.EQ(Tabela!C204,Tabela!$C$3:$C$247,1)+COUNTIF(Tabela!$C$3:'Tabela'!C204,Tabela!C204)-1,IF('Análise Quantitativa'!$D$33="- Mínimo",_xlfn.RANK.EQ(Tabela!C204,Tabela!$C$3:$C$247,1)+COUNTIF(Tabela!$C$3:'Tabela'!C204,Tabela!C204)-1,IF('Análise Quantitativa'!$D$33="Máximo",_xlfn.RANK.EQ(Tabela!C204,Tabela!$C$3:$C$247,0)+COUNTIF(Tabela!$C$3:'Tabela'!C204,Tabela!C204)-1,""))),"")</f>
        <v/>
      </c>
      <c r="E204" s="79" t="str">
        <f>Esboço!AP31</f>
        <v/>
      </c>
      <c r="F204" s="75" t="str">
        <f>IFERROR(IF('Análise Quantitativa'!$D$33="Mínimo",_xlfn.RANK.EQ(Tabela!E204,Tabela!$E$3:$E$247,1)+COUNTIF(Tabela!$E$3:'Tabela'!E204,Tabela!E204)-1,IF('Análise Quantitativa'!$D$33="- Mínimo",_xlfn.RANK.EQ(Tabela!E204,Tabela!$E$3:$E$247,1)+COUNTIF(Tabela!$E$3:'Tabela'!E204,Tabela!E204)-1,IF('Análise Quantitativa'!$D$33="Máximo",_xlfn.RANK.EQ(Tabela!E204,Tabela!$E$3:$E$247,0)+COUNTIF(Tabela!$E$3:'Tabela'!E204,Tabela!E204)-1,""))),"")</f>
        <v/>
      </c>
      <c r="G204" s="90" t="str">
        <f t="shared" si="71"/>
        <v/>
      </c>
      <c r="H204" s="90" t="str">
        <f>IFERROR(Tabela!E204,"")</f>
        <v/>
      </c>
      <c r="I204" s="82" t="str">
        <f t="shared" si="72"/>
        <v/>
      </c>
      <c r="J204" s="89" t="str">
        <f>IFERROR(IF('Análise Quantitativa'!$D$33="Mínimo",_xlfn.RANK.EQ(Tabela!I204,Tabela!$I$3:$I$247,1)+COUNTIF(Tabela!$I$3:'Tabela'!I204,Tabela!I204)-1,IF('Análise Quantitativa'!$D$33="- Mínimo",_xlfn.RANK.EQ(Tabela!I204,Tabela!$I$3:$I$247,1)+COUNTIF(Tabela!$I$3:'Tabela'!I204,Tabela!I204)-1,IF('Análise Quantitativa'!$D$33="Máximo",_xlfn.RANK.EQ(Tabela!I204,Tabela!$I$3:$I$247,0)+COUNTIF(Tabela!$I$3:'Tabela'!I204,Tabela!I204)-1,""))),"")</f>
        <v/>
      </c>
    </row>
    <row r="205" spans="2:10" ht="9.75" thickBot="1" x14ac:dyDescent="0.3">
      <c r="B205" s="81" t="str">
        <f>Esboço!C32</f>
        <v/>
      </c>
      <c r="C205" s="75" t="str">
        <f>Esboço!AA32</f>
        <v/>
      </c>
      <c r="D205" s="75" t="str">
        <f>IFERROR(IF('Análise Quantitativa'!$D$33="Mínimo",_xlfn.RANK.EQ(Tabela!C205,Tabela!$C$3:$C$247,1)+COUNTIF(Tabela!$C$3:'Tabela'!C205,Tabela!C205)-1,IF('Análise Quantitativa'!$D$33="- Mínimo",_xlfn.RANK.EQ(Tabela!C205,Tabela!$C$3:$C$247,1)+COUNTIF(Tabela!$C$3:'Tabela'!C205,Tabela!C205)-1,IF('Análise Quantitativa'!$D$33="Máximo",_xlfn.RANK.EQ(Tabela!C205,Tabela!$C$3:$C$247,0)+COUNTIF(Tabela!$C$3:'Tabela'!C205,Tabela!C205)-1,""))),"")</f>
        <v/>
      </c>
      <c r="E205" s="79" t="str">
        <f>Esboço!AP32</f>
        <v/>
      </c>
      <c r="F205" s="75" t="str">
        <f>IFERROR(IF('Análise Quantitativa'!$D$33="Mínimo",_xlfn.RANK.EQ(Tabela!E205,Tabela!$E$3:$E$247,1)+COUNTIF(Tabela!$E$3:'Tabela'!E205,Tabela!E205)-1,IF('Análise Quantitativa'!$D$33="- Mínimo",_xlfn.RANK.EQ(Tabela!E205,Tabela!$E$3:$E$247,1)+COUNTIF(Tabela!$E$3:'Tabela'!E205,Tabela!E205)-1,IF('Análise Quantitativa'!$D$33="Máximo",_xlfn.RANK.EQ(Tabela!E205,Tabela!$E$3:$E$247,0)+COUNTIF(Tabela!$E$3:'Tabela'!E205,Tabela!E205)-1,""))),"")</f>
        <v/>
      </c>
      <c r="G205" s="90" t="str">
        <f t="shared" si="71"/>
        <v/>
      </c>
      <c r="H205" s="90" t="str">
        <f>IFERROR(Tabela!E205,"")</f>
        <v/>
      </c>
      <c r="I205" s="82" t="str">
        <f t="shared" si="72"/>
        <v/>
      </c>
      <c r="J205" s="89" t="str">
        <f>IFERROR(IF('Análise Quantitativa'!$D$33="Mínimo",_xlfn.RANK.EQ(Tabela!I205,Tabela!$I$3:$I$247,1)+COUNTIF(Tabela!$I$3:'Tabela'!I205,Tabela!I205)-1,IF('Análise Quantitativa'!$D$33="- Mínimo",_xlfn.RANK.EQ(Tabela!I205,Tabela!$I$3:$I$247,1)+COUNTIF(Tabela!$I$3:'Tabela'!I205,Tabela!I205)-1,IF('Análise Quantitativa'!$D$33="Máximo",_xlfn.RANK.EQ(Tabela!I205,Tabela!$I$3:$I$247,0)+COUNTIF(Tabela!$I$3:'Tabela'!I205,Tabela!I205)-1,""))),"")</f>
        <v/>
      </c>
    </row>
    <row r="206" spans="2:10" ht="9.75" thickBot="1" x14ac:dyDescent="0.3">
      <c r="B206" s="81" t="str">
        <f>Esboço!C33</f>
        <v/>
      </c>
      <c r="C206" s="75" t="str">
        <f>Esboço!AA33</f>
        <v/>
      </c>
      <c r="D206" s="75" t="str">
        <f>IFERROR(IF('Análise Quantitativa'!$D$33="Mínimo",_xlfn.RANK.EQ(Tabela!C206,Tabela!$C$3:$C$247,1)+COUNTIF(Tabela!$C$3:'Tabela'!C206,Tabela!C206)-1,IF('Análise Quantitativa'!$D$33="- Mínimo",_xlfn.RANK.EQ(Tabela!C206,Tabela!$C$3:$C$247,1)+COUNTIF(Tabela!$C$3:'Tabela'!C206,Tabela!C206)-1,IF('Análise Quantitativa'!$D$33="Máximo",_xlfn.RANK.EQ(Tabela!C206,Tabela!$C$3:$C$247,0)+COUNTIF(Tabela!$C$3:'Tabela'!C206,Tabela!C206)-1,""))),"")</f>
        <v/>
      </c>
      <c r="E206" s="79" t="str">
        <f>Esboço!AP33</f>
        <v/>
      </c>
      <c r="F206" s="75" t="str">
        <f>IFERROR(IF('Análise Quantitativa'!$D$33="Mínimo",_xlfn.RANK.EQ(Tabela!E206,Tabela!$E$3:$E$247,1)+COUNTIF(Tabela!$E$3:'Tabela'!E206,Tabela!E206)-1,IF('Análise Quantitativa'!$D$33="- Mínimo",_xlfn.RANK.EQ(Tabela!E206,Tabela!$E$3:$E$247,1)+COUNTIF(Tabela!$E$3:'Tabela'!E206,Tabela!E206)-1,IF('Análise Quantitativa'!$D$33="Máximo",_xlfn.RANK.EQ(Tabela!E206,Tabela!$E$3:$E$247,0)+COUNTIF(Tabela!$E$3:'Tabela'!E206,Tabela!E206)-1,""))),"")</f>
        <v/>
      </c>
      <c r="G206" s="90" t="str">
        <f t="shared" si="71"/>
        <v/>
      </c>
      <c r="H206" s="90" t="str">
        <f>IFERROR(Tabela!E206,"")</f>
        <v/>
      </c>
      <c r="I206" s="82" t="str">
        <f t="shared" si="72"/>
        <v/>
      </c>
      <c r="J206" s="89" t="str">
        <f>IFERROR(IF('Análise Quantitativa'!$D$33="Mínimo",_xlfn.RANK.EQ(Tabela!I206,Tabela!$I$3:$I$247,1)+COUNTIF(Tabela!$I$3:'Tabela'!I206,Tabela!I206)-1,IF('Análise Quantitativa'!$D$33="- Mínimo",_xlfn.RANK.EQ(Tabela!I206,Tabela!$I$3:$I$247,1)+COUNTIF(Tabela!$I$3:'Tabela'!I206,Tabela!I206)-1,IF('Análise Quantitativa'!$D$33="Máximo",_xlfn.RANK.EQ(Tabela!I206,Tabela!$I$3:$I$247,0)+COUNTIF(Tabela!$I$3:'Tabela'!I206,Tabela!I206)-1,""))),"")</f>
        <v/>
      </c>
    </row>
    <row r="207" spans="2:10" ht="9.75" thickBot="1" x14ac:dyDescent="0.3">
      <c r="B207" s="81" t="str">
        <f>Esboço!C34</f>
        <v/>
      </c>
      <c r="C207" s="75" t="str">
        <f>Esboço!AA34</f>
        <v/>
      </c>
      <c r="D207" s="75" t="str">
        <f>IFERROR(IF('Análise Quantitativa'!$D$33="Mínimo",_xlfn.RANK.EQ(Tabela!C207,Tabela!$C$3:$C$247,1)+COUNTIF(Tabela!$C$3:'Tabela'!C207,Tabela!C207)-1,IF('Análise Quantitativa'!$D$33="- Mínimo",_xlfn.RANK.EQ(Tabela!C207,Tabela!$C$3:$C$247,1)+COUNTIF(Tabela!$C$3:'Tabela'!C207,Tabela!C207)-1,IF('Análise Quantitativa'!$D$33="Máximo",_xlfn.RANK.EQ(Tabela!C207,Tabela!$C$3:$C$247,0)+COUNTIF(Tabela!$C$3:'Tabela'!C207,Tabela!C207)-1,""))),"")</f>
        <v/>
      </c>
      <c r="E207" s="79" t="str">
        <f>Esboço!AP34</f>
        <v/>
      </c>
      <c r="F207" s="75" t="str">
        <f>IFERROR(IF('Análise Quantitativa'!$D$33="Mínimo",_xlfn.RANK.EQ(Tabela!E207,Tabela!$E$3:$E$247,1)+COUNTIF(Tabela!$E$3:'Tabela'!E207,Tabela!E207)-1,IF('Análise Quantitativa'!$D$33="- Mínimo",_xlfn.RANK.EQ(Tabela!E207,Tabela!$E$3:$E$247,1)+COUNTIF(Tabela!$E$3:'Tabela'!E207,Tabela!E207)-1,IF('Análise Quantitativa'!$D$33="Máximo",_xlfn.RANK.EQ(Tabela!E207,Tabela!$E$3:$E$247,0)+COUNTIF(Tabela!$E$3:'Tabela'!E207,Tabela!E207)-1,""))),"")</f>
        <v/>
      </c>
      <c r="G207" s="90" t="str">
        <f t="shared" si="71"/>
        <v/>
      </c>
      <c r="H207" s="90" t="str">
        <f>IFERROR(Tabela!E207,"")</f>
        <v/>
      </c>
      <c r="I207" s="82" t="str">
        <f t="shared" si="72"/>
        <v/>
      </c>
      <c r="J207" s="89" t="str">
        <f>IFERROR(IF('Análise Quantitativa'!$D$33="Mínimo",_xlfn.RANK.EQ(Tabela!I207,Tabela!$I$3:$I$247,1)+COUNTIF(Tabela!$I$3:'Tabela'!I207,Tabela!I207)-1,IF('Análise Quantitativa'!$D$33="- Mínimo",_xlfn.RANK.EQ(Tabela!I207,Tabela!$I$3:$I$247,1)+COUNTIF(Tabela!$I$3:'Tabela'!I207,Tabela!I207)-1,IF('Análise Quantitativa'!$D$33="Máximo",_xlfn.RANK.EQ(Tabela!I207,Tabela!$I$3:$I$247,0)+COUNTIF(Tabela!$I$3:'Tabela'!I207,Tabela!I207)-1,""))),"")</f>
        <v/>
      </c>
    </row>
    <row r="208" spans="2:10" ht="9.75" thickBot="1" x14ac:dyDescent="0.3">
      <c r="B208" s="81" t="str">
        <f>Esboço!C35</f>
        <v/>
      </c>
      <c r="C208" s="75" t="str">
        <f>Esboço!AA35</f>
        <v/>
      </c>
      <c r="D208" s="75" t="str">
        <f>IFERROR(IF('Análise Quantitativa'!$D$33="Mínimo",_xlfn.RANK.EQ(Tabela!C208,Tabela!$C$3:$C$247,1)+COUNTIF(Tabela!$C$3:'Tabela'!C208,Tabela!C208)-1,IF('Análise Quantitativa'!$D$33="- Mínimo",_xlfn.RANK.EQ(Tabela!C208,Tabela!$C$3:$C$247,1)+COUNTIF(Tabela!$C$3:'Tabela'!C208,Tabela!C208)-1,IF('Análise Quantitativa'!$D$33="Máximo",_xlfn.RANK.EQ(Tabela!C208,Tabela!$C$3:$C$247,0)+COUNTIF(Tabela!$C$3:'Tabela'!C208,Tabela!C208)-1,""))),"")</f>
        <v/>
      </c>
      <c r="E208" s="79" t="str">
        <f>Esboço!AP35</f>
        <v/>
      </c>
      <c r="F208" s="75" t="str">
        <f>IFERROR(IF('Análise Quantitativa'!$D$33="Mínimo",_xlfn.RANK.EQ(Tabela!E208,Tabela!$E$3:$E$247,1)+COUNTIF(Tabela!$E$3:'Tabela'!E208,Tabela!E208)-1,IF('Análise Quantitativa'!$D$33="- Mínimo",_xlfn.RANK.EQ(Tabela!E208,Tabela!$E$3:$E$247,1)+COUNTIF(Tabela!$E$3:'Tabela'!E208,Tabela!E208)-1,IF('Análise Quantitativa'!$D$33="Máximo",_xlfn.RANK.EQ(Tabela!E208,Tabela!$E$3:$E$247,0)+COUNTIF(Tabela!$E$3:'Tabela'!E208,Tabela!E208)-1,""))),"")</f>
        <v/>
      </c>
      <c r="G208" s="90" t="str">
        <f t="shared" si="71"/>
        <v/>
      </c>
      <c r="H208" s="90" t="str">
        <f>IFERROR(Tabela!E208,"")</f>
        <v/>
      </c>
      <c r="I208" s="82" t="str">
        <f t="shared" si="72"/>
        <v/>
      </c>
      <c r="J208" s="89" t="str">
        <f>IFERROR(IF('Análise Quantitativa'!$D$33="Mínimo",_xlfn.RANK.EQ(Tabela!I208,Tabela!$I$3:$I$247,1)+COUNTIF(Tabela!$I$3:'Tabela'!I208,Tabela!I208)-1,IF('Análise Quantitativa'!$D$33="- Mínimo",_xlfn.RANK.EQ(Tabela!I208,Tabela!$I$3:$I$247,1)+COUNTIF(Tabela!$I$3:'Tabela'!I208,Tabela!I208)-1,IF('Análise Quantitativa'!$D$33="Máximo",_xlfn.RANK.EQ(Tabela!I208,Tabela!$I$3:$I$247,0)+COUNTIF(Tabela!$I$3:'Tabela'!I208,Tabela!I208)-1,""))),"")</f>
        <v/>
      </c>
    </row>
    <row r="209" spans="2:10" ht="9.75" thickBot="1" x14ac:dyDescent="0.3">
      <c r="B209" s="81" t="str">
        <f>Esboço!C36</f>
        <v/>
      </c>
      <c r="C209" s="75" t="str">
        <f>Esboço!AA36</f>
        <v/>
      </c>
      <c r="D209" s="75" t="str">
        <f>IFERROR(IF('Análise Quantitativa'!$D$33="Mínimo",_xlfn.RANK.EQ(Tabela!C209,Tabela!$C$3:$C$247,1)+COUNTIF(Tabela!$C$3:'Tabela'!C209,Tabela!C209)-1,IF('Análise Quantitativa'!$D$33="- Mínimo",_xlfn.RANK.EQ(Tabela!C209,Tabela!$C$3:$C$247,1)+COUNTIF(Tabela!$C$3:'Tabela'!C209,Tabela!C209)-1,IF('Análise Quantitativa'!$D$33="Máximo",_xlfn.RANK.EQ(Tabela!C209,Tabela!$C$3:$C$247,0)+COUNTIF(Tabela!$C$3:'Tabela'!C209,Tabela!C209)-1,""))),"")</f>
        <v/>
      </c>
      <c r="E209" s="79" t="str">
        <f>Esboço!AP36</f>
        <v/>
      </c>
      <c r="F209" s="75" t="str">
        <f>IFERROR(IF('Análise Quantitativa'!$D$33="Mínimo",_xlfn.RANK.EQ(Tabela!E209,Tabela!$E$3:$E$247,1)+COUNTIF(Tabela!$E$3:'Tabela'!E209,Tabela!E209)-1,IF('Análise Quantitativa'!$D$33="- Mínimo",_xlfn.RANK.EQ(Tabela!E209,Tabela!$E$3:$E$247,1)+COUNTIF(Tabela!$E$3:'Tabela'!E209,Tabela!E209)-1,IF('Análise Quantitativa'!$D$33="Máximo",_xlfn.RANK.EQ(Tabela!E209,Tabela!$E$3:$E$247,0)+COUNTIF(Tabela!$E$3:'Tabela'!E209,Tabela!E209)-1,""))),"")</f>
        <v/>
      </c>
      <c r="G209" s="90" t="str">
        <f t="shared" si="71"/>
        <v/>
      </c>
      <c r="H209" s="90" t="str">
        <f>IFERROR(Tabela!E209,"")</f>
        <v/>
      </c>
      <c r="I209" s="82" t="str">
        <f t="shared" si="72"/>
        <v/>
      </c>
      <c r="J209" s="89" t="str">
        <f>IFERROR(IF('Análise Quantitativa'!$D$33="Mínimo",_xlfn.RANK.EQ(Tabela!I209,Tabela!$I$3:$I$247,1)+COUNTIF(Tabela!$I$3:'Tabela'!I209,Tabela!I209)-1,IF('Análise Quantitativa'!$D$33="- Mínimo",_xlfn.RANK.EQ(Tabela!I209,Tabela!$I$3:$I$247,1)+COUNTIF(Tabela!$I$3:'Tabela'!I209,Tabela!I209)-1,IF('Análise Quantitativa'!$D$33="Máximo",_xlfn.RANK.EQ(Tabela!I209,Tabela!$I$3:$I$247,0)+COUNTIF(Tabela!$I$3:'Tabela'!I209,Tabela!I209)-1,""))),"")</f>
        <v/>
      </c>
    </row>
    <row r="210" spans="2:10" ht="9.75" thickBot="1" x14ac:dyDescent="0.3">
      <c r="B210" s="81" t="str">
        <f>Esboço!C37</f>
        <v/>
      </c>
      <c r="C210" s="75" t="str">
        <f>Esboço!AA37</f>
        <v/>
      </c>
      <c r="D210" s="75" t="str">
        <f>IFERROR(IF('Análise Quantitativa'!$D$33="Mínimo",_xlfn.RANK.EQ(Tabela!C210,Tabela!$C$3:$C$247,1)+COUNTIF(Tabela!$C$3:'Tabela'!C210,Tabela!C210)-1,IF('Análise Quantitativa'!$D$33="- Mínimo",_xlfn.RANK.EQ(Tabela!C210,Tabela!$C$3:$C$247,1)+COUNTIF(Tabela!$C$3:'Tabela'!C210,Tabela!C210)-1,IF('Análise Quantitativa'!$D$33="Máximo",_xlfn.RANK.EQ(Tabela!C210,Tabela!$C$3:$C$247,0)+COUNTIF(Tabela!$C$3:'Tabela'!C210,Tabela!C210)-1,""))),"")</f>
        <v/>
      </c>
      <c r="E210" s="79" t="str">
        <f>Esboço!AP37</f>
        <v/>
      </c>
      <c r="F210" s="75" t="str">
        <f>IFERROR(IF('Análise Quantitativa'!$D$33="Mínimo",_xlfn.RANK.EQ(Tabela!E210,Tabela!$E$3:$E$247,1)+COUNTIF(Tabela!$E$3:'Tabela'!E210,Tabela!E210)-1,IF('Análise Quantitativa'!$D$33="- Mínimo",_xlfn.RANK.EQ(Tabela!E210,Tabela!$E$3:$E$247,1)+COUNTIF(Tabela!$E$3:'Tabela'!E210,Tabela!E210)-1,IF('Análise Quantitativa'!$D$33="Máximo",_xlfn.RANK.EQ(Tabela!E210,Tabela!$E$3:$E$247,0)+COUNTIF(Tabela!$E$3:'Tabela'!E210,Tabela!E210)-1,""))),"")</f>
        <v/>
      </c>
      <c r="G210" s="90" t="str">
        <f t="shared" si="71"/>
        <v/>
      </c>
      <c r="H210" s="90" t="str">
        <f>IFERROR(Tabela!E210,"")</f>
        <v/>
      </c>
      <c r="I210" s="82" t="str">
        <f t="shared" si="72"/>
        <v/>
      </c>
      <c r="J210" s="89" t="str">
        <f>IFERROR(IF('Análise Quantitativa'!$D$33="Mínimo",_xlfn.RANK.EQ(Tabela!I210,Tabela!$I$3:$I$247,1)+COUNTIF(Tabela!$I$3:'Tabela'!I210,Tabela!I210)-1,IF('Análise Quantitativa'!$D$33="- Mínimo",_xlfn.RANK.EQ(Tabela!I210,Tabela!$I$3:$I$247,1)+COUNTIF(Tabela!$I$3:'Tabela'!I210,Tabela!I210)-1,IF('Análise Quantitativa'!$D$33="Máximo",_xlfn.RANK.EQ(Tabela!I210,Tabela!$I$3:$I$247,0)+COUNTIF(Tabela!$I$3:'Tabela'!I210,Tabela!I210)-1,""))),"")</f>
        <v/>
      </c>
    </row>
    <row r="211" spans="2:10" ht="9.75" thickBot="1" x14ac:dyDescent="0.3">
      <c r="B211" s="81" t="str">
        <f>Esboço!C38</f>
        <v/>
      </c>
      <c r="C211" s="75" t="str">
        <f>Esboço!AA38</f>
        <v/>
      </c>
      <c r="D211" s="75" t="str">
        <f>IFERROR(IF('Análise Quantitativa'!$D$33="Mínimo",_xlfn.RANK.EQ(Tabela!C211,Tabela!$C$3:$C$247,1)+COUNTIF(Tabela!$C$3:'Tabela'!C211,Tabela!C211)-1,IF('Análise Quantitativa'!$D$33="- Mínimo",_xlfn.RANK.EQ(Tabela!C211,Tabela!$C$3:$C$247,1)+COUNTIF(Tabela!$C$3:'Tabela'!C211,Tabela!C211)-1,IF('Análise Quantitativa'!$D$33="Máximo",_xlfn.RANK.EQ(Tabela!C211,Tabela!$C$3:$C$247,0)+COUNTIF(Tabela!$C$3:'Tabela'!C211,Tabela!C211)-1,""))),"")</f>
        <v/>
      </c>
      <c r="E211" s="79" t="str">
        <f>Esboço!AP38</f>
        <v/>
      </c>
      <c r="F211" s="75" t="str">
        <f>IFERROR(IF('Análise Quantitativa'!$D$33="Mínimo",_xlfn.RANK.EQ(Tabela!E211,Tabela!$E$3:$E$247,1)+COUNTIF(Tabela!$E$3:'Tabela'!E211,Tabela!E211)-1,IF('Análise Quantitativa'!$D$33="- Mínimo",_xlfn.RANK.EQ(Tabela!E211,Tabela!$E$3:$E$247,1)+COUNTIF(Tabela!$E$3:'Tabela'!E211,Tabela!E211)-1,IF('Análise Quantitativa'!$D$33="Máximo",_xlfn.RANK.EQ(Tabela!E211,Tabela!$E$3:$E$247,0)+COUNTIF(Tabela!$E$3:'Tabela'!E211,Tabela!E211)-1,""))),"")</f>
        <v/>
      </c>
      <c r="G211" s="90" t="str">
        <f t="shared" si="71"/>
        <v/>
      </c>
      <c r="H211" s="90" t="str">
        <f>IFERROR(Tabela!E211,"")</f>
        <v/>
      </c>
      <c r="I211" s="82" t="str">
        <f t="shared" si="72"/>
        <v/>
      </c>
      <c r="J211" s="89" t="str">
        <f>IFERROR(IF('Análise Quantitativa'!$D$33="Mínimo",_xlfn.RANK.EQ(Tabela!I211,Tabela!$I$3:$I$247,1)+COUNTIF(Tabela!$I$3:'Tabela'!I211,Tabela!I211)-1,IF('Análise Quantitativa'!$D$33="- Mínimo",_xlfn.RANK.EQ(Tabela!I211,Tabela!$I$3:$I$247,1)+COUNTIF(Tabela!$I$3:'Tabela'!I211,Tabela!I211)-1,IF('Análise Quantitativa'!$D$33="Máximo",_xlfn.RANK.EQ(Tabela!I211,Tabela!$I$3:$I$247,0)+COUNTIF(Tabela!$I$3:'Tabela'!I211,Tabela!I211)-1,""))),"")</f>
        <v/>
      </c>
    </row>
    <row r="212" spans="2:10" ht="9.75" thickBot="1" x14ac:dyDescent="0.3">
      <c r="B212" s="81" t="str">
        <f>Esboço!C39</f>
        <v/>
      </c>
      <c r="C212" s="75" t="str">
        <f>Esboço!AA39</f>
        <v/>
      </c>
      <c r="D212" s="75" t="str">
        <f>IFERROR(IF('Análise Quantitativa'!$D$33="Mínimo",_xlfn.RANK.EQ(Tabela!C212,Tabela!$C$3:$C$247,1)+COUNTIF(Tabela!$C$3:'Tabela'!C212,Tabela!C212)-1,IF('Análise Quantitativa'!$D$33="- Mínimo",_xlfn.RANK.EQ(Tabela!C212,Tabela!$C$3:$C$247,1)+COUNTIF(Tabela!$C$3:'Tabela'!C212,Tabela!C212)-1,IF('Análise Quantitativa'!$D$33="Máximo",_xlfn.RANK.EQ(Tabela!C212,Tabela!$C$3:$C$247,0)+COUNTIF(Tabela!$C$3:'Tabela'!C212,Tabela!C212)-1,""))),"")</f>
        <v/>
      </c>
      <c r="E212" s="79" t="str">
        <f>Esboço!AP39</f>
        <v/>
      </c>
      <c r="F212" s="75" t="str">
        <f>IFERROR(IF('Análise Quantitativa'!$D$33="Mínimo",_xlfn.RANK.EQ(Tabela!E212,Tabela!$E$3:$E$247,1)+COUNTIF(Tabela!$E$3:'Tabela'!E212,Tabela!E212)-1,IF('Análise Quantitativa'!$D$33="- Mínimo",_xlfn.RANK.EQ(Tabela!E212,Tabela!$E$3:$E$247,1)+COUNTIF(Tabela!$E$3:'Tabela'!E212,Tabela!E212)-1,IF('Análise Quantitativa'!$D$33="Máximo",_xlfn.RANK.EQ(Tabela!E212,Tabela!$E$3:$E$247,0)+COUNTIF(Tabela!$E$3:'Tabela'!E212,Tabela!E212)-1,""))),"")</f>
        <v/>
      </c>
      <c r="G212" s="90" t="str">
        <f t="shared" si="71"/>
        <v/>
      </c>
      <c r="H212" s="90" t="str">
        <f>IFERROR(Tabela!E212,"")</f>
        <v/>
      </c>
      <c r="I212" s="82" t="str">
        <f t="shared" si="72"/>
        <v/>
      </c>
      <c r="J212" s="89" t="str">
        <f>IFERROR(IF('Análise Quantitativa'!$D$33="Mínimo",_xlfn.RANK.EQ(Tabela!I212,Tabela!$I$3:$I$247,1)+COUNTIF(Tabela!$I$3:'Tabela'!I212,Tabela!I212)-1,IF('Análise Quantitativa'!$D$33="- Mínimo",_xlfn.RANK.EQ(Tabela!I212,Tabela!$I$3:$I$247,1)+COUNTIF(Tabela!$I$3:'Tabela'!I212,Tabela!I212)-1,IF('Análise Quantitativa'!$D$33="Máximo",_xlfn.RANK.EQ(Tabela!I212,Tabela!$I$3:$I$247,0)+COUNTIF(Tabela!$I$3:'Tabela'!I212,Tabela!I212)-1,""))),"")</f>
        <v/>
      </c>
    </row>
    <row r="213" spans="2:10" ht="9.75" thickBot="1" x14ac:dyDescent="0.3">
      <c r="B213" s="81" t="str">
        <f>Esboço!C5</f>
        <v>Emelynne Brito</v>
      </c>
      <c r="C213" s="75" t="str">
        <f>Esboço!AC5</f>
        <v/>
      </c>
      <c r="D213" s="75" t="str">
        <f>IFERROR(IF('Análise Quantitativa'!$D$33="Mínimo",_xlfn.RANK.EQ(Tabela!C213,Tabela!$C$3:$C$247,1)+COUNTIF(Tabela!$C$3:'Tabela'!C213,Tabela!C213)-1,IF('Análise Quantitativa'!$D$33="- Mínimo",_xlfn.RANK.EQ(Tabela!C213,Tabela!$C$3:$C$247,1)+COUNTIF(Tabela!$C$3:'Tabela'!C213,Tabela!C213)-1,IF('Análise Quantitativa'!$D$33="Máximo",_xlfn.RANK.EQ(Tabela!C213,Tabela!$C$3:$C$247,0)+COUNTIF(Tabela!$C$3:'Tabela'!C213,Tabela!C213)-1,""))),"")</f>
        <v/>
      </c>
      <c r="E213" s="79" t="str">
        <f>Esboço!AR5</f>
        <v/>
      </c>
      <c r="F213" s="75" t="str">
        <f>IFERROR(IF('Análise Quantitativa'!$D$33="Mínimo",_xlfn.RANK.EQ(Tabela!E213,Tabela!$E$3:$E$247,1)+COUNTIF(Tabela!$E$3:'Tabela'!E213,Tabela!E213)-1,IF('Análise Quantitativa'!$D$33="- Mínimo",_xlfn.RANK.EQ(Tabela!E213,Tabela!$E$3:$E$247,1)+COUNTIF(Tabela!$E$3:'Tabela'!E213,Tabela!E213)-1,IF('Análise Quantitativa'!$D$33="Máximo",_xlfn.RANK.EQ(Tabela!E213,Tabela!$E$3:$E$247,0)+COUNTIF(Tabela!$E$3:'Tabela'!E213,Tabela!E213)-1,""))),"")</f>
        <v/>
      </c>
      <c r="G213" s="88" t="str">
        <f>IFERROR(C213,"")</f>
        <v/>
      </c>
      <c r="H213" s="88" t="str">
        <f>IFERROR(Tabela!E213,"")</f>
        <v/>
      </c>
      <c r="I213" s="82" t="str">
        <f t="shared" si="72"/>
        <v/>
      </c>
      <c r="J213" s="89" t="str">
        <f>IFERROR(IF('Análise Quantitativa'!$D$33="Mínimo",_xlfn.RANK.EQ(Tabela!I213,Tabela!$I$3:$I$247,1)+COUNTIF(Tabela!$I$3:'Tabela'!I213,Tabela!I213)-1,IF('Análise Quantitativa'!$D$33="- Mínimo",_xlfn.RANK.EQ(Tabela!I213,Tabela!$I$3:$I$247,1)+COUNTIF(Tabela!$I$3:'Tabela'!I213,Tabela!I213)-1,IF('Análise Quantitativa'!$D$33="Máximo",_xlfn.RANK.EQ(Tabela!I213,Tabela!$I$3:$I$247,0)+COUNTIF(Tabela!$I$3:'Tabela'!I213,Tabela!I213)-1,""))),"")</f>
        <v/>
      </c>
    </row>
    <row r="214" spans="2:10" ht="9.75" thickBot="1" x14ac:dyDescent="0.3">
      <c r="B214" s="81" t="str">
        <f>Esboço!C6</f>
        <v>Kallyne Soares</v>
      </c>
      <c r="C214" s="75" t="str">
        <f>Esboço!AC6</f>
        <v/>
      </c>
      <c r="D214" s="75" t="str">
        <f>IFERROR(IF('Análise Quantitativa'!$D$33="Mínimo",_xlfn.RANK.EQ(Tabela!C214,Tabela!$C$3:$C$247,1)+COUNTIF(Tabela!$C$3:'Tabela'!C214,Tabela!C214)-1,IF('Análise Quantitativa'!$D$33="- Mínimo",_xlfn.RANK.EQ(Tabela!C214,Tabela!$C$3:$C$247,1)+COUNTIF(Tabela!$C$3:'Tabela'!C214,Tabela!C214)-1,IF('Análise Quantitativa'!$D$33="Máximo",_xlfn.RANK.EQ(Tabela!C214,Tabela!$C$3:$C$247,0)+COUNTIF(Tabela!$C$3:'Tabela'!C214,Tabela!C214)-1,""))),"")</f>
        <v/>
      </c>
      <c r="E214" s="79" t="str">
        <f>Esboço!AR6</f>
        <v/>
      </c>
      <c r="F214" s="75" t="str">
        <f>IFERROR(IF('Análise Quantitativa'!$D$33="Mínimo",_xlfn.RANK.EQ(Tabela!E214,Tabela!$E$3:$E$247,1)+COUNTIF(Tabela!$E$3:'Tabela'!E214,Tabela!E214)-1,IF('Análise Quantitativa'!$D$33="- Mínimo",_xlfn.RANK.EQ(Tabela!E214,Tabela!$E$3:$E$247,1)+COUNTIF(Tabela!$E$3:'Tabela'!E214,Tabela!E214)-1,IF('Análise Quantitativa'!$D$33="Máximo",_xlfn.RANK.EQ(Tabela!E214,Tabela!$E$3:$E$247,0)+COUNTIF(Tabela!$E$3:'Tabela'!E214,Tabela!E214)-1,""))),"")</f>
        <v/>
      </c>
      <c r="G214" s="88" t="str">
        <f t="shared" ref="G214:G247" si="73">IFERROR(C214,"")</f>
        <v/>
      </c>
      <c r="H214" s="88" t="str">
        <f>IFERROR(Tabela!E214,"")</f>
        <v/>
      </c>
      <c r="I214" s="82" t="str">
        <f t="shared" si="72"/>
        <v/>
      </c>
      <c r="J214" s="89" t="str">
        <f>IFERROR(IF('Análise Quantitativa'!$D$33="Mínimo",_xlfn.RANK.EQ(Tabela!I214,Tabela!$I$3:$I$247,1)+COUNTIF(Tabela!$I$3:'Tabela'!I214,Tabela!I214)-1,IF('Análise Quantitativa'!$D$33="- Mínimo",_xlfn.RANK.EQ(Tabela!I214,Tabela!$I$3:$I$247,1)+COUNTIF(Tabela!$I$3:'Tabela'!I214,Tabela!I214)-1,IF('Análise Quantitativa'!$D$33="Máximo",_xlfn.RANK.EQ(Tabela!I214,Tabela!$I$3:$I$247,0)+COUNTIF(Tabela!$I$3:'Tabela'!I214,Tabela!I214)-1,""))),"")</f>
        <v/>
      </c>
    </row>
    <row r="215" spans="2:10" ht="9.75" thickBot="1" x14ac:dyDescent="0.3">
      <c r="B215" s="81" t="str">
        <f>Esboço!C7</f>
        <v>Mª Silva</v>
      </c>
      <c r="C215" s="75" t="str">
        <f>Esboço!AC7</f>
        <v/>
      </c>
      <c r="D215" s="75" t="str">
        <f>IFERROR(IF('Análise Quantitativa'!$D$33="Mínimo",_xlfn.RANK.EQ(Tabela!C215,Tabela!$C$3:$C$247,1)+COUNTIF(Tabela!$C$3:'Tabela'!C215,Tabela!C215)-1,IF('Análise Quantitativa'!$D$33="- Mínimo",_xlfn.RANK.EQ(Tabela!C215,Tabela!$C$3:$C$247,1)+COUNTIF(Tabela!$C$3:'Tabela'!C215,Tabela!C215)-1,IF('Análise Quantitativa'!$D$33="Máximo",_xlfn.RANK.EQ(Tabela!C215,Tabela!$C$3:$C$247,0)+COUNTIF(Tabela!$C$3:'Tabela'!C215,Tabela!C215)-1,""))),"")</f>
        <v/>
      </c>
      <c r="E215" s="79" t="str">
        <f>Esboço!AR7</f>
        <v/>
      </c>
      <c r="F215" s="75" t="str">
        <f>IFERROR(IF('Análise Quantitativa'!$D$33="Mínimo",_xlfn.RANK.EQ(Tabela!E215,Tabela!$E$3:$E$247,1)+COUNTIF(Tabela!$E$3:'Tabela'!E215,Tabela!E215)-1,IF('Análise Quantitativa'!$D$33="- Mínimo",_xlfn.RANK.EQ(Tabela!E215,Tabela!$E$3:$E$247,1)+COUNTIF(Tabela!$E$3:'Tabela'!E215,Tabela!E215)-1,IF('Análise Quantitativa'!$D$33="Máximo",_xlfn.RANK.EQ(Tabela!E215,Tabela!$E$3:$E$247,0)+COUNTIF(Tabela!$E$3:'Tabela'!E215,Tabela!E215)-1,""))),"")</f>
        <v/>
      </c>
      <c r="G215" s="88" t="str">
        <f t="shared" si="73"/>
        <v/>
      </c>
      <c r="H215" s="88" t="str">
        <f>IFERROR(Tabela!E215,"")</f>
        <v/>
      </c>
      <c r="I215" s="82" t="str">
        <f t="shared" si="72"/>
        <v/>
      </c>
      <c r="J215" s="89" t="str">
        <f>IFERROR(IF('Análise Quantitativa'!$D$33="Mínimo",_xlfn.RANK.EQ(Tabela!I215,Tabela!$I$3:$I$247,1)+COUNTIF(Tabela!$I$3:'Tabela'!I215,Tabela!I215)-1,IF('Análise Quantitativa'!$D$33="- Mínimo",_xlfn.RANK.EQ(Tabela!I215,Tabela!$I$3:$I$247,1)+COUNTIF(Tabela!$I$3:'Tabela'!I215,Tabela!I215)-1,IF('Análise Quantitativa'!$D$33="Máximo",_xlfn.RANK.EQ(Tabela!I215,Tabela!$I$3:$I$247,0)+COUNTIF(Tabela!$I$3:'Tabela'!I215,Tabela!I215)-1,""))),"")</f>
        <v/>
      </c>
    </row>
    <row r="216" spans="2:10" ht="9.75" thickBot="1" x14ac:dyDescent="0.3">
      <c r="B216" s="81" t="str">
        <f>Esboço!C8</f>
        <v>Leide Santos</v>
      </c>
      <c r="C216" s="75" t="str">
        <f>Esboço!AC8</f>
        <v/>
      </c>
      <c r="D216" s="75" t="str">
        <f>IFERROR(IF('Análise Quantitativa'!$D$33="Mínimo",_xlfn.RANK.EQ(Tabela!C216,Tabela!$C$3:$C$247,1)+COUNTIF(Tabela!$C$3:'Tabela'!C216,Tabela!C216)-1,IF('Análise Quantitativa'!$D$33="- Mínimo",_xlfn.RANK.EQ(Tabela!C216,Tabela!$C$3:$C$247,1)+COUNTIF(Tabela!$C$3:'Tabela'!C216,Tabela!C216)-1,IF('Análise Quantitativa'!$D$33="Máximo",_xlfn.RANK.EQ(Tabela!C216,Tabela!$C$3:$C$247,0)+COUNTIF(Tabela!$C$3:'Tabela'!C216,Tabela!C216)-1,""))),"")</f>
        <v/>
      </c>
      <c r="E216" s="79" t="str">
        <f>Esboço!AR8</f>
        <v/>
      </c>
      <c r="F216" s="75" t="str">
        <f>IFERROR(IF('Análise Quantitativa'!$D$33="Mínimo",_xlfn.RANK.EQ(Tabela!E216,Tabela!$E$3:$E$247,1)+COUNTIF(Tabela!$E$3:'Tabela'!E216,Tabela!E216)-1,IF('Análise Quantitativa'!$D$33="- Mínimo",_xlfn.RANK.EQ(Tabela!E216,Tabela!$E$3:$E$247,1)+COUNTIF(Tabela!$E$3:'Tabela'!E216,Tabela!E216)-1,IF('Análise Quantitativa'!$D$33="Máximo",_xlfn.RANK.EQ(Tabela!E216,Tabela!$E$3:$E$247,0)+COUNTIF(Tabela!$E$3:'Tabela'!E216,Tabela!E216)-1,""))),"")</f>
        <v/>
      </c>
      <c r="G216" s="88" t="str">
        <f t="shared" si="73"/>
        <v/>
      </c>
      <c r="H216" s="88" t="str">
        <f>IFERROR(Tabela!E216,"")</f>
        <v/>
      </c>
      <c r="I216" s="82" t="str">
        <f t="shared" si="72"/>
        <v/>
      </c>
      <c r="J216" s="89" t="str">
        <f>IFERROR(IF('Análise Quantitativa'!$D$33="Mínimo",_xlfn.RANK.EQ(Tabela!I216,Tabela!$I$3:$I$247,1)+COUNTIF(Tabela!$I$3:'Tabela'!I216,Tabela!I216)-1,IF('Análise Quantitativa'!$D$33="- Mínimo",_xlfn.RANK.EQ(Tabela!I216,Tabela!$I$3:$I$247,1)+COUNTIF(Tabela!$I$3:'Tabela'!I216,Tabela!I216)-1,IF('Análise Quantitativa'!$D$33="Máximo",_xlfn.RANK.EQ(Tabela!I216,Tabela!$I$3:$I$247,0)+COUNTIF(Tabela!$I$3:'Tabela'!I216,Tabela!I216)-1,""))),"")</f>
        <v/>
      </c>
    </row>
    <row r="217" spans="2:10" ht="9.75" thickBot="1" x14ac:dyDescent="0.3">
      <c r="B217" s="81" t="str">
        <f>Esboço!C9</f>
        <v>Edna Dias</v>
      </c>
      <c r="C217" s="75" t="str">
        <f>Esboço!AC9</f>
        <v/>
      </c>
      <c r="D217" s="75" t="str">
        <f>IFERROR(IF('Análise Quantitativa'!$D$33="Mínimo",_xlfn.RANK.EQ(Tabela!C217,Tabela!$C$3:$C$247,1)+COUNTIF(Tabela!$C$3:'Tabela'!C217,Tabela!C217)-1,IF('Análise Quantitativa'!$D$33="- Mínimo",_xlfn.RANK.EQ(Tabela!C217,Tabela!$C$3:$C$247,1)+COUNTIF(Tabela!$C$3:'Tabela'!C217,Tabela!C217)-1,IF('Análise Quantitativa'!$D$33="Máximo",_xlfn.RANK.EQ(Tabela!C217,Tabela!$C$3:$C$247,0)+COUNTIF(Tabela!$C$3:'Tabela'!C217,Tabela!C217)-1,""))),"")</f>
        <v/>
      </c>
      <c r="E217" s="79">
        <f>Esboço!AR9</f>
        <v>6</v>
      </c>
      <c r="F217" s="75">
        <f>IFERROR(IF('Análise Quantitativa'!$D$33="Mínimo",_xlfn.RANK.EQ(Tabela!E217,Tabela!$E$3:$E$247,1)+COUNTIF(Tabela!$E$3:'Tabela'!E217,Tabela!E217)-1,IF('Análise Quantitativa'!$D$33="- Mínimo",_xlfn.RANK.EQ(Tabela!E217,Tabela!$E$3:$E$247,1)+COUNTIF(Tabela!$E$3:'Tabela'!E217,Tabela!E217)-1,IF('Análise Quantitativa'!$D$33="Máximo",_xlfn.RANK.EQ(Tabela!E217,Tabela!$E$3:$E$247,0)+COUNTIF(Tabela!$E$3:'Tabela'!E217,Tabela!E217)-1,""))),"")</f>
        <v>6</v>
      </c>
      <c r="G217" s="88" t="str">
        <f t="shared" si="73"/>
        <v/>
      </c>
      <c r="H217" s="88">
        <f>IFERROR(Tabela!E217,"")</f>
        <v>6</v>
      </c>
      <c r="I217" s="82">
        <f t="shared" si="72"/>
        <v>6</v>
      </c>
      <c r="J217" s="89">
        <f>IFERROR(IF('Análise Quantitativa'!$D$33="Mínimo",_xlfn.RANK.EQ(Tabela!I217,Tabela!$I$3:$I$247,1)+COUNTIF(Tabela!$I$3:'Tabela'!I217,Tabela!I217)-1,IF('Análise Quantitativa'!$D$33="- Mínimo",_xlfn.RANK.EQ(Tabela!I217,Tabela!$I$3:$I$247,1)+COUNTIF(Tabela!$I$3:'Tabela'!I217,Tabela!I217)-1,IF('Análise Quantitativa'!$D$33="Máximo",_xlfn.RANK.EQ(Tabela!I217,Tabela!$I$3:$I$247,0)+COUNTIF(Tabela!$I$3:'Tabela'!I217,Tabela!I217)-1,""))),"")</f>
        <v>6</v>
      </c>
    </row>
    <row r="218" spans="2:10" ht="9.75" thickBot="1" x14ac:dyDescent="0.3">
      <c r="B218" s="81" t="str">
        <f>Esboço!C10</f>
        <v>Brend Santos</v>
      </c>
      <c r="C218" s="75" t="str">
        <f>Esboço!AC10</f>
        <v/>
      </c>
      <c r="D218" s="75" t="str">
        <f>IFERROR(IF('Análise Quantitativa'!$D$33="Mínimo",_xlfn.RANK.EQ(Tabela!C218,Tabela!$C$3:$C$247,1)+COUNTIF(Tabela!$C$3:'Tabela'!C218,Tabela!C218)-1,IF('Análise Quantitativa'!$D$33="- Mínimo",_xlfn.RANK.EQ(Tabela!C218,Tabela!$C$3:$C$247,1)+COUNTIF(Tabela!$C$3:'Tabela'!C218,Tabela!C218)-1,IF('Análise Quantitativa'!$D$33="Máximo",_xlfn.RANK.EQ(Tabela!C218,Tabela!$C$3:$C$247,0)+COUNTIF(Tabela!$C$3:'Tabela'!C218,Tabela!C218)-1,""))),"")</f>
        <v/>
      </c>
      <c r="E218" s="79" t="str">
        <f>Esboço!AR10</f>
        <v/>
      </c>
      <c r="F218" s="75" t="str">
        <f>IFERROR(IF('Análise Quantitativa'!$D$33="Mínimo",_xlfn.RANK.EQ(Tabela!E218,Tabela!$E$3:$E$247,1)+COUNTIF(Tabela!$E$3:'Tabela'!E218,Tabela!E218)-1,IF('Análise Quantitativa'!$D$33="- Mínimo",_xlfn.RANK.EQ(Tabela!E218,Tabela!$E$3:$E$247,1)+COUNTIF(Tabela!$E$3:'Tabela'!E218,Tabela!E218)-1,IF('Análise Quantitativa'!$D$33="Máximo",_xlfn.RANK.EQ(Tabela!E218,Tabela!$E$3:$E$247,0)+COUNTIF(Tabela!$E$3:'Tabela'!E218,Tabela!E218)-1,""))),"")</f>
        <v/>
      </c>
      <c r="G218" s="88" t="str">
        <f t="shared" si="73"/>
        <v/>
      </c>
      <c r="H218" s="88" t="str">
        <f>IFERROR(Tabela!E218,"")</f>
        <v/>
      </c>
      <c r="I218" s="82" t="str">
        <f t="shared" si="72"/>
        <v/>
      </c>
      <c r="J218" s="89" t="str">
        <f>IFERROR(IF('Análise Quantitativa'!$D$33="Mínimo",_xlfn.RANK.EQ(Tabela!I218,Tabela!$I$3:$I$247,1)+COUNTIF(Tabela!$I$3:'Tabela'!I218,Tabela!I218)-1,IF('Análise Quantitativa'!$D$33="- Mínimo",_xlfn.RANK.EQ(Tabela!I218,Tabela!$I$3:$I$247,1)+COUNTIF(Tabela!$I$3:'Tabela'!I218,Tabela!I218)-1,IF('Análise Quantitativa'!$D$33="Máximo",_xlfn.RANK.EQ(Tabela!I218,Tabela!$I$3:$I$247,0)+COUNTIF(Tabela!$I$3:'Tabela'!I218,Tabela!I218)-1,""))),"")</f>
        <v/>
      </c>
    </row>
    <row r="219" spans="2:10" ht="9.75" thickBot="1" x14ac:dyDescent="0.3">
      <c r="B219" s="81" t="str">
        <f>Esboço!C11</f>
        <v>Vilma Rodrigues Alvez</v>
      </c>
      <c r="C219" s="75" t="str">
        <f>Esboço!AC11</f>
        <v/>
      </c>
      <c r="D219" s="75" t="str">
        <f>IFERROR(IF('Análise Quantitativa'!$D$33="Mínimo",_xlfn.RANK.EQ(Tabela!C219,Tabela!$C$3:$C$247,1)+COUNTIF(Tabela!$C$3:'Tabela'!C219,Tabela!C219)-1,IF('Análise Quantitativa'!$D$33="- Mínimo",_xlfn.RANK.EQ(Tabela!C219,Tabela!$C$3:$C$247,1)+COUNTIF(Tabela!$C$3:'Tabela'!C219,Tabela!C219)-1,IF('Análise Quantitativa'!$D$33="Máximo",_xlfn.RANK.EQ(Tabela!C219,Tabela!$C$3:$C$247,0)+COUNTIF(Tabela!$C$3:'Tabela'!C219,Tabela!C219)-1,""))),"")</f>
        <v/>
      </c>
      <c r="E219" s="79" t="str">
        <f>Esboço!AR11</f>
        <v/>
      </c>
      <c r="F219" s="75" t="str">
        <f>IFERROR(IF('Análise Quantitativa'!$D$33="Mínimo",_xlfn.RANK.EQ(Tabela!E219,Tabela!$E$3:$E$247,1)+COUNTIF(Tabela!$E$3:'Tabela'!E219,Tabela!E219)-1,IF('Análise Quantitativa'!$D$33="- Mínimo",_xlfn.RANK.EQ(Tabela!E219,Tabela!$E$3:$E$247,1)+COUNTIF(Tabela!$E$3:'Tabela'!E219,Tabela!E219)-1,IF('Análise Quantitativa'!$D$33="Máximo",_xlfn.RANK.EQ(Tabela!E219,Tabela!$E$3:$E$247,0)+COUNTIF(Tabela!$E$3:'Tabela'!E219,Tabela!E219)-1,""))),"")</f>
        <v/>
      </c>
      <c r="G219" s="88" t="str">
        <f t="shared" si="73"/>
        <v/>
      </c>
      <c r="H219" s="88" t="str">
        <f>IFERROR(Tabela!E219,"")</f>
        <v/>
      </c>
      <c r="I219" s="82" t="str">
        <f t="shared" si="72"/>
        <v/>
      </c>
      <c r="J219" s="89" t="str">
        <f>IFERROR(IF('Análise Quantitativa'!$D$33="Mínimo",_xlfn.RANK.EQ(Tabela!I219,Tabela!$I$3:$I$247,1)+COUNTIF(Tabela!$I$3:'Tabela'!I219,Tabela!I219)-1,IF('Análise Quantitativa'!$D$33="- Mínimo",_xlfn.RANK.EQ(Tabela!I219,Tabela!$I$3:$I$247,1)+COUNTIF(Tabela!$I$3:'Tabela'!I219,Tabela!I219)-1,IF('Análise Quantitativa'!$D$33="Máximo",_xlfn.RANK.EQ(Tabela!I219,Tabela!$I$3:$I$247,0)+COUNTIF(Tabela!$I$3:'Tabela'!I219,Tabela!I219)-1,""))),"")</f>
        <v/>
      </c>
    </row>
    <row r="220" spans="2:10" ht="9.75" thickBot="1" x14ac:dyDescent="0.3">
      <c r="B220" s="81" t="str">
        <f>Esboço!C12</f>
        <v>Yslani Vieira</v>
      </c>
      <c r="C220" s="75" t="str">
        <f>Esboço!AC12</f>
        <v/>
      </c>
      <c r="D220" s="75" t="str">
        <f>IFERROR(IF('Análise Quantitativa'!$D$33="Mínimo",_xlfn.RANK.EQ(Tabela!C220,Tabela!$C$3:$C$247,1)+COUNTIF(Tabela!$C$3:'Tabela'!C220,Tabela!C220)-1,IF('Análise Quantitativa'!$D$33="- Mínimo",_xlfn.RANK.EQ(Tabela!C220,Tabela!$C$3:$C$247,1)+COUNTIF(Tabela!$C$3:'Tabela'!C220,Tabela!C220)-1,IF('Análise Quantitativa'!$D$33="Máximo",_xlfn.RANK.EQ(Tabela!C220,Tabela!$C$3:$C$247,0)+COUNTIF(Tabela!$C$3:'Tabela'!C220,Tabela!C220)-1,""))),"")</f>
        <v/>
      </c>
      <c r="E220" s="79" t="str">
        <f>Esboço!AR12</f>
        <v/>
      </c>
      <c r="F220" s="75" t="str">
        <f>IFERROR(IF('Análise Quantitativa'!$D$33="Mínimo",_xlfn.RANK.EQ(Tabela!E220,Tabela!$E$3:$E$247,1)+COUNTIF(Tabela!$E$3:'Tabela'!E220,Tabela!E220)-1,IF('Análise Quantitativa'!$D$33="- Mínimo",_xlfn.RANK.EQ(Tabela!E220,Tabela!$E$3:$E$247,1)+COUNTIF(Tabela!$E$3:'Tabela'!E220,Tabela!E220)-1,IF('Análise Quantitativa'!$D$33="Máximo",_xlfn.RANK.EQ(Tabela!E220,Tabela!$E$3:$E$247,0)+COUNTIF(Tabela!$E$3:'Tabela'!E220,Tabela!E220)-1,""))),"")</f>
        <v/>
      </c>
      <c r="G220" s="88" t="str">
        <f t="shared" si="73"/>
        <v/>
      </c>
      <c r="H220" s="88" t="str">
        <f>IFERROR(Tabela!E220,"")</f>
        <v/>
      </c>
      <c r="I220" s="82" t="str">
        <f t="shared" si="72"/>
        <v/>
      </c>
      <c r="J220" s="89" t="str">
        <f>IFERROR(IF('Análise Quantitativa'!$D$33="Mínimo",_xlfn.RANK.EQ(Tabela!I220,Tabela!$I$3:$I$247,1)+COUNTIF(Tabela!$I$3:'Tabela'!I220,Tabela!I220)-1,IF('Análise Quantitativa'!$D$33="- Mínimo",_xlfn.RANK.EQ(Tabela!I220,Tabela!$I$3:$I$247,1)+COUNTIF(Tabela!$I$3:'Tabela'!I220,Tabela!I220)-1,IF('Análise Quantitativa'!$D$33="Máximo",_xlfn.RANK.EQ(Tabela!I220,Tabela!$I$3:$I$247,0)+COUNTIF(Tabela!$I$3:'Tabela'!I220,Tabela!I220)-1,""))),"")</f>
        <v/>
      </c>
    </row>
    <row r="221" spans="2:10" ht="9.75" thickBot="1" x14ac:dyDescent="0.3">
      <c r="B221" s="81" t="str">
        <f>Esboço!C13</f>
        <v/>
      </c>
      <c r="C221" s="75" t="str">
        <f>Esboço!AC13</f>
        <v/>
      </c>
      <c r="D221" s="75" t="str">
        <f>IFERROR(IF('Análise Quantitativa'!$D$33="Mínimo",_xlfn.RANK.EQ(Tabela!C221,Tabela!$C$3:$C$247,1)+COUNTIF(Tabela!$C$3:'Tabela'!C221,Tabela!C221)-1,IF('Análise Quantitativa'!$D$33="- Mínimo",_xlfn.RANK.EQ(Tabela!C221,Tabela!$C$3:$C$247,1)+COUNTIF(Tabela!$C$3:'Tabela'!C221,Tabela!C221)-1,IF('Análise Quantitativa'!$D$33="Máximo",_xlfn.RANK.EQ(Tabela!C221,Tabela!$C$3:$C$247,0)+COUNTIF(Tabela!$C$3:'Tabela'!C221,Tabela!C221)-1,""))),"")</f>
        <v/>
      </c>
      <c r="E221" s="79" t="str">
        <f>Esboço!AR13</f>
        <v/>
      </c>
      <c r="F221" s="75" t="str">
        <f>IFERROR(IF('Análise Quantitativa'!$D$33="Mínimo",_xlfn.RANK.EQ(Tabela!E221,Tabela!$E$3:$E$247,1)+COUNTIF(Tabela!$E$3:'Tabela'!E221,Tabela!E221)-1,IF('Análise Quantitativa'!$D$33="- Mínimo",_xlfn.RANK.EQ(Tabela!E221,Tabela!$E$3:$E$247,1)+COUNTIF(Tabela!$E$3:'Tabela'!E221,Tabela!E221)-1,IF('Análise Quantitativa'!$D$33="Máximo",_xlfn.RANK.EQ(Tabela!E221,Tabela!$E$3:$E$247,0)+COUNTIF(Tabela!$E$3:'Tabela'!E221,Tabela!E221)-1,""))),"")</f>
        <v/>
      </c>
      <c r="G221" s="88" t="str">
        <f t="shared" si="73"/>
        <v/>
      </c>
      <c r="H221" s="88" t="str">
        <f>IFERROR(Tabela!E221,"")</f>
        <v/>
      </c>
      <c r="I221" s="82" t="str">
        <f t="shared" si="72"/>
        <v/>
      </c>
      <c r="J221" s="89" t="str">
        <f>IFERROR(IF('Análise Quantitativa'!$D$33="Mínimo",_xlfn.RANK.EQ(Tabela!I221,Tabela!$I$3:$I$247,1)+COUNTIF(Tabela!$I$3:'Tabela'!I221,Tabela!I221)-1,IF('Análise Quantitativa'!$D$33="- Mínimo",_xlfn.RANK.EQ(Tabela!I221,Tabela!$I$3:$I$247,1)+COUNTIF(Tabela!$I$3:'Tabela'!I221,Tabela!I221)-1,IF('Análise Quantitativa'!$D$33="Máximo",_xlfn.RANK.EQ(Tabela!I221,Tabela!$I$3:$I$247,0)+COUNTIF(Tabela!$I$3:'Tabela'!I221,Tabela!I221)-1,""))),"")</f>
        <v/>
      </c>
    </row>
    <row r="222" spans="2:10" ht="9.75" thickBot="1" x14ac:dyDescent="0.3">
      <c r="B222" s="81" t="str">
        <f>Esboço!C14</f>
        <v/>
      </c>
      <c r="C222" s="75" t="str">
        <f>Esboço!AC14</f>
        <v/>
      </c>
      <c r="D222" s="75" t="str">
        <f>IFERROR(IF('Análise Quantitativa'!$D$33="Mínimo",_xlfn.RANK.EQ(Tabela!C222,Tabela!$C$3:$C$247,1)+COUNTIF(Tabela!$C$3:'Tabela'!C222,Tabela!C222)-1,IF('Análise Quantitativa'!$D$33="- Mínimo",_xlfn.RANK.EQ(Tabela!C222,Tabela!$C$3:$C$247,1)+COUNTIF(Tabela!$C$3:'Tabela'!C222,Tabela!C222)-1,IF('Análise Quantitativa'!$D$33="Máximo",_xlfn.RANK.EQ(Tabela!C222,Tabela!$C$3:$C$247,0)+COUNTIF(Tabela!$C$3:'Tabela'!C222,Tabela!C222)-1,""))),"")</f>
        <v/>
      </c>
      <c r="E222" s="79" t="str">
        <f>Esboço!AR14</f>
        <v/>
      </c>
      <c r="F222" s="75" t="str">
        <f>IFERROR(IF('Análise Quantitativa'!$D$33="Mínimo",_xlfn.RANK.EQ(Tabela!E222,Tabela!$E$3:$E$247,1)+COUNTIF(Tabela!$E$3:'Tabela'!E222,Tabela!E222)-1,IF('Análise Quantitativa'!$D$33="- Mínimo",_xlfn.RANK.EQ(Tabela!E222,Tabela!$E$3:$E$247,1)+COUNTIF(Tabela!$E$3:'Tabela'!E222,Tabela!E222)-1,IF('Análise Quantitativa'!$D$33="Máximo",_xlfn.RANK.EQ(Tabela!E222,Tabela!$E$3:$E$247,0)+COUNTIF(Tabela!$E$3:'Tabela'!E222,Tabela!E222)-1,""))),"")</f>
        <v/>
      </c>
      <c r="G222" s="88" t="str">
        <f t="shared" si="73"/>
        <v/>
      </c>
      <c r="H222" s="88" t="str">
        <f>IFERROR(Tabela!E222,"")</f>
        <v/>
      </c>
      <c r="I222" s="82" t="str">
        <f t="shared" si="72"/>
        <v/>
      </c>
      <c r="J222" s="89" t="str">
        <f>IFERROR(IF('Análise Quantitativa'!$D$33="Mínimo",_xlfn.RANK.EQ(Tabela!I222,Tabela!$I$3:$I$247,1)+COUNTIF(Tabela!$I$3:'Tabela'!I222,Tabela!I222)-1,IF('Análise Quantitativa'!$D$33="- Mínimo",_xlfn.RANK.EQ(Tabela!I222,Tabela!$I$3:$I$247,1)+COUNTIF(Tabela!$I$3:'Tabela'!I222,Tabela!I222)-1,IF('Análise Quantitativa'!$D$33="Máximo",_xlfn.RANK.EQ(Tabela!I222,Tabela!$I$3:$I$247,0)+COUNTIF(Tabela!$I$3:'Tabela'!I222,Tabela!I222)-1,""))),"")</f>
        <v/>
      </c>
    </row>
    <row r="223" spans="2:10" ht="9.75" thickBot="1" x14ac:dyDescent="0.3">
      <c r="B223" s="81" t="str">
        <f>Esboço!C15</f>
        <v/>
      </c>
      <c r="C223" s="75" t="str">
        <f>Esboço!AC15</f>
        <v/>
      </c>
      <c r="D223" s="75" t="str">
        <f>IFERROR(IF('Análise Quantitativa'!$D$33="Mínimo",_xlfn.RANK.EQ(Tabela!C223,Tabela!$C$3:$C$247,1)+COUNTIF(Tabela!$C$3:'Tabela'!C223,Tabela!C223)-1,IF('Análise Quantitativa'!$D$33="- Mínimo",_xlfn.RANK.EQ(Tabela!C223,Tabela!$C$3:$C$247,1)+COUNTIF(Tabela!$C$3:'Tabela'!C223,Tabela!C223)-1,IF('Análise Quantitativa'!$D$33="Máximo",_xlfn.RANK.EQ(Tabela!C223,Tabela!$C$3:$C$247,0)+COUNTIF(Tabela!$C$3:'Tabela'!C223,Tabela!C223)-1,""))),"")</f>
        <v/>
      </c>
      <c r="E223" s="79" t="str">
        <f>Esboço!AR15</f>
        <v/>
      </c>
      <c r="F223" s="75" t="str">
        <f>IFERROR(IF('Análise Quantitativa'!$D$33="Mínimo",_xlfn.RANK.EQ(Tabela!E223,Tabela!$E$3:$E$247,1)+COUNTIF(Tabela!$E$3:'Tabela'!E223,Tabela!E223)-1,IF('Análise Quantitativa'!$D$33="- Mínimo",_xlfn.RANK.EQ(Tabela!E223,Tabela!$E$3:$E$247,1)+COUNTIF(Tabela!$E$3:'Tabela'!E223,Tabela!E223)-1,IF('Análise Quantitativa'!$D$33="Máximo",_xlfn.RANK.EQ(Tabela!E223,Tabela!$E$3:$E$247,0)+COUNTIF(Tabela!$E$3:'Tabela'!E223,Tabela!E223)-1,""))),"")</f>
        <v/>
      </c>
      <c r="G223" s="88" t="str">
        <f t="shared" si="73"/>
        <v/>
      </c>
      <c r="H223" s="88" t="str">
        <f>IFERROR(Tabela!E223,"")</f>
        <v/>
      </c>
      <c r="I223" s="82" t="str">
        <f t="shared" si="72"/>
        <v/>
      </c>
      <c r="J223" s="89" t="str">
        <f>IFERROR(IF('Análise Quantitativa'!$D$33="Mínimo",_xlfn.RANK.EQ(Tabela!I223,Tabela!$I$3:$I$247,1)+COUNTIF(Tabela!$I$3:'Tabela'!I223,Tabela!I223)-1,IF('Análise Quantitativa'!$D$33="- Mínimo",_xlfn.RANK.EQ(Tabela!I223,Tabela!$I$3:$I$247,1)+COUNTIF(Tabela!$I$3:'Tabela'!I223,Tabela!I223)-1,IF('Análise Quantitativa'!$D$33="Máximo",_xlfn.RANK.EQ(Tabela!I223,Tabela!$I$3:$I$247,0)+COUNTIF(Tabela!$I$3:'Tabela'!I223,Tabela!I223)-1,""))),"")</f>
        <v/>
      </c>
    </row>
    <row r="224" spans="2:10" ht="9.75" thickBot="1" x14ac:dyDescent="0.3">
      <c r="B224" s="81" t="str">
        <f>Esboço!C16</f>
        <v/>
      </c>
      <c r="C224" s="75" t="str">
        <f>Esboço!AC16</f>
        <v/>
      </c>
      <c r="D224" s="75" t="str">
        <f>IFERROR(IF('Análise Quantitativa'!$D$33="Mínimo",_xlfn.RANK.EQ(Tabela!C224,Tabela!$C$3:$C$247,1)+COUNTIF(Tabela!$C$3:'Tabela'!C224,Tabela!C224)-1,IF('Análise Quantitativa'!$D$33="- Mínimo",_xlfn.RANK.EQ(Tabela!C224,Tabela!$C$3:$C$247,1)+COUNTIF(Tabela!$C$3:'Tabela'!C224,Tabela!C224)-1,IF('Análise Quantitativa'!$D$33="Máximo",_xlfn.RANK.EQ(Tabela!C224,Tabela!$C$3:$C$247,0)+COUNTIF(Tabela!$C$3:'Tabela'!C224,Tabela!C224)-1,""))),"")</f>
        <v/>
      </c>
      <c r="E224" s="79" t="str">
        <f>Esboço!AR16</f>
        <v/>
      </c>
      <c r="F224" s="75" t="str">
        <f>IFERROR(IF('Análise Quantitativa'!$D$33="Mínimo",_xlfn.RANK.EQ(Tabela!E224,Tabela!$E$3:$E$247,1)+COUNTIF(Tabela!$E$3:'Tabela'!E224,Tabela!E224)-1,IF('Análise Quantitativa'!$D$33="- Mínimo",_xlfn.RANK.EQ(Tabela!E224,Tabela!$E$3:$E$247,1)+COUNTIF(Tabela!$E$3:'Tabela'!E224,Tabela!E224)-1,IF('Análise Quantitativa'!$D$33="Máximo",_xlfn.RANK.EQ(Tabela!E224,Tabela!$E$3:$E$247,0)+COUNTIF(Tabela!$E$3:'Tabela'!E224,Tabela!E224)-1,""))),"")</f>
        <v/>
      </c>
      <c r="G224" s="88" t="str">
        <f t="shared" si="73"/>
        <v/>
      </c>
      <c r="H224" s="88" t="str">
        <f>IFERROR(Tabela!E224,"")</f>
        <v/>
      </c>
      <c r="I224" s="82" t="str">
        <f t="shared" si="72"/>
        <v/>
      </c>
      <c r="J224" s="89" t="str">
        <f>IFERROR(IF('Análise Quantitativa'!$D$33="Mínimo",_xlfn.RANK.EQ(Tabela!I224,Tabela!$I$3:$I$247,1)+COUNTIF(Tabela!$I$3:'Tabela'!I224,Tabela!I224)-1,IF('Análise Quantitativa'!$D$33="- Mínimo",_xlfn.RANK.EQ(Tabela!I224,Tabela!$I$3:$I$247,1)+COUNTIF(Tabela!$I$3:'Tabela'!I224,Tabela!I224)-1,IF('Análise Quantitativa'!$D$33="Máximo",_xlfn.RANK.EQ(Tabela!I224,Tabela!$I$3:$I$247,0)+COUNTIF(Tabela!$I$3:'Tabela'!I224,Tabela!I224)-1,""))),"")</f>
        <v/>
      </c>
    </row>
    <row r="225" spans="2:10" ht="9.75" thickBot="1" x14ac:dyDescent="0.3">
      <c r="B225" s="81" t="str">
        <f>Esboço!C17</f>
        <v/>
      </c>
      <c r="C225" s="75" t="str">
        <f>Esboço!AC17</f>
        <v/>
      </c>
      <c r="D225" s="75" t="str">
        <f>IFERROR(IF('Análise Quantitativa'!$D$33="Mínimo",_xlfn.RANK.EQ(Tabela!C225,Tabela!$C$3:$C$247,1)+COUNTIF(Tabela!$C$3:'Tabela'!C225,Tabela!C225)-1,IF('Análise Quantitativa'!$D$33="- Mínimo",_xlfn.RANK.EQ(Tabela!C225,Tabela!$C$3:$C$247,1)+COUNTIF(Tabela!$C$3:'Tabela'!C225,Tabela!C225)-1,IF('Análise Quantitativa'!$D$33="Máximo",_xlfn.RANK.EQ(Tabela!C225,Tabela!$C$3:$C$247,0)+COUNTIF(Tabela!$C$3:'Tabela'!C225,Tabela!C225)-1,""))),"")</f>
        <v/>
      </c>
      <c r="E225" s="79" t="str">
        <f>Esboço!AR17</f>
        <v/>
      </c>
      <c r="F225" s="75" t="str">
        <f>IFERROR(IF('Análise Quantitativa'!$D$33="Mínimo",_xlfn.RANK.EQ(Tabela!E225,Tabela!$E$3:$E$247,1)+COUNTIF(Tabela!$E$3:'Tabela'!E225,Tabela!E225)-1,IF('Análise Quantitativa'!$D$33="- Mínimo",_xlfn.RANK.EQ(Tabela!E225,Tabela!$E$3:$E$247,1)+COUNTIF(Tabela!$E$3:'Tabela'!E225,Tabela!E225)-1,IF('Análise Quantitativa'!$D$33="Máximo",_xlfn.RANK.EQ(Tabela!E225,Tabela!$E$3:$E$247,0)+COUNTIF(Tabela!$E$3:'Tabela'!E225,Tabela!E225)-1,""))),"")</f>
        <v/>
      </c>
      <c r="G225" s="88" t="str">
        <f t="shared" si="73"/>
        <v/>
      </c>
      <c r="H225" s="88" t="str">
        <f>IFERROR(Tabela!E225,"")</f>
        <v/>
      </c>
      <c r="I225" s="82" t="str">
        <f t="shared" si="72"/>
        <v/>
      </c>
      <c r="J225" s="89" t="str">
        <f>IFERROR(IF('Análise Quantitativa'!$D$33="Mínimo",_xlfn.RANK.EQ(Tabela!I225,Tabela!$I$3:$I$247,1)+COUNTIF(Tabela!$I$3:'Tabela'!I225,Tabela!I225)-1,IF('Análise Quantitativa'!$D$33="- Mínimo",_xlfn.RANK.EQ(Tabela!I225,Tabela!$I$3:$I$247,1)+COUNTIF(Tabela!$I$3:'Tabela'!I225,Tabela!I225)-1,IF('Análise Quantitativa'!$D$33="Máximo",_xlfn.RANK.EQ(Tabela!I225,Tabela!$I$3:$I$247,0)+COUNTIF(Tabela!$I$3:'Tabela'!I225,Tabela!I225)-1,""))),"")</f>
        <v/>
      </c>
    </row>
    <row r="226" spans="2:10" ht="9.75" thickBot="1" x14ac:dyDescent="0.3">
      <c r="B226" s="81" t="str">
        <f>Esboço!C18</f>
        <v/>
      </c>
      <c r="C226" s="75" t="str">
        <f>Esboço!AC18</f>
        <v/>
      </c>
      <c r="D226" s="75" t="str">
        <f>IFERROR(IF('Análise Quantitativa'!$D$33="Mínimo",_xlfn.RANK.EQ(Tabela!C226,Tabela!$C$3:$C$247,1)+COUNTIF(Tabela!$C$3:'Tabela'!C226,Tabela!C226)-1,IF('Análise Quantitativa'!$D$33="- Mínimo",_xlfn.RANK.EQ(Tabela!C226,Tabela!$C$3:$C$247,1)+COUNTIF(Tabela!$C$3:'Tabela'!C226,Tabela!C226)-1,IF('Análise Quantitativa'!$D$33="Máximo",_xlfn.RANK.EQ(Tabela!C226,Tabela!$C$3:$C$247,0)+COUNTIF(Tabela!$C$3:'Tabela'!C226,Tabela!C226)-1,""))),"")</f>
        <v/>
      </c>
      <c r="E226" s="79" t="str">
        <f>Esboço!AR18</f>
        <v/>
      </c>
      <c r="F226" s="75" t="str">
        <f>IFERROR(IF('Análise Quantitativa'!$D$33="Mínimo",_xlfn.RANK.EQ(Tabela!E226,Tabela!$E$3:$E$247,1)+COUNTIF(Tabela!$E$3:'Tabela'!E226,Tabela!E226)-1,IF('Análise Quantitativa'!$D$33="- Mínimo",_xlfn.RANK.EQ(Tabela!E226,Tabela!$E$3:$E$247,1)+COUNTIF(Tabela!$E$3:'Tabela'!E226,Tabela!E226)-1,IF('Análise Quantitativa'!$D$33="Máximo",_xlfn.RANK.EQ(Tabela!E226,Tabela!$E$3:$E$247,0)+COUNTIF(Tabela!$E$3:'Tabela'!E226,Tabela!E226)-1,""))),"")</f>
        <v/>
      </c>
      <c r="G226" s="88" t="str">
        <f t="shared" si="73"/>
        <v/>
      </c>
      <c r="H226" s="88" t="str">
        <f>IFERROR(Tabela!E226,"")</f>
        <v/>
      </c>
      <c r="I226" s="82" t="str">
        <f t="shared" si="72"/>
        <v/>
      </c>
      <c r="J226" s="89" t="str">
        <f>IFERROR(IF('Análise Quantitativa'!$D$33="Mínimo",_xlfn.RANK.EQ(Tabela!I226,Tabela!$I$3:$I$247,1)+COUNTIF(Tabela!$I$3:'Tabela'!I226,Tabela!I226)-1,IF('Análise Quantitativa'!$D$33="- Mínimo",_xlfn.RANK.EQ(Tabela!I226,Tabela!$I$3:$I$247,1)+COUNTIF(Tabela!$I$3:'Tabela'!I226,Tabela!I226)-1,IF('Análise Quantitativa'!$D$33="Máximo",_xlfn.RANK.EQ(Tabela!I226,Tabela!$I$3:$I$247,0)+COUNTIF(Tabela!$I$3:'Tabela'!I226,Tabela!I226)-1,""))),"")</f>
        <v/>
      </c>
    </row>
    <row r="227" spans="2:10" ht="9.75" thickBot="1" x14ac:dyDescent="0.3">
      <c r="B227" s="81" t="str">
        <f>Esboço!C19</f>
        <v/>
      </c>
      <c r="C227" s="75" t="str">
        <f>Esboço!AC19</f>
        <v/>
      </c>
      <c r="D227" s="75" t="str">
        <f>IFERROR(IF('Análise Quantitativa'!$D$33="Mínimo",_xlfn.RANK.EQ(Tabela!C227,Tabela!$C$3:$C$247,1)+COUNTIF(Tabela!$C$3:'Tabela'!C227,Tabela!C227)-1,IF('Análise Quantitativa'!$D$33="- Mínimo",_xlfn.RANK.EQ(Tabela!C227,Tabela!$C$3:$C$247,1)+COUNTIF(Tabela!$C$3:'Tabela'!C227,Tabela!C227)-1,IF('Análise Quantitativa'!$D$33="Máximo",_xlfn.RANK.EQ(Tabela!C227,Tabela!$C$3:$C$247,0)+COUNTIF(Tabela!$C$3:'Tabela'!C227,Tabela!C227)-1,""))),"")</f>
        <v/>
      </c>
      <c r="E227" s="79" t="str">
        <f>Esboço!AR19</f>
        <v/>
      </c>
      <c r="F227" s="75" t="str">
        <f>IFERROR(IF('Análise Quantitativa'!$D$33="Mínimo",_xlfn.RANK.EQ(Tabela!E227,Tabela!$E$3:$E$247,1)+COUNTIF(Tabela!$E$3:'Tabela'!E227,Tabela!E227)-1,IF('Análise Quantitativa'!$D$33="- Mínimo",_xlfn.RANK.EQ(Tabela!E227,Tabela!$E$3:$E$247,1)+COUNTIF(Tabela!$E$3:'Tabela'!E227,Tabela!E227)-1,IF('Análise Quantitativa'!$D$33="Máximo",_xlfn.RANK.EQ(Tabela!E227,Tabela!$E$3:$E$247,0)+COUNTIF(Tabela!$E$3:'Tabela'!E227,Tabela!E227)-1,""))),"")</f>
        <v/>
      </c>
      <c r="G227" s="88" t="str">
        <f t="shared" si="73"/>
        <v/>
      </c>
      <c r="H227" s="88" t="str">
        <f>IFERROR(Tabela!E227,"")</f>
        <v/>
      </c>
      <c r="I227" s="82" t="str">
        <f t="shared" si="72"/>
        <v/>
      </c>
      <c r="J227" s="89" t="str">
        <f>IFERROR(IF('Análise Quantitativa'!$D$33="Mínimo",_xlfn.RANK.EQ(Tabela!I227,Tabela!$I$3:$I$247,1)+COUNTIF(Tabela!$I$3:'Tabela'!I227,Tabela!I227)-1,IF('Análise Quantitativa'!$D$33="- Mínimo",_xlfn.RANK.EQ(Tabela!I227,Tabela!$I$3:$I$247,1)+COUNTIF(Tabela!$I$3:'Tabela'!I227,Tabela!I227)-1,IF('Análise Quantitativa'!$D$33="Máximo",_xlfn.RANK.EQ(Tabela!I227,Tabela!$I$3:$I$247,0)+COUNTIF(Tabela!$I$3:'Tabela'!I227,Tabela!I227)-1,""))),"")</f>
        <v/>
      </c>
    </row>
    <row r="228" spans="2:10" ht="9.75" thickBot="1" x14ac:dyDescent="0.3">
      <c r="B228" s="81" t="str">
        <f>Esboço!C20</f>
        <v/>
      </c>
      <c r="C228" s="75" t="str">
        <f>Esboço!AC20</f>
        <v/>
      </c>
      <c r="D228" s="75" t="str">
        <f>IFERROR(IF('Análise Quantitativa'!$D$33="Mínimo",_xlfn.RANK.EQ(Tabela!C228,Tabela!$C$3:$C$247,1)+COUNTIF(Tabela!$C$3:'Tabela'!C228,Tabela!C228)-1,IF('Análise Quantitativa'!$D$33="- Mínimo",_xlfn.RANK.EQ(Tabela!C228,Tabela!$C$3:$C$247,1)+COUNTIF(Tabela!$C$3:'Tabela'!C228,Tabela!C228)-1,IF('Análise Quantitativa'!$D$33="Máximo",_xlfn.RANK.EQ(Tabela!C228,Tabela!$C$3:$C$247,0)+COUNTIF(Tabela!$C$3:'Tabela'!C228,Tabela!C228)-1,""))),"")</f>
        <v/>
      </c>
      <c r="E228" s="79" t="str">
        <f>Esboço!AR20</f>
        <v/>
      </c>
      <c r="F228" s="75" t="str">
        <f>IFERROR(IF('Análise Quantitativa'!$D$33="Mínimo",_xlfn.RANK.EQ(Tabela!E228,Tabela!$E$3:$E$247,1)+COUNTIF(Tabela!$E$3:'Tabela'!E228,Tabela!E228)-1,IF('Análise Quantitativa'!$D$33="- Mínimo",_xlfn.RANK.EQ(Tabela!E228,Tabela!$E$3:$E$247,1)+COUNTIF(Tabela!$E$3:'Tabela'!E228,Tabela!E228)-1,IF('Análise Quantitativa'!$D$33="Máximo",_xlfn.RANK.EQ(Tabela!E228,Tabela!$E$3:$E$247,0)+COUNTIF(Tabela!$E$3:'Tabela'!E228,Tabela!E228)-1,""))),"")</f>
        <v/>
      </c>
      <c r="G228" s="88" t="str">
        <f t="shared" si="73"/>
        <v/>
      </c>
      <c r="H228" s="88" t="str">
        <f>IFERROR(Tabela!E228,"")</f>
        <v/>
      </c>
      <c r="I228" s="82" t="str">
        <f t="shared" si="72"/>
        <v/>
      </c>
      <c r="J228" s="89" t="str">
        <f>IFERROR(IF('Análise Quantitativa'!$D$33="Mínimo",_xlfn.RANK.EQ(Tabela!I228,Tabela!$I$3:$I$247,1)+COUNTIF(Tabela!$I$3:'Tabela'!I228,Tabela!I228)-1,IF('Análise Quantitativa'!$D$33="- Mínimo",_xlfn.RANK.EQ(Tabela!I228,Tabela!$I$3:$I$247,1)+COUNTIF(Tabela!$I$3:'Tabela'!I228,Tabela!I228)-1,IF('Análise Quantitativa'!$D$33="Máximo",_xlfn.RANK.EQ(Tabela!I228,Tabela!$I$3:$I$247,0)+COUNTIF(Tabela!$I$3:'Tabela'!I228,Tabela!I228)-1,""))),"")</f>
        <v/>
      </c>
    </row>
    <row r="229" spans="2:10" ht="9.75" thickBot="1" x14ac:dyDescent="0.3">
      <c r="B229" s="81" t="str">
        <f>Esboço!C21</f>
        <v/>
      </c>
      <c r="C229" s="75" t="str">
        <f>Esboço!AC21</f>
        <v/>
      </c>
      <c r="D229" s="75" t="str">
        <f>IFERROR(IF('Análise Quantitativa'!$D$33="Mínimo",_xlfn.RANK.EQ(Tabela!C229,Tabela!$C$3:$C$247,1)+COUNTIF(Tabela!$C$3:'Tabela'!C229,Tabela!C229)-1,IF('Análise Quantitativa'!$D$33="- Mínimo",_xlfn.RANK.EQ(Tabela!C229,Tabela!$C$3:$C$247,1)+COUNTIF(Tabela!$C$3:'Tabela'!C229,Tabela!C229)-1,IF('Análise Quantitativa'!$D$33="Máximo",_xlfn.RANK.EQ(Tabela!C229,Tabela!$C$3:$C$247,0)+COUNTIF(Tabela!$C$3:'Tabela'!C229,Tabela!C229)-1,""))),"")</f>
        <v/>
      </c>
      <c r="E229" s="79" t="str">
        <f>Esboço!AR21</f>
        <v/>
      </c>
      <c r="F229" s="75" t="str">
        <f>IFERROR(IF('Análise Quantitativa'!$D$33="Mínimo",_xlfn.RANK.EQ(Tabela!E229,Tabela!$E$3:$E$247,1)+COUNTIF(Tabela!$E$3:'Tabela'!E229,Tabela!E229)-1,IF('Análise Quantitativa'!$D$33="- Mínimo",_xlfn.RANK.EQ(Tabela!E229,Tabela!$E$3:$E$247,1)+COUNTIF(Tabela!$E$3:'Tabela'!E229,Tabela!E229)-1,IF('Análise Quantitativa'!$D$33="Máximo",_xlfn.RANK.EQ(Tabela!E229,Tabela!$E$3:$E$247,0)+COUNTIF(Tabela!$E$3:'Tabela'!E229,Tabela!E229)-1,""))),"")</f>
        <v/>
      </c>
      <c r="G229" s="88" t="str">
        <f t="shared" si="73"/>
        <v/>
      </c>
      <c r="H229" s="88" t="str">
        <f>IFERROR(Tabela!E229,"")</f>
        <v/>
      </c>
      <c r="I229" s="82" t="str">
        <f t="shared" si="72"/>
        <v/>
      </c>
      <c r="J229" s="89" t="str">
        <f>IFERROR(IF('Análise Quantitativa'!$D$33="Mínimo",_xlfn.RANK.EQ(Tabela!I229,Tabela!$I$3:$I$247,1)+COUNTIF(Tabela!$I$3:'Tabela'!I229,Tabela!I229)-1,IF('Análise Quantitativa'!$D$33="- Mínimo",_xlfn.RANK.EQ(Tabela!I229,Tabela!$I$3:$I$247,1)+COUNTIF(Tabela!$I$3:'Tabela'!I229,Tabela!I229)-1,IF('Análise Quantitativa'!$D$33="Máximo",_xlfn.RANK.EQ(Tabela!I229,Tabela!$I$3:$I$247,0)+COUNTIF(Tabela!$I$3:'Tabela'!I229,Tabela!I229)-1,""))),"")</f>
        <v/>
      </c>
    </row>
    <row r="230" spans="2:10" ht="9.75" thickBot="1" x14ac:dyDescent="0.3">
      <c r="B230" s="81" t="str">
        <f>Esboço!C22</f>
        <v/>
      </c>
      <c r="C230" s="75" t="str">
        <f>Esboço!AC22</f>
        <v/>
      </c>
      <c r="D230" s="75" t="str">
        <f>IFERROR(IF('Análise Quantitativa'!$D$33="Mínimo",_xlfn.RANK.EQ(Tabela!C230,Tabela!$C$3:$C$247,1)+COUNTIF(Tabela!$C$3:'Tabela'!C230,Tabela!C230)-1,IF('Análise Quantitativa'!$D$33="- Mínimo",_xlfn.RANK.EQ(Tabela!C230,Tabela!$C$3:$C$247,1)+COUNTIF(Tabela!$C$3:'Tabela'!C230,Tabela!C230)-1,IF('Análise Quantitativa'!$D$33="Máximo",_xlfn.RANK.EQ(Tabela!C230,Tabela!$C$3:$C$247,0)+COUNTIF(Tabela!$C$3:'Tabela'!C230,Tabela!C230)-1,""))),"")</f>
        <v/>
      </c>
      <c r="E230" s="79" t="str">
        <f>Esboço!AR22</f>
        <v/>
      </c>
      <c r="F230" s="75" t="str">
        <f>IFERROR(IF('Análise Quantitativa'!$D$33="Mínimo",_xlfn.RANK.EQ(Tabela!E230,Tabela!$E$3:$E$247,1)+COUNTIF(Tabela!$E$3:'Tabela'!E230,Tabela!E230)-1,IF('Análise Quantitativa'!$D$33="- Mínimo",_xlfn.RANK.EQ(Tabela!E230,Tabela!$E$3:$E$247,1)+COUNTIF(Tabela!$E$3:'Tabela'!E230,Tabela!E230)-1,IF('Análise Quantitativa'!$D$33="Máximo",_xlfn.RANK.EQ(Tabela!E230,Tabela!$E$3:$E$247,0)+COUNTIF(Tabela!$E$3:'Tabela'!E230,Tabela!E230)-1,""))),"")</f>
        <v/>
      </c>
      <c r="G230" s="88" t="str">
        <f t="shared" si="73"/>
        <v/>
      </c>
      <c r="H230" s="88" t="str">
        <f>IFERROR(Tabela!E230,"")</f>
        <v/>
      </c>
      <c r="I230" s="82" t="str">
        <f t="shared" si="72"/>
        <v/>
      </c>
      <c r="J230" s="89" t="str">
        <f>IFERROR(IF('Análise Quantitativa'!$D$33="Mínimo",_xlfn.RANK.EQ(Tabela!I230,Tabela!$I$3:$I$247,1)+COUNTIF(Tabela!$I$3:'Tabela'!I230,Tabela!I230)-1,IF('Análise Quantitativa'!$D$33="- Mínimo",_xlfn.RANK.EQ(Tabela!I230,Tabela!$I$3:$I$247,1)+COUNTIF(Tabela!$I$3:'Tabela'!I230,Tabela!I230)-1,IF('Análise Quantitativa'!$D$33="Máximo",_xlfn.RANK.EQ(Tabela!I230,Tabela!$I$3:$I$247,0)+COUNTIF(Tabela!$I$3:'Tabela'!I230,Tabela!I230)-1,""))),"")</f>
        <v/>
      </c>
    </row>
    <row r="231" spans="2:10" ht="9.75" thickBot="1" x14ac:dyDescent="0.3">
      <c r="B231" s="81" t="str">
        <f>Esboço!C23</f>
        <v/>
      </c>
      <c r="C231" s="75" t="str">
        <f>Esboço!AC23</f>
        <v/>
      </c>
      <c r="D231" s="75" t="str">
        <f>IFERROR(IF('Análise Quantitativa'!$D$33="Mínimo",_xlfn.RANK.EQ(Tabela!C231,Tabela!$C$3:$C$247,1)+COUNTIF(Tabela!$C$3:'Tabela'!C231,Tabela!C231)-1,IF('Análise Quantitativa'!$D$33="- Mínimo",_xlfn.RANK.EQ(Tabela!C231,Tabela!$C$3:$C$247,1)+COUNTIF(Tabela!$C$3:'Tabela'!C231,Tabela!C231)-1,IF('Análise Quantitativa'!$D$33="Máximo",_xlfn.RANK.EQ(Tabela!C231,Tabela!$C$3:$C$247,0)+COUNTIF(Tabela!$C$3:'Tabela'!C231,Tabela!C231)-1,""))),"")</f>
        <v/>
      </c>
      <c r="E231" s="79" t="str">
        <f>Esboço!AR23</f>
        <v/>
      </c>
      <c r="F231" s="75" t="str">
        <f>IFERROR(IF('Análise Quantitativa'!$D$33="Mínimo",_xlfn.RANK.EQ(Tabela!E231,Tabela!$E$3:$E$247,1)+COUNTIF(Tabela!$E$3:'Tabela'!E231,Tabela!E231)-1,IF('Análise Quantitativa'!$D$33="- Mínimo",_xlfn.RANK.EQ(Tabela!E231,Tabela!$E$3:$E$247,1)+COUNTIF(Tabela!$E$3:'Tabela'!E231,Tabela!E231)-1,IF('Análise Quantitativa'!$D$33="Máximo",_xlfn.RANK.EQ(Tabela!E231,Tabela!$E$3:$E$247,0)+COUNTIF(Tabela!$E$3:'Tabela'!E231,Tabela!E231)-1,""))),"")</f>
        <v/>
      </c>
      <c r="G231" s="88" t="str">
        <f t="shared" si="73"/>
        <v/>
      </c>
      <c r="H231" s="88" t="str">
        <f>IFERROR(Tabela!E231,"")</f>
        <v/>
      </c>
      <c r="I231" s="82" t="str">
        <f t="shared" si="72"/>
        <v/>
      </c>
      <c r="J231" s="89" t="str">
        <f>IFERROR(IF('Análise Quantitativa'!$D$33="Mínimo",_xlfn.RANK.EQ(Tabela!I231,Tabela!$I$3:$I$247,1)+COUNTIF(Tabela!$I$3:'Tabela'!I231,Tabela!I231)-1,IF('Análise Quantitativa'!$D$33="- Mínimo",_xlfn.RANK.EQ(Tabela!I231,Tabela!$I$3:$I$247,1)+COUNTIF(Tabela!$I$3:'Tabela'!I231,Tabela!I231)-1,IF('Análise Quantitativa'!$D$33="Máximo",_xlfn.RANK.EQ(Tabela!I231,Tabela!$I$3:$I$247,0)+COUNTIF(Tabela!$I$3:'Tabela'!I231,Tabela!I231)-1,""))),"")</f>
        <v/>
      </c>
    </row>
    <row r="232" spans="2:10" ht="9.75" thickBot="1" x14ac:dyDescent="0.3">
      <c r="B232" s="81" t="str">
        <f>Esboço!C24</f>
        <v/>
      </c>
      <c r="C232" s="75" t="str">
        <f>Esboço!AC24</f>
        <v/>
      </c>
      <c r="D232" s="75" t="str">
        <f>IFERROR(IF('Análise Quantitativa'!$D$33="Mínimo",_xlfn.RANK.EQ(Tabela!C232,Tabela!$C$3:$C$247,1)+COUNTIF(Tabela!$C$3:'Tabela'!C232,Tabela!C232)-1,IF('Análise Quantitativa'!$D$33="- Mínimo",_xlfn.RANK.EQ(Tabela!C232,Tabela!$C$3:$C$247,1)+COUNTIF(Tabela!$C$3:'Tabela'!C232,Tabela!C232)-1,IF('Análise Quantitativa'!$D$33="Máximo",_xlfn.RANK.EQ(Tabela!C232,Tabela!$C$3:$C$247,0)+COUNTIF(Tabela!$C$3:'Tabela'!C232,Tabela!C232)-1,""))),"")</f>
        <v/>
      </c>
      <c r="E232" s="79" t="str">
        <f>Esboço!AR24</f>
        <v/>
      </c>
      <c r="F232" s="75" t="str">
        <f>IFERROR(IF('Análise Quantitativa'!$D$33="Mínimo",_xlfn.RANK.EQ(Tabela!E232,Tabela!$E$3:$E$247,1)+COUNTIF(Tabela!$E$3:'Tabela'!E232,Tabela!E232)-1,IF('Análise Quantitativa'!$D$33="- Mínimo",_xlfn.RANK.EQ(Tabela!E232,Tabela!$E$3:$E$247,1)+COUNTIF(Tabela!$E$3:'Tabela'!E232,Tabela!E232)-1,IF('Análise Quantitativa'!$D$33="Máximo",_xlfn.RANK.EQ(Tabela!E232,Tabela!$E$3:$E$247,0)+COUNTIF(Tabela!$E$3:'Tabela'!E232,Tabela!E232)-1,""))),"")</f>
        <v/>
      </c>
      <c r="G232" s="88" t="str">
        <f t="shared" si="73"/>
        <v/>
      </c>
      <c r="H232" s="88" t="str">
        <f>IFERROR(Tabela!E232,"")</f>
        <v/>
      </c>
      <c r="I232" s="82" t="str">
        <f t="shared" si="72"/>
        <v/>
      </c>
      <c r="J232" s="89" t="str">
        <f>IFERROR(IF('Análise Quantitativa'!$D$33="Mínimo",_xlfn.RANK.EQ(Tabela!I232,Tabela!$I$3:$I$247,1)+COUNTIF(Tabela!$I$3:'Tabela'!I232,Tabela!I232)-1,IF('Análise Quantitativa'!$D$33="- Mínimo",_xlfn.RANK.EQ(Tabela!I232,Tabela!$I$3:$I$247,1)+COUNTIF(Tabela!$I$3:'Tabela'!I232,Tabela!I232)-1,IF('Análise Quantitativa'!$D$33="Máximo",_xlfn.RANK.EQ(Tabela!I232,Tabela!$I$3:$I$247,0)+COUNTIF(Tabela!$I$3:'Tabela'!I232,Tabela!I232)-1,""))),"")</f>
        <v/>
      </c>
    </row>
    <row r="233" spans="2:10" ht="9.75" thickBot="1" x14ac:dyDescent="0.3">
      <c r="B233" s="81" t="str">
        <f>Esboço!C25</f>
        <v/>
      </c>
      <c r="C233" s="75" t="str">
        <f>Esboço!AC25</f>
        <v/>
      </c>
      <c r="D233" s="75" t="str">
        <f>IFERROR(IF('Análise Quantitativa'!$D$33="Mínimo",_xlfn.RANK.EQ(Tabela!C233,Tabela!$C$3:$C$247,1)+COUNTIF(Tabela!$C$3:'Tabela'!C233,Tabela!C233)-1,IF('Análise Quantitativa'!$D$33="- Mínimo",_xlfn.RANK.EQ(Tabela!C233,Tabela!$C$3:$C$247,1)+COUNTIF(Tabela!$C$3:'Tabela'!C233,Tabela!C233)-1,IF('Análise Quantitativa'!$D$33="Máximo",_xlfn.RANK.EQ(Tabela!C233,Tabela!$C$3:$C$247,0)+COUNTIF(Tabela!$C$3:'Tabela'!C233,Tabela!C233)-1,""))),"")</f>
        <v/>
      </c>
      <c r="E233" s="79" t="str">
        <f>Esboço!AR25</f>
        <v/>
      </c>
      <c r="F233" s="75" t="str">
        <f>IFERROR(IF('Análise Quantitativa'!$D$33="Mínimo",_xlfn.RANK.EQ(Tabela!E233,Tabela!$E$3:$E$247,1)+COUNTIF(Tabela!$E$3:'Tabela'!E233,Tabela!E233)-1,IF('Análise Quantitativa'!$D$33="- Mínimo",_xlfn.RANK.EQ(Tabela!E233,Tabela!$E$3:$E$247,1)+COUNTIF(Tabela!$E$3:'Tabela'!E233,Tabela!E233)-1,IF('Análise Quantitativa'!$D$33="Máximo",_xlfn.RANK.EQ(Tabela!E233,Tabela!$E$3:$E$247,0)+COUNTIF(Tabela!$E$3:'Tabela'!E233,Tabela!E233)-1,""))),"")</f>
        <v/>
      </c>
      <c r="G233" s="88" t="str">
        <f t="shared" si="73"/>
        <v/>
      </c>
      <c r="H233" s="88" t="str">
        <f>IFERROR(Tabela!E233,"")</f>
        <v/>
      </c>
      <c r="I233" s="82" t="str">
        <f t="shared" si="72"/>
        <v/>
      </c>
      <c r="J233" s="89" t="str">
        <f>IFERROR(IF('Análise Quantitativa'!$D$33="Mínimo",_xlfn.RANK.EQ(Tabela!I233,Tabela!$I$3:$I$247,1)+COUNTIF(Tabela!$I$3:'Tabela'!I233,Tabela!I233)-1,IF('Análise Quantitativa'!$D$33="- Mínimo",_xlfn.RANK.EQ(Tabela!I233,Tabela!$I$3:$I$247,1)+COUNTIF(Tabela!$I$3:'Tabela'!I233,Tabela!I233)-1,IF('Análise Quantitativa'!$D$33="Máximo",_xlfn.RANK.EQ(Tabela!I233,Tabela!$I$3:$I$247,0)+COUNTIF(Tabela!$I$3:'Tabela'!I233,Tabela!I233)-1,""))),"")</f>
        <v/>
      </c>
    </row>
    <row r="234" spans="2:10" ht="9.75" thickBot="1" x14ac:dyDescent="0.3">
      <c r="B234" s="81" t="str">
        <f>Esboço!C26</f>
        <v/>
      </c>
      <c r="C234" s="75" t="str">
        <f>Esboço!AC26</f>
        <v/>
      </c>
      <c r="D234" s="75" t="str">
        <f>IFERROR(IF('Análise Quantitativa'!$D$33="Mínimo",_xlfn.RANK.EQ(Tabela!C234,Tabela!$C$3:$C$247,1)+COUNTIF(Tabela!$C$3:'Tabela'!C234,Tabela!C234)-1,IF('Análise Quantitativa'!$D$33="- Mínimo",_xlfn.RANK.EQ(Tabela!C234,Tabela!$C$3:$C$247,1)+COUNTIF(Tabela!$C$3:'Tabela'!C234,Tabela!C234)-1,IF('Análise Quantitativa'!$D$33="Máximo",_xlfn.RANK.EQ(Tabela!C234,Tabela!$C$3:$C$247,0)+COUNTIF(Tabela!$C$3:'Tabela'!C234,Tabela!C234)-1,""))),"")</f>
        <v/>
      </c>
      <c r="E234" s="79" t="str">
        <f>Esboço!AR26</f>
        <v/>
      </c>
      <c r="F234" s="75" t="str">
        <f>IFERROR(IF('Análise Quantitativa'!$D$33="Mínimo",_xlfn.RANK.EQ(Tabela!E234,Tabela!$E$3:$E$247,1)+COUNTIF(Tabela!$E$3:'Tabela'!E234,Tabela!E234)-1,IF('Análise Quantitativa'!$D$33="- Mínimo",_xlfn.RANK.EQ(Tabela!E234,Tabela!$E$3:$E$247,1)+COUNTIF(Tabela!$E$3:'Tabela'!E234,Tabela!E234)-1,IF('Análise Quantitativa'!$D$33="Máximo",_xlfn.RANK.EQ(Tabela!E234,Tabela!$E$3:$E$247,0)+COUNTIF(Tabela!$E$3:'Tabela'!E234,Tabela!E234)-1,""))),"")</f>
        <v/>
      </c>
      <c r="G234" s="88" t="str">
        <f t="shared" si="73"/>
        <v/>
      </c>
      <c r="H234" s="88" t="str">
        <f>IFERROR(Tabela!E234,"")</f>
        <v/>
      </c>
      <c r="I234" s="82" t="str">
        <f t="shared" si="72"/>
        <v/>
      </c>
      <c r="J234" s="89" t="str">
        <f>IFERROR(IF('Análise Quantitativa'!$D$33="Mínimo",_xlfn.RANK.EQ(Tabela!I234,Tabela!$I$3:$I$247,1)+COUNTIF(Tabela!$I$3:'Tabela'!I234,Tabela!I234)-1,IF('Análise Quantitativa'!$D$33="- Mínimo",_xlfn.RANK.EQ(Tabela!I234,Tabela!$I$3:$I$247,1)+COUNTIF(Tabela!$I$3:'Tabela'!I234,Tabela!I234)-1,IF('Análise Quantitativa'!$D$33="Máximo",_xlfn.RANK.EQ(Tabela!I234,Tabela!$I$3:$I$247,0)+COUNTIF(Tabela!$I$3:'Tabela'!I234,Tabela!I234)-1,""))),"")</f>
        <v/>
      </c>
    </row>
    <row r="235" spans="2:10" ht="9.75" thickBot="1" x14ac:dyDescent="0.3">
      <c r="B235" s="81" t="str">
        <f>Esboço!C27</f>
        <v/>
      </c>
      <c r="C235" s="75" t="str">
        <f>Esboço!AC27</f>
        <v/>
      </c>
      <c r="D235" s="75" t="str">
        <f>IFERROR(IF('Análise Quantitativa'!$D$33="Mínimo",_xlfn.RANK.EQ(Tabela!C235,Tabela!$C$3:$C$247,1)+COUNTIF(Tabela!$C$3:'Tabela'!C235,Tabela!C235)-1,IF('Análise Quantitativa'!$D$33="- Mínimo",_xlfn.RANK.EQ(Tabela!C235,Tabela!$C$3:$C$247,1)+COUNTIF(Tabela!$C$3:'Tabela'!C235,Tabela!C235)-1,IF('Análise Quantitativa'!$D$33="Máximo",_xlfn.RANK.EQ(Tabela!C235,Tabela!$C$3:$C$247,0)+COUNTIF(Tabela!$C$3:'Tabela'!C235,Tabela!C235)-1,""))),"")</f>
        <v/>
      </c>
      <c r="E235" s="79" t="str">
        <f>Esboço!AR27</f>
        <v/>
      </c>
      <c r="F235" s="75" t="str">
        <f>IFERROR(IF('Análise Quantitativa'!$D$33="Mínimo",_xlfn.RANK.EQ(Tabela!E235,Tabela!$E$3:$E$247,1)+COUNTIF(Tabela!$E$3:'Tabela'!E235,Tabela!E235)-1,IF('Análise Quantitativa'!$D$33="- Mínimo",_xlfn.RANK.EQ(Tabela!E235,Tabela!$E$3:$E$247,1)+COUNTIF(Tabela!$E$3:'Tabela'!E235,Tabela!E235)-1,IF('Análise Quantitativa'!$D$33="Máximo",_xlfn.RANK.EQ(Tabela!E235,Tabela!$E$3:$E$247,0)+COUNTIF(Tabela!$E$3:'Tabela'!E235,Tabela!E235)-1,""))),"")</f>
        <v/>
      </c>
      <c r="G235" s="88" t="str">
        <f t="shared" si="73"/>
        <v/>
      </c>
      <c r="H235" s="88" t="str">
        <f>IFERROR(Tabela!E235,"")</f>
        <v/>
      </c>
      <c r="I235" s="82" t="str">
        <f t="shared" si="72"/>
        <v/>
      </c>
      <c r="J235" s="89" t="str">
        <f>IFERROR(IF('Análise Quantitativa'!$D$33="Mínimo",_xlfn.RANK.EQ(Tabela!I235,Tabela!$I$3:$I$247,1)+COUNTIF(Tabela!$I$3:'Tabela'!I235,Tabela!I235)-1,IF('Análise Quantitativa'!$D$33="- Mínimo",_xlfn.RANK.EQ(Tabela!I235,Tabela!$I$3:$I$247,1)+COUNTIF(Tabela!$I$3:'Tabela'!I235,Tabela!I235)-1,IF('Análise Quantitativa'!$D$33="Máximo",_xlfn.RANK.EQ(Tabela!I235,Tabela!$I$3:$I$247,0)+COUNTIF(Tabela!$I$3:'Tabela'!I235,Tabela!I235)-1,""))),"")</f>
        <v/>
      </c>
    </row>
    <row r="236" spans="2:10" ht="9.75" thickBot="1" x14ac:dyDescent="0.3">
      <c r="B236" s="81" t="str">
        <f>Esboço!C28</f>
        <v/>
      </c>
      <c r="C236" s="75" t="str">
        <f>Esboço!AC28</f>
        <v/>
      </c>
      <c r="D236" s="75" t="str">
        <f>IFERROR(IF('Análise Quantitativa'!$D$33="Mínimo",_xlfn.RANK.EQ(Tabela!C236,Tabela!$C$3:$C$247,1)+COUNTIF(Tabela!$C$3:'Tabela'!C236,Tabela!C236)-1,IF('Análise Quantitativa'!$D$33="- Mínimo",_xlfn.RANK.EQ(Tabela!C236,Tabela!$C$3:$C$247,1)+COUNTIF(Tabela!$C$3:'Tabela'!C236,Tabela!C236)-1,IF('Análise Quantitativa'!$D$33="Máximo",_xlfn.RANK.EQ(Tabela!C236,Tabela!$C$3:$C$247,0)+COUNTIF(Tabela!$C$3:'Tabela'!C236,Tabela!C236)-1,""))),"")</f>
        <v/>
      </c>
      <c r="E236" s="79" t="str">
        <f>Esboço!AR28</f>
        <v/>
      </c>
      <c r="F236" s="75" t="str">
        <f>IFERROR(IF('Análise Quantitativa'!$D$33="Mínimo",_xlfn.RANK.EQ(Tabela!E236,Tabela!$E$3:$E$247,1)+COUNTIF(Tabela!$E$3:'Tabela'!E236,Tabela!E236)-1,IF('Análise Quantitativa'!$D$33="- Mínimo",_xlfn.RANK.EQ(Tabela!E236,Tabela!$E$3:$E$247,1)+COUNTIF(Tabela!$E$3:'Tabela'!E236,Tabela!E236)-1,IF('Análise Quantitativa'!$D$33="Máximo",_xlfn.RANK.EQ(Tabela!E236,Tabela!$E$3:$E$247,0)+COUNTIF(Tabela!$E$3:'Tabela'!E236,Tabela!E236)-1,""))),"")</f>
        <v/>
      </c>
      <c r="G236" s="88" t="str">
        <f t="shared" si="73"/>
        <v/>
      </c>
      <c r="H236" s="88" t="str">
        <f>IFERROR(Tabela!E236,"")</f>
        <v/>
      </c>
      <c r="I236" s="82" t="str">
        <f t="shared" si="72"/>
        <v/>
      </c>
      <c r="J236" s="89" t="str">
        <f>IFERROR(IF('Análise Quantitativa'!$D$33="Mínimo",_xlfn.RANK.EQ(Tabela!I236,Tabela!$I$3:$I$247,1)+COUNTIF(Tabela!$I$3:'Tabela'!I236,Tabela!I236)-1,IF('Análise Quantitativa'!$D$33="- Mínimo",_xlfn.RANK.EQ(Tabela!I236,Tabela!$I$3:$I$247,1)+COUNTIF(Tabela!$I$3:'Tabela'!I236,Tabela!I236)-1,IF('Análise Quantitativa'!$D$33="Máximo",_xlfn.RANK.EQ(Tabela!I236,Tabela!$I$3:$I$247,0)+COUNTIF(Tabela!$I$3:'Tabela'!I236,Tabela!I236)-1,""))),"")</f>
        <v/>
      </c>
    </row>
    <row r="237" spans="2:10" ht="9.75" thickBot="1" x14ac:dyDescent="0.3">
      <c r="B237" s="81" t="str">
        <f>Esboço!C29</f>
        <v/>
      </c>
      <c r="C237" s="75" t="str">
        <f>Esboço!AC29</f>
        <v/>
      </c>
      <c r="D237" s="75" t="str">
        <f>IFERROR(IF('Análise Quantitativa'!$D$33="Mínimo",_xlfn.RANK.EQ(Tabela!C237,Tabela!$C$3:$C$247,1)+COUNTIF(Tabela!$C$3:'Tabela'!C237,Tabela!C237)-1,IF('Análise Quantitativa'!$D$33="- Mínimo",_xlfn.RANK.EQ(Tabela!C237,Tabela!$C$3:$C$247,1)+COUNTIF(Tabela!$C$3:'Tabela'!C237,Tabela!C237)-1,IF('Análise Quantitativa'!$D$33="Máximo",_xlfn.RANK.EQ(Tabela!C237,Tabela!$C$3:$C$247,0)+COUNTIF(Tabela!$C$3:'Tabela'!C237,Tabela!C237)-1,""))),"")</f>
        <v/>
      </c>
      <c r="E237" s="79" t="str">
        <f>Esboço!AR29</f>
        <v/>
      </c>
      <c r="F237" s="75" t="str">
        <f>IFERROR(IF('Análise Quantitativa'!$D$33="Mínimo",_xlfn.RANK.EQ(Tabela!E237,Tabela!$E$3:$E$247,1)+COUNTIF(Tabela!$E$3:'Tabela'!E237,Tabela!E237)-1,IF('Análise Quantitativa'!$D$33="- Mínimo",_xlfn.RANK.EQ(Tabela!E237,Tabela!$E$3:$E$247,1)+COUNTIF(Tabela!$E$3:'Tabela'!E237,Tabela!E237)-1,IF('Análise Quantitativa'!$D$33="Máximo",_xlfn.RANK.EQ(Tabela!E237,Tabela!$E$3:$E$247,0)+COUNTIF(Tabela!$E$3:'Tabela'!E237,Tabela!E237)-1,""))),"")</f>
        <v/>
      </c>
      <c r="G237" s="88" t="str">
        <f t="shared" si="73"/>
        <v/>
      </c>
      <c r="H237" s="88" t="str">
        <f>IFERROR(Tabela!E237,"")</f>
        <v/>
      </c>
      <c r="I237" s="82" t="str">
        <f t="shared" si="72"/>
        <v/>
      </c>
      <c r="J237" s="89" t="str">
        <f>IFERROR(IF('Análise Quantitativa'!$D$33="Mínimo",_xlfn.RANK.EQ(Tabela!I237,Tabela!$I$3:$I$247,1)+COUNTIF(Tabela!$I$3:'Tabela'!I237,Tabela!I237)-1,IF('Análise Quantitativa'!$D$33="- Mínimo",_xlfn.RANK.EQ(Tabela!I237,Tabela!$I$3:$I$247,1)+COUNTIF(Tabela!$I$3:'Tabela'!I237,Tabela!I237)-1,IF('Análise Quantitativa'!$D$33="Máximo",_xlfn.RANK.EQ(Tabela!I237,Tabela!$I$3:$I$247,0)+COUNTIF(Tabela!$I$3:'Tabela'!I237,Tabela!I237)-1,""))),"")</f>
        <v/>
      </c>
    </row>
    <row r="238" spans="2:10" ht="9.75" thickBot="1" x14ac:dyDescent="0.3">
      <c r="B238" s="81" t="str">
        <f>Esboço!C30</f>
        <v/>
      </c>
      <c r="C238" s="75" t="str">
        <f>Esboço!AC30</f>
        <v/>
      </c>
      <c r="D238" s="75" t="str">
        <f>IFERROR(IF('Análise Quantitativa'!$D$33="Mínimo",_xlfn.RANK.EQ(Tabela!C238,Tabela!$C$3:$C$247,1)+COUNTIF(Tabela!$C$3:'Tabela'!C238,Tabela!C238)-1,IF('Análise Quantitativa'!$D$33="- Mínimo",_xlfn.RANK.EQ(Tabela!C238,Tabela!$C$3:$C$247,1)+COUNTIF(Tabela!$C$3:'Tabela'!C238,Tabela!C238)-1,IF('Análise Quantitativa'!$D$33="Máximo",_xlfn.RANK.EQ(Tabela!C238,Tabela!$C$3:$C$247,0)+COUNTIF(Tabela!$C$3:'Tabela'!C238,Tabela!C238)-1,""))),"")</f>
        <v/>
      </c>
      <c r="E238" s="79" t="str">
        <f>Esboço!AR30</f>
        <v/>
      </c>
      <c r="F238" s="75" t="str">
        <f>IFERROR(IF('Análise Quantitativa'!$D$33="Mínimo",_xlfn.RANK.EQ(Tabela!E238,Tabela!$E$3:$E$247,1)+COUNTIF(Tabela!$E$3:'Tabela'!E238,Tabela!E238)-1,IF('Análise Quantitativa'!$D$33="- Mínimo",_xlfn.RANK.EQ(Tabela!E238,Tabela!$E$3:$E$247,1)+COUNTIF(Tabela!$E$3:'Tabela'!E238,Tabela!E238)-1,IF('Análise Quantitativa'!$D$33="Máximo",_xlfn.RANK.EQ(Tabela!E238,Tabela!$E$3:$E$247,0)+COUNTIF(Tabela!$E$3:'Tabela'!E238,Tabela!E238)-1,""))),"")</f>
        <v/>
      </c>
      <c r="G238" s="88" t="str">
        <f t="shared" si="73"/>
        <v/>
      </c>
      <c r="H238" s="88" t="str">
        <f>IFERROR(Tabela!E238,"")</f>
        <v/>
      </c>
      <c r="I238" s="82" t="str">
        <f t="shared" si="72"/>
        <v/>
      </c>
      <c r="J238" s="89" t="str">
        <f>IFERROR(IF('Análise Quantitativa'!$D$33="Mínimo",_xlfn.RANK.EQ(Tabela!I238,Tabela!$I$3:$I$247,1)+COUNTIF(Tabela!$I$3:'Tabela'!I238,Tabela!I238)-1,IF('Análise Quantitativa'!$D$33="- Mínimo",_xlfn.RANK.EQ(Tabela!I238,Tabela!$I$3:$I$247,1)+COUNTIF(Tabela!$I$3:'Tabela'!I238,Tabela!I238)-1,IF('Análise Quantitativa'!$D$33="Máximo",_xlfn.RANK.EQ(Tabela!I238,Tabela!$I$3:$I$247,0)+COUNTIF(Tabela!$I$3:'Tabela'!I238,Tabela!I238)-1,""))),"")</f>
        <v/>
      </c>
    </row>
    <row r="239" spans="2:10" ht="9.75" thickBot="1" x14ac:dyDescent="0.3">
      <c r="B239" s="81" t="str">
        <f>Esboço!C31</f>
        <v/>
      </c>
      <c r="C239" s="75" t="str">
        <f>Esboço!AC31</f>
        <v/>
      </c>
      <c r="D239" s="75" t="str">
        <f>IFERROR(IF('Análise Quantitativa'!$D$33="Mínimo",_xlfn.RANK.EQ(Tabela!C239,Tabela!$C$3:$C$247,1)+COUNTIF(Tabela!$C$3:'Tabela'!C239,Tabela!C239)-1,IF('Análise Quantitativa'!$D$33="- Mínimo",_xlfn.RANK.EQ(Tabela!C239,Tabela!$C$3:$C$247,1)+COUNTIF(Tabela!$C$3:'Tabela'!C239,Tabela!C239)-1,IF('Análise Quantitativa'!$D$33="Máximo",_xlfn.RANK.EQ(Tabela!C239,Tabela!$C$3:$C$247,0)+COUNTIF(Tabela!$C$3:'Tabela'!C239,Tabela!C239)-1,""))),"")</f>
        <v/>
      </c>
      <c r="E239" s="79" t="str">
        <f>Esboço!AR31</f>
        <v/>
      </c>
      <c r="F239" s="75" t="str">
        <f>IFERROR(IF('Análise Quantitativa'!$D$33="Mínimo",_xlfn.RANK.EQ(Tabela!E239,Tabela!$E$3:$E$247,1)+COUNTIF(Tabela!$E$3:'Tabela'!E239,Tabela!E239)-1,IF('Análise Quantitativa'!$D$33="- Mínimo",_xlfn.RANK.EQ(Tabela!E239,Tabela!$E$3:$E$247,1)+COUNTIF(Tabela!$E$3:'Tabela'!E239,Tabela!E239)-1,IF('Análise Quantitativa'!$D$33="Máximo",_xlfn.RANK.EQ(Tabela!E239,Tabela!$E$3:$E$247,0)+COUNTIF(Tabela!$E$3:'Tabela'!E239,Tabela!E239)-1,""))),"")</f>
        <v/>
      </c>
      <c r="G239" s="88" t="str">
        <f t="shared" si="73"/>
        <v/>
      </c>
      <c r="H239" s="88" t="str">
        <f>IFERROR(Tabela!E239,"")</f>
        <v/>
      </c>
      <c r="I239" s="82" t="str">
        <f t="shared" si="72"/>
        <v/>
      </c>
      <c r="J239" s="89" t="str">
        <f>IFERROR(IF('Análise Quantitativa'!$D$33="Mínimo",_xlfn.RANK.EQ(Tabela!I239,Tabela!$I$3:$I$247,1)+COUNTIF(Tabela!$I$3:'Tabela'!I239,Tabela!I239)-1,IF('Análise Quantitativa'!$D$33="- Mínimo",_xlfn.RANK.EQ(Tabela!I239,Tabela!$I$3:$I$247,1)+COUNTIF(Tabela!$I$3:'Tabela'!I239,Tabela!I239)-1,IF('Análise Quantitativa'!$D$33="Máximo",_xlfn.RANK.EQ(Tabela!I239,Tabela!$I$3:$I$247,0)+COUNTIF(Tabela!$I$3:'Tabela'!I239,Tabela!I239)-1,""))),"")</f>
        <v/>
      </c>
    </row>
    <row r="240" spans="2:10" ht="9.75" thickBot="1" x14ac:dyDescent="0.3">
      <c r="B240" s="81" t="str">
        <f>Esboço!C32</f>
        <v/>
      </c>
      <c r="C240" s="75" t="str">
        <f>Esboço!AC32</f>
        <v/>
      </c>
      <c r="D240" s="75" t="str">
        <f>IFERROR(IF('Análise Quantitativa'!$D$33="Mínimo",_xlfn.RANK.EQ(Tabela!C240,Tabela!$C$3:$C$247,1)+COUNTIF(Tabela!$C$3:'Tabela'!C240,Tabela!C240)-1,IF('Análise Quantitativa'!$D$33="- Mínimo",_xlfn.RANK.EQ(Tabela!C240,Tabela!$C$3:$C$247,1)+COUNTIF(Tabela!$C$3:'Tabela'!C240,Tabela!C240)-1,IF('Análise Quantitativa'!$D$33="Máximo",_xlfn.RANK.EQ(Tabela!C240,Tabela!$C$3:$C$247,0)+COUNTIF(Tabela!$C$3:'Tabela'!C240,Tabela!C240)-1,""))),"")</f>
        <v/>
      </c>
      <c r="E240" s="79" t="str">
        <f>Esboço!AR32</f>
        <v/>
      </c>
      <c r="F240" s="75" t="str">
        <f>IFERROR(IF('Análise Quantitativa'!$D$33="Mínimo",_xlfn.RANK.EQ(Tabela!E240,Tabela!$E$3:$E$247,1)+COUNTIF(Tabela!$E$3:'Tabela'!E240,Tabela!E240)-1,IF('Análise Quantitativa'!$D$33="- Mínimo",_xlfn.RANK.EQ(Tabela!E240,Tabela!$E$3:$E$247,1)+COUNTIF(Tabela!$E$3:'Tabela'!E240,Tabela!E240)-1,IF('Análise Quantitativa'!$D$33="Máximo",_xlfn.RANK.EQ(Tabela!E240,Tabela!$E$3:$E$247,0)+COUNTIF(Tabela!$E$3:'Tabela'!E240,Tabela!E240)-1,""))),"")</f>
        <v/>
      </c>
      <c r="G240" s="88" t="str">
        <f t="shared" si="73"/>
        <v/>
      </c>
      <c r="H240" s="88" t="str">
        <f>IFERROR(Tabela!E240,"")</f>
        <v/>
      </c>
      <c r="I240" s="82" t="str">
        <f t="shared" si="72"/>
        <v/>
      </c>
      <c r="J240" s="89" t="str">
        <f>IFERROR(IF('Análise Quantitativa'!$D$33="Mínimo",_xlfn.RANK.EQ(Tabela!I240,Tabela!$I$3:$I$247,1)+COUNTIF(Tabela!$I$3:'Tabela'!I240,Tabela!I240)-1,IF('Análise Quantitativa'!$D$33="- Mínimo",_xlfn.RANK.EQ(Tabela!I240,Tabela!$I$3:$I$247,1)+COUNTIF(Tabela!$I$3:'Tabela'!I240,Tabela!I240)-1,IF('Análise Quantitativa'!$D$33="Máximo",_xlfn.RANK.EQ(Tabela!I240,Tabela!$I$3:$I$247,0)+COUNTIF(Tabela!$I$3:'Tabela'!I240,Tabela!I240)-1,""))),"")</f>
        <v/>
      </c>
    </row>
    <row r="241" spans="2:10" ht="9.75" thickBot="1" x14ac:dyDescent="0.3">
      <c r="B241" s="81" t="str">
        <f>Esboço!C33</f>
        <v/>
      </c>
      <c r="C241" s="75" t="str">
        <f>Esboço!AC33</f>
        <v/>
      </c>
      <c r="D241" s="75" t="str">
        <f>IFERROR(IF('Análise Quantitativa'!$D$33="Mínimo",_xlfn.RANK.EQ(Tabela!C241,Tabela!$C$3:$C$247,1)+COUNTIF(Tabela!$C$3:'Tabela'!C241,Tabela!C241)-1,IF('Análise Quantitativa'!$D$33="- Mínimo",_xlfn.RANK.EQ(Tabela!C241,Tabela!$C$3:$C$247,1)+COUNTIF(Tabela!$C$3:'Tabela'!C241,Tabela!C241)-1,IF('Análise Quantitativa'!$D$33="Máximo",_xlfn.RANK.EQ(Tabela!C241,Tabela!$C$3:$C$247,0)+COUNTIF(Tabela!$C$3:'Tabela'!C241,Tabela!C241)-1,""))),"")</f>
        <v/>
      </c>
      <c r="E241" s="79" t="str">
        <f>Esboço!AR33</f>
        <v/>
      </c>
      <c r="F241" s="75" t="str">
        <f>IFERROR(IF('Análise Quantitativa'!$D$33="Mínimo",_xlfn.RANK.EQ(Tabela!E241,Tabela!$E$3:$E$247,1)+COUNTIF(Tabela!$E$3:'Tabela'!E241,Tabela!E241)-1,IF('Análise Quantitativa'!$D$33="- Mínimo",_xlfn.RANK.EQ(Tabela!E241,Tabela!$E$3:$E$247,1)+COUNTIF(Tabela!$E$3:'Tabela'!E241,Tabela!E241)-1,IF('Análise Quantitativa'!$D$33="Máximo",_xlfn.RANK.EQ(Tabela!E241,Tabela!$E$3:$E$247,0)+COUNTIF(Tabela!$E$3:'Tabela'!E241,Tabela!E241)-1,""))),"")</f>
        <v/>
      </c>
      <c r="G241" s="88" t="str">
        <f t="shared" si="73"/>
        <v/>
      </c>
      <c r="H241" s="88" t="str">
        <f>IFERROR(Tabela!E241,"")</f>
        <v/>
      </c>
      <c r="I241" s="82" t="str">
        <f t="shared" si="72"/>
        <v/>
      </c>
      <c r="J241" s="89" t="str">
        <f>IFERROR(IF('Análise Quantitativa'!$D$33="Mínimo",_xlfn.RANK.EQ(Tabela!I241,Tabela!$I$3:$I$247,1)+COUNTIF(Tabela!$I$3:'Tabela'!I241,Tabela!I241)-1,IF('Análise Quantitativa'!$D$33="- Mínimo",_xlfn.RANK.EQ(Tabela!I241,Tabela!$I$3:$I$247,1)+COUNTIF(Tabela!$I$3:'Tabela'!I241,Tabela!I241)-1,IF('Análise Quantitativa'!$D$33="Máximo",_xlfn.RANK.EQ(Tabela!I241,Tabela!$I$3:$I$247,0)+COUNTIF(Tabela!$I$3:'Tabela'!I241,Tabela!I241)-1,""))),"")</f>
        <v/>
      </c>
    </row>
    <row r="242" spans="2:10" ht="9.75" thickBot="1" x14ac:dyDescent="0.3">
      <c r="B242" s="81" t="str">
        <f>Esboço!C34</f>
        <v/>
      </c>
      <c r="C242" s="75" t="str">
        <f>Esboço!AC34</f>
        <v/>
      </c>
      <c r="D242" s="75" t="str">
        <f>IFERROR(IF('Análise Quantitativa'!$D$33="Mínimo",_xlfn.RANK.EQ(Tabela!C242,Tabela!$C$3:$C$247,1)+COUNTIF(Tabela!$C$3:'Tabela'!C242,Tabela!C242)-1,IF('Análise Quantitativa'!$D$33="- Mínimo",_xlfn.RANK.EQ(Tabela!C242,Tabela!$C$3:$C$247,1)+COUNTIF(Tabela!$C$3:'Tabela'!C242,Tabela!C242)-1,IF('Análise Quantitativa'!$D$33="Máximo",_xlfn.RANK.EQ(Tabela!C242,Tabela!$C$3:$C$247,0)+COUNTIF(Tabela!$C$3:'Tabela'!C242,Tabela!C242)-1,""))),"")</f>
        <v/>
      </c>
      <c r="E242" s="79" t="str">
        <f>Esboço!AR34</f>
        <v/>
      </c>
      <c r="F242" s="75" t="str">
        <f>IFERROR(IF('Análise Quantitativa'!$D$33="Mínimo",_xlfn.RANK.EQ(Tabela!E242,Tabela!$E$3:$E$247,1)+COUNTIF(Tabela!$E$3:'Tabela'!E242,Tabela!E242)-1,IF('Análise Quantitativa'!$D$33="- Mínimo",_xlfn.RANK.EQ(Tabela!E242,Tabela!$E$3:$E$247,1)+COUNTIF(Tabela!$E$3:'Tabela'!E242,Tabela!E242)-1,IF('Análise Quantitativa'!$D$33="Máximo",_xlfn.RANK.EQ(Tabela!E242,Tabela!$E$3:$E$247,0)+COUNTIF(Tabela!$E$3:'Tabela'!E242,Tabela!E242)-1,""))),"")</f>
        <v/>
      </c>
      <c r="G242" s="88" t="str">
        <f t="shared" si="73"/>
        <v/>
      </c>
      <c r="H242" s="88" t="str">
        <f>IFERROR(Tabela!E242,"")</f>
        <v/>
      </c>
      <c r="I242" s="82" t="str">
        <f t="shared" si="72"/>
        <v/>
      </c>
      <c r="J242" s="89" t="str">
        <f>IFERROR(IF('Análise Quantitativa'!$D$33="Mínimo",_xlfn.RANK.EQ(Tabela!I242,Tabela!$I$3:$I$247,1)+COUNTIF(Tabela!$I$3:'Tabela'!I242,Tabela!I242)-1,IF('Análise Quantitativa'!$D$33="- Mínimo",_xlfn.RANK.EQ(Tabela!I242,Tabela!$I$3:$I$247,1)+COUNTIF(Tabela!$I$3:'Tabela'!I242,Tabela!I242)-1,IF('Análise Quantitativa'!$D$33="Máximo",_xlfn.RANK.EQ(Tabela!I242,Tabela!$I$3:$I$247,0)+COUNTIF(Tabela!$I$3:'Tabela'!I242,Tabela!I242)-1,""))),"")</f>
        <v/>
      </c>
    </row>
    <row r="243" spans="2:10" ht="9.75" thickBot="1" x14ac:dyDescent="0.3">
      <c r="B243" s="81" t="str">
        <f>Esboço!C35</f>
        <v/>
      </c>
      <c r="C243" s="75" t="str">
        <f>Esboço!AC35</f>
        <v/>
      </c>
      <c r="D243" s="75" t="str">
        <f>IFERROR(IF('Análise Quantitativa'!$D$33="Mínimo",_xlfn.RANK.EQ(Tabela!C243,Tabela!$C$3:$C$247,1)+COUNTIF(Tabela!$C$3:'Tabela'!C243,Tabela!C243)-1,IF('Análise Quantitativa'!$D$33="- Mínimo",_xlfn.RANK.EQ(Tabela!C243,Tabela!$C$3:$C$247,1)+COUNTIF(Tabela!$C$3:'Tabela'!C243,Tabela!C243)-1,IF('Análise Quantitativa'!$D$33="Máximo",_xlfn.RANK.EQ(Tabela!C243,Tabela!$C$3:$C$247,0)+COUNTIF(Tabela!$C$3:'Tabela'!C243,Tabela!C243)-1,""))),"")</f>
        <v/>
      </c>
      <c r="E243" s="79" t="str">
        <f>Esboço!AR35</f>
        <v/>
      </c>
      <c r="F243" s="75" t="str">
        <f>IFERROR(IF('Análise Quantitativa'!$D$33="Mínimo",_xlfn.RANK.EQ(Tabela!E243,Tabela!$E$3:$E$247,1)+COUNTIF(Tabela!$E$3:'Tabela'!E243,Tabela!E243)-1,IF('Análise Quantitativa'!$D$33="- Mínimo",_xlfn.RANK.EQ(Tabela!E243,Tabela!$E$3:$E$247,1)+COUNTIF(Tabela!$E$3:'Tabela'!E243,Tabela!E243)-1,IF('Análise Quantitativa'!$D$33="Máximo",_xlfn.RANK.EQ(Tabela!E243,Tabela!$E$3:$E$247,0)+COUNTIF(Tabela!$E$3:'Tabela'!E243,Tabela!E243)-1,""))),"")</f>
        <v/>
      </c>
      <c r="G243" s="88" t="str">
        <f t="shared" si="73"/>
        <v/>
      </c>
      <c r="H243" s="88" t="str">
        <f>IFERROR(Tabela!E243,"")</f>
        <v/>
      </c>
      <c r="I243" s="82" t="str">
        <f t="shared" si="72"/>
        <v/>
      </c>
      <c r="J243" s="89" t="str">
        <f>IFERROR(IF('Análise Quantitativa'!$D$33="Mínimo",_xlfn.RANK.EQ(Tabela!I243,Tabela!$I$3:$I$247,1)+COUNTIF(Tabela!$I$3:'Tabela'!I243,Tabela!I243)-1,IF('Análise Quantitativa'!$D$33="- Mínimo",_xlfn.RANK.EQ(Tabela!I243,Tabela!$I$3:$I$247,1)+COUNTIF(Tabela!$I$3:'Tabela'!I243,Tabela!I243)-1,IF('Análise Quantitativa'!$D$33="Máximo",_xlfn.RANK.EQ(Tabela!I243,Tabela!$I$3:$I$247,0)+COUNTIF(Tabela!$I$3:'Tabela'!I243,Tabela!I243)-1,""))),"")</f>
        <v/>
      </c>
    </row>
    <row r="244" spans="2:10" ht="9.75" thickBot="1" x14ac:dyDescent="0.3">
      <c r="B244" s="81" t="str">
        <f>Esboço!C36</f>
        <v/>
      </c>
      <c r="C244" s="75" t="str">
        <f>Esboço!AC36</f>
        <v/>
      </c>
      <c r="D244" s="75" t="str">
        <f>IFERROR(IF('Análise Quantitativa'!$D$33="Mínimo",_xlfn.RANK.EQ(Tabela!C244,Tabela!$C$3:$C$247,1)+COUNTIF(Tabela!$C$3:'Tabela'!C244,Tabela!C244)-1,IF('Análise Quantitativa'!$D$33="- Mínimo",_xlfn.RANK.EQ(Tabela!C244,Tabela!$C$3:$C$247,1)+COUNTIF(Tabela!$C$3:'Tabela'!C244,Tabela!C244)-1,IF('Análise Quantitativa'!$D$33="Máximo",_xlfn.RANK.EQ(Tabela!C244,Tabela!$C$3:$C$247,0)+COUNTIF(Tabela!$C$3:'Tabela'!C244,Tabela!C244)-1,""))),"")</f>
        <v/>
      </c>
      <c r="E244" s="79" t="str">
        <f>Esboço!AR36</f>
        <v/>
      </c>
      <c r="F244" s="75" t="str">
        <f>IFERROR(IF('Análise Quantitativa'!$D$33="Mínimo",_xlfn.RANK.EQ(Tabela!E244,Tabela!$E$3:$E$247,1)+COUNTIF(Tabela!$E$3:'Tabela'!E244,Tabela!E244)-1,IF('Análise Quantitativa'!$D$33="- Mínimo",_xlfn.RANK.EQ(Tabela!E244,Tabela!$E$3:$E$247,1)+COUNTIF(Tabela!$E$3:'Tabela'!E244,Tabela!E244)-1,IF('Análise Quantitativa'!$D$33="Máximo",_xlfn.RANK.EQ(Tabela!E244,Tabela!$E$3:$E$247,0)+COUNTIF(Tabela!$E$3:'Tabela'!E244,Tabela!E244)-1,""))),"")</f>
        <v/>
      </c>
      <c r="G244" s="88" t="str">
        <f t="shared" si="73"/>
        <v/>
      </c>
      <c r="H244" s="88" t="str">
        <f>IFERROR(Tabela!E244,"")</f>
        <v/>
      </c>
      <c r="I244" s="82" t="str">
        <f t="shared" si="72"/>
        <v/>
      </c>
      <c r="J244" s="89" t="str">
        <f>IFERROR(IF('Análise Quantitativa'!$D$33="Mínimo",_xlfn.RANK.EQ(Tabela!I244,Tabela!$I$3:$I$247,1)+COUNTIF(Tabela!$I$3:'Tabela'!I244,Tabela!I244)-1,IF('Análise Quantitativa'!$D$33="- Mínimo",_xlfn.RANK.EQ(Tabela!I244,Tabela!$I$3:$I$247,1)+COUNTIF(Tabela!$I$3:'Tabela'!I244,Tabela!I244)-1,IF('Análise Quantitativa'!$D$33="Máximo",_xlfn.RANK.EQ(Tabela!I244,Tabela!$I$3:$I$247,0)+COUNTIF(Tabela!$I$3:'Tabela'!I244,Tabela!I244)-1,""))),"")</f>
        <v/>
      </c>
    </row>
    <row r="245" spans="2:10" ht="9.75" thickBot="1" x14ac:dyDescent="0.3">
      <c r="B245" s="81" t="str">
        <f>Esboço!C37</f>
        <v/>
      </c>
      <c r="C245" s="75" t="str">
        <f>Esboço!AC37</f>
        <v/>
      </c>
      <c r="D245" s="75" t="str">
        <f>IFERROR(IF('Análise Quantitativa'!$D$33="Mínimo",_xlfn.RANK.EQ(Tabela!C245,Tabela!$C$3:$C$247,1)+COUNTIF(Tabela!$C$3:'Tabela'!C245,Tabela!C245)-1,IF('Análise Quantitativa'!$D$33="- Mínimo",_xlfn.RANK.EQ(Tabela!C245,Tabela!$C$3:$C$247,1)+COUNTIF(Tabela!$C$3:'Tabela'!C245,Tabela!C245)-1,IF('Análise Quantitativa'!$D$33="Máximo",_xlfn.RANK.EQ(Tabela!C245,Tabela!$C$3:$C$247,0)+COUNTIF(Tabela!$C$3:'Tabela'!C245,Tabela!C245)-1,""))),"")</f>
        <v/>
      </c>
      <c r="E245" s="79" t="str">
        <f>Esboço!AR37</f>
        <v/>
      </c>
      <c r="F245" s="75" t="str">
        <f>IFERROR(IF('Análise Quantitativa'!$D$33="Mínimo",_xlfn.RANK.EQ(Tabela!E245,Tabela!$E$3:$E$247,1)+COUNTIF(Tabela!$E$3:'Tabela'!E245,Tabela!E245)-1,IF('Análise Quantitativa'!$D$33="- Mínimo",_xlfn.RANK.EQ(Tabela!E245,Tabela!$E$3:$E$247,1)+COUNTIF(Tabela!$E$3:'Tabela'!E245,Tabela!E245)-1,IF('Análise Quantitativa'!$D$33="Máximo",_xlfn.RANK.EQ(Tabela!E245,Tabela!$E$3:$E$247,0)+COUNTIF(Tabela!$E$3:'Tabela'!E245,Tabela!E245)-1,""))),"")</f>
        <v/>
      </c>
      <c r="G245" s="88" t="str">
        <f t="shared" si="73"/>
        <v/>
      </c>
      <c r="H245" s="88" t="str">
        <f>IFERROR(Tabela!E245,"")</f>
        <v/>
      </c>
      <c r="I245" s="82" t="str">
        <f t="shared" si="72"/>
        <v/>
      </c>
      <c r="J245" s="89" t="str">
        <f>IFERROR(IF('Análise Quantitativa'!$D$33="Mínimo",_xlfn.RANK.EQ(Tabela!I245,Tabela!$I$3:$I$247,1)+COUNTIF(Tabela!$I$3:'Tabela'!I245,Tabela!I245)-1,IF('Análise Quantitativa'!$D$33="- Mínimo",_xlfn.RANK.EQ(Tabela!I245,Tabela!$I$3:$I$247,1)+COUNTIF(Tabela!$I$3:'Tabela'!I245,Tabela!I245)-1,IF('Análise Quantitativa'!$D$33="Máximo",_xlfn.RANK.EQ(Tabela!I245,Tabela!$I$3:$I$247,0)+COUNTIF(Tabela!$I$3:'Tabela'!I245,Tabela!I245)-1,""))),"")</f>
        <v/>
      </c>
    </row>
    <row r="246" spans="2:10" ht="9.75" thickBot="1" x14ac:dyDescent="0.3">
      <c r="B246" s="81" t="str">
        <f>Esboço!C38</f>
        <v/>
      </c>
      <c r="C246" s="75" t="str">
        <f>Esboço!AC38</f>
        <v/>
      </c>
      <c r="D246" s="75" t="str">
        <f>IFERROR(IF('Análise Quantitativa'!$D$33="Mínimo",_xlfn.RANK.EQ(Tabela!C246,Tabela!$C$3:$C$247,1)+COUNTIF(Tabela!$C$3:'Tabela'!C246,Tabela!C246)-1,IF('Análise Quantitativa'!$D$33="- Mínimo",_xlfn.RANK.EQ(Tabela!C246,Tabela!$C$3:$C$247,1)+COUNTIF(Tabela!$C$3:'Tabela'!C246,Tabela!C246)-1,IF('Análise Quantitativa'!$D$33="Máximo",_xlfn.RANK.EQ(Tabela!C246,Tabela!$C$3:$C$247,0)+COUNTIF(Tabela!$C$3:'Tabela'!C246,Tabela!C246)-1,""))),"")</f>
        <v/>
      </c>
      <c r="E246" s="79" t="str">
        <f>Esboço!AR38</f>
        <v/>
      </c>
      <c r="F246" s="75" t="str">
        <f>IFERROR(IF('Análise Quantitativa'!$D$33="Mínimo",_xlfn.RANK.EQ(Tabela!E246,Tabela!$E$3:$E$247,1)+COUNTIF(Tabela!$E$3:'Tabela'!E246,Tabela!E246)-1,IF('Análise Quantitativa'!$D$33="- Mínimo",_xlfn.RANK.EQ(Tabela!E246,Tabela!$E$3:$E$247,1)+COUNTIF(Tabela!$E$3:'Tabela'!E246,Tabela!E246)-1,IF('Análise Quantitativa'!$D$33="Máximo",_xlfn.RANK.EQ(Tabela!E246,Tabela!$E$3:$E$247,0)+COUNTIF(Tabela!$E$3:'Tabela'!E246,Tabela!E246)-1,""))),"")</f>
        <v/>
      </c>
      <c r="G246" s="88" t="str">
        <f t="shared" si="73"/>
        <v/>
      </c>
      <c r="H246" s="88" t="str">
        <f>IFERROR(Tabela!E246,"")</f>
        <v/>
      </c>
      <c r="I246" s="82" t="str">
        <f>IF(H246="","",H246)</f>
        <v/>
      </c>
      <c r="J246" s="89" t="str">
        <f>IFERROR(IF('Análise Quantitativa'!$D$33="Mínimo",_xlfn.RANK.EQ(Tabela!I246,Tabela!$I$3:$I$247,1)+COUNTIF(Tabela!$I$3:'Tabela'!I246,Tabela!I246)-1,IF('Análise Quantitativa'!$D$33="- Mínimo",_xlfn.RANK.EQ(Tabela!I246,Tabela!$I$3:$I$247,1)+COUNTIF(Tabela!$I$3:'Tabela'!I246,Tabela!I246)-1,IF('Análise Quantitativa'!$D$33="Máximo",_xlfn.RANK.EQ(Tabela!I246,Tabela!$I$3:$I$247,0)+COUNTIF(Tabela!$I$3:'Tabela'!I246,Tabela!I246)-1,""))),"")</f>
        <v/>
      </c>
    </row>
    <row r="247" spans="2:10" ht="9.75" thickBot="1" x14ac:dyDescent="0.3">
      <c r="B247" s="81" t="str">
        <f>Esboço!C39</f>
        <v/>
      </c>
      <c r="C247" s="91" t="str">
        <f>Esboço!AC39</f>
        <v/>
      </c>
      <c r="D247" s="91" t="str">
        <f>IFERROR(IF('Análise Quantitativa'!$D$33="Mínimo",_xlfn.RANK.EQ(Tabela!C247,Tabela!$C$3:$C$247,1)+COUNTIF(Tabela!$C$3:'Tabela'!C247,Tabela!C247)-1,IF('Análise Quantitativa'!$D$33="- Mínimo",_xlfn.RANK.EQ(Tabela!C247,Tabela!$C$3:$C$247,1)+COUNTIF(Tabela!$C$3:'Tabela'!C247,Tabela!C247)-1,IF('Análise Quantitativa'!$D$33="Máximo",_xlfn.RANK.EQ(Tabela!C247,Tabela!$C$3:$C$247,0)+COUNTIF(Tabela!$C$3:'Tabela'!C247,Tabela!C247)-1,""))),"")</f>
        <v/>
      </c>
      <c r="E247" s="92" t="str">
        <f>Esboço!AR39</f>
        <v/>
      </c>
      <c r="F247" s="91" t="str">
        <f>IFERROR(IF('Análise Quantitativa'!$D$33="Mínimo",_xlfn.RANK.EQ(Tabela!E247,Tabela!$E$3:$E$247,1)+COUNTIF(Tabela!$E$3:'Tabela'!E247,Tabela!E247)-1,IF('Análise Quantitativa'!$D$33="- Mínimo",_xlfn.RANK.EQ(Tabela!E247,Tabela!$E$3:$E$247,1)+COUNTIF(Tabela!$E$3:'Tabela'!E247,Tabela!E247)-1,IF('Análise Quantitativa'!$D$33="Máximo",_xlfn.RANK.EQ(Tabela!E247,Tabela!$E$3:$E$247,0)+COUNTIF(Tabela!$E$3:'Tabela'!E247,Tabela!E247)-1,""))),"")</f>
        <v/>
      </c>
      <c r="G247" s="93" t="str">
        <f t="shared" si="73"/>
        <v/>
      </c>
      <c r="H247" s="93" t="str">
        <f>IFERROR(Tabela!E247,"")</f>
        <v/>
      </c>
      <c r="I247" s="94" t="str">
        <f>IF(H247="","",H247)</f>
        <v/>
      </c>
      <c r="J247" s="95" t="str">
        <f>IFERROR(IF('Análise Quantitativa'!$D$33="Mínimo",_xlfn.RANK.EQ(Tabela!I247,Tabela!$I$3:$I$247,1)+COUNTIF(Tabela!$I$3:'Tabela'!I247,Tabela!I247)-1,IF('Análise Quantitativa'!$D$33="- Mínimo",_xlfn.RANK.EQ(Tabela!I247,Tabela!$I$3:$I$247,1)+COUNTIF(Tabela!$I$3:'Tabela'!I247,Tabela!I247)-1,IF('Análise Quantitativa'!$D$33="Máximo",_xlfn.RANK.EQ(Tabela!I247,Tabela!$I$3:$I$247,0)+COUNTIF(Tabela!$I$3:'Tabela'!I247,Tabela!I247)-1,""))),"")</f>
        <v/>
      </c>
    </row>
  </sheetData>
  <sheetProtection algorithmName="SHA-512" hashValue="OhOdiSeCAb64BQVqvPMrEurWaGPUNG95tBlKEOEoiZPkte+o+TW4UcdsO0HBbUsGDFlnZp/2Jzl/nhKXpJBlpA==" saltValue="bH3irM3FJiMFJIWoGGm0Ww==" spinCount="100000" sheet="1" objects="1" scenarios="1"/>
  <mergeCells count="2">
    <mergeCell ref="I2:J2"/>
    <mergeCell ref="IW7:IY7"/>
  </mergeCells>
  <pageMargins left="0.511811024" right="0.511811024" top="0.78740157499999996" bottom="0.78740157499999996" header="0.31496062000000002" footer="0.31496062000000002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Certificado!$AB$30:$AC$30</xm:f>
          </x14:formula1>
          <xm:sqref>GG1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L75"/>
  <sheetViews>
    <sheetView zoomScale="70" zoomScaleNormal="70" workbookViewId="0">
      <selection activeCell="NH2" sqref="NH2"/>
    </sheetView>
  </sheetViews>
  <sheetFormatPr defaultRowHeight="15.75" x14ac:dyDescent="0.25"/>
  <cols>
    <col min="1" max="2" width="9.140625" style="1"/>
    <col min="3" max="20" width="9.140625" style="1" customWidth="1"/>
    <col min="21" max="21" width="9.140625" style="1"/>
    <col min="22" max="22" width="9.140625" style="1" customWidth="1"/>
    <col min="23" max="24" width="9.140625" style="1"/>
    <col min="25" max="25" width="9.140625" style="1" customWidth="1"/>
    <col min="26" max="26" width="9.140625" style="1"/>
    <col min="27" max="34" width="9.140625" style="1" customWidth="1"/>
    <col min="35" max="36" width="9.140625" style="1"/>
    <col min="37" max="39" width="9.140625" style="1" customWidth="1"/>
    <col min="40" max="41" width="9.140625" style="1"/>
    <col min="42" max="44" width="9.140625" style="1" customWidth="1"/>
    <col min="45" max="46" width="9.140625" style="1"/>
    <col min="47" max="49" width="9.140625" style="1" customWidth="1"/>
    <col min="50" max="51" width="9.140625" style="1"/>
    <col min="52" max="54" width="9.140625" style="1" customWidth="1"/>
    <col min="55" max="56" width="9.140625" style="1"/>
    <col min="57" max="59" width="9.140625" style="1" customWidth="1"/>
    <col min="60" max="62" width="9.140625" style="1"/>
    <col min="63" max="65" width="9.140625" style="1" customWidth="1"/>
    <col min="66" max="67" width="9.140625" style="1"/>
    <col min="68" max="70" width="9.140625" style="1" customWidth="1"/>
    <col min="71" max="72" width="9.140625" style="1"/>
    <col min="73" max="80" width="9.140625" style="1" customWidth="1"/>
    <col min="81" max="82" width="9.140625" style="1"/>
    <col min="83" max="90" width="9.140625" style="1" customWidth="1"/>
    <col min="91" max="92" width="9.140625" style="1"/>
    <col min="93" max="95" width="9.140625" style="1" customWidth="1"/>
    <col min="96" max="98" width="9.140625" style="1"/>
    <col min="99" max="101" width="9.140625" style="1" customWidth="1"/>
    <col min="102" max="103" width="9.140625" style="1"/>
    <col min="104" max="106" width="9.140625" style="1" customWidth="1"/>
    <col min="107" max="108" width="9.140625" style="1"/>
    <col min="109" max="109" width="9.140625" style="1" customWidth="1"/>
    <col min="110" max="113" width="9.140625" style="1"/>
    <col min="114" max="114" width="9.140625" style="1" customWidth="1"/>
    <col min="115" max="118" width="9.140625" style="1"/>
    <col min="119" max="119" width="9.140625" style="1" customWidth="1"/>
    <col min="120" max="123" width="9.140625" style="1"/>
    <col min="124" max="124" width="9.140625" style="1" customWidth="1"/>
    <col min="125" max="128" width="9.140625" style="1"/>
    <col min="129" max="129" width="9.140625" style="1" customWidth="1"/>
    <col min="130" max="134" width="9.140625" style="1"/>
    <col min="135" max="141" width="9.140625" style="1" customWidth="1"/>
    <col min="142" max="146" width="9.140625" style="1"/>
    <col min="147" max="147" width="9.140625" style="1" customWidth="1"/>
    <col min="148" max="148" width="9.140625" style="1"/>
    <col min="149" max="154" width="9.140625" style="1" customWidth="1"/>
    <col min="155" max="159" width="9.140625" style="1"/>
    <col min="160" max="160" width="9.140625" style="1" customWidth="1"/>
    <col min="161" max="168" width="9.140625" style="1"/>
    <col min="169" max="169" width="9.140625" style="1" customWidth="1"/>
    <col min="170" max="170" width="9.140625" style="1"/>
    <col min="171" max="171" width="9.140625" style="1" customWidth="1"/>
    <col min="172" max="172" width="9.140625" style="1"/>
    <col min="173" max="173" width="9.140625" style="1" customWidth="1"/>
    <col min="174" max="174" width="9.140625" style="1"/>
    <col min="175" max="175" width="9.140625" style="1" customWidth="1"/>
    <col min="176" max="176" width="9.140625" style="1"/>
    <col min="177" max="177" width="9.140625" style="1" customWidth="1"/>
    <col min="178" max="178" width="9.140625" style="1"/>
    <col min="179" max="179" width="9.140625" style="1" customWidth="1"/>
    <col min="180" max="180" width="9.140625" style="1"/>
    <col min="181" max="181" width="9.140625" style="1" customWidth="1"/>
    <col min="182" max="183" width="9.140625" style="1"/>
    <col min="184" max="190" width="9.140625" style="1" customWidth="1"/>
    <col min="191" max="191" width="9.140625" style="1"/>
    <col min="192" max="192" width="9.28515625" style="1" bestFit="1" customWidth="1"/>
    <col min="193" max="193" width="9.140625" style="1"/>
    <col min="194" max="194" width="9.28515625" style="1" bestFit="1" customWidth="1"/>
    <col min="195" max="342" width="9.140625" style="1"/>
    <col min="343" max="343" width="9.140625" style="1" customWidth="1"/>
    <col min="344" max="373" width="9.140625" style="1"/>
    <col min="374" max="374" width="14.85546875" style="1" bestFit="1" customWidth="1"/>
    <col min="375" max="16384" width="9.140625" style="1"/>
  </cols>
  <sheetData>
    <row r="1" spans="2:376" ht="15" customHeight="1" x14ac:dyDescent="0.25">
      <c r="M1" s="1" t="str">
        <f>IF((((IF(AND(D3&gt;$EW$3),(($EW$3-D3)/D3),IF(AND(D3&lt;$EX$3),(($EX$3-D3)/D3),'Extrato 2'!$HW$2)))))&lt;0,IF(AND(D3&gt;$EW$3),(($EW$3-D3)/D3),IF(AND(D3&lt;$EX$3),(($EX$3-D3)/D3),'Extrato 2'!$HW$2))*-1,IF(AND(D3&gt;$EW$3),(($EW$3-D3)/D3),IF(AND(D3&lt;$EX$3),(($EX$3-D3)/D3),'Extrato 2'!$HW$2)))</f>
        <v/>
      </c>
      <c r="GB1" s="22">
        <v>1</v>
      </c>
      <c r="GC1" s="22">
        <v>2</v>
      </c>
      <c r="GD1" s="22">
        <v>3</v>
      </c>
      <c r="GE1" s="22">
        <v>4</v>
      </c>
      <c r="GF1" s="22">
        <v>5</v>
      </c>
      <c r="GG1" s="22">
        <v>6</v>
      </c>
      <c r="GH1" s="22">
        <v>7</v>
      </c>
    </row>
    <row r="2" spans="2:376" ht="15" customHeight="1" x14ac:dyDescent="0.25">
      <c r="B2" s="32" t="s">
        <v>27</v>
      </c>
      <c r="C2" s="32" t="s">
        <v>27</v>
      </c>
      <c r="D2" s="32" t="str">
        <f>"="</f>
        <v>=</v>
      </c>
      <c r="E2" s="32" t="s">
        <v>103</v>
      </c>
      <c r="F2" s="259"/>
      <c r="G2" s="260"/>
      <c r="H2" s="260"/>
      <c r="I2" s="261"/>
      <c r="J2" s="32" t="s">
        <v>102</v>
      </c>
      <c r="K2" s="32" t="s">
        <v>101</v>
      </c>
      <c r="L2" s="258" t="s">
        <v>100</v>
      </c>
      <c r="M2" s="258"/>
      <c r="N2" s="32" t="s">
        <v>99</v>
      </c>
      <c r="O2" s="32" t="s">
        <v>98</v>
      </c>
      <c r="P2" s="32" t="s">
        <v>56</v>
      </c>
      <c r="Q2" s="32" t="s">
        <v>97</v>
      </c>
      <c r="S2" s="32" t="str">
        <f>K2</f>
        <v>Ordem (desempate)</v>
      </c>
      <c r="T2" s="32" t="str">
        <f>E2</f>
        <v>Mat.</v>
      </c>
      <c r="U2" s="32" t="s">
        <v>96</v>
      </c>
      <c r="V2" s="32" t="str">
        <f>J2</f>
        <v>Ordem</v>
      </c>
      <c r="X2" s="258" t="s">
        <v>95</v>
      </c>
      <c r="Y2" s="258"/>
      <c r="AA2" s="258" t="s">
        <v>94</v>
      </c>
      <c r="AB2" s="258"/>
      <c r="AC2" s="258"/>
      <c r="AD2" s="258"/>
      <c r="AE2" s="258"/>
      <c r="AF2" s="258" t="s">
        <v>93</v>
      </c>
      <c r="AG2" s="258"/>
      <c r="AH2" s="258"/>
      <c r="AI2" s="258"/>
      <c r="AJ2" s="258"/>
      <c r="AK2" s="258" t="s">
        <v>92</v>
      </c>
      <c r="AL2" s="258"/>
      <c r="AM2" s="258"/>
      <c r="AN2" s="258"/>
      <c r="AO2" s="258"/>
      <c r="AP2" s="258" t="s">
        <v>91</v>
      </c>
      <c r="AQ2" s="258"/>
      <c r="AR2" s="258"/>
      <c r="AS2" s="258"/>
      <c r="AT2" s="258"/>
      <c r="AU2" s="258" t="s">
        <v>90</v>
      </c>
      <c r="AV2" s="258"/>
      <c r="AW2" s="258"/>
      <c r="AX2" s="258"/>
      <c r="AY2" s="258"/>
      <c r="AZ2" s="258" t="s">
        <v>89</v>
      </c>
      <c r="BA2" s="258"/>
      <c r="BB2" s="258"/>
      <c r="BC2" s="258"/>
      <c r="BD2" s="258"/>
      <c r="BE2" s="258" t="s">
        <v>88</v>
      </c>
      <c r="BF2" s="258"/>
      <c r="BG2" s="258"/>
      <c r="BH2" s="258"/>
      <c r="BI2" s="258"/>
      <c r="BK2" s="258" t="s">
        <v>94</v>
      </c>
      <c r="BL2" s="258"/>
      <c r="BM2" s="258"/>
      <c r="BN2" s="258"/>
      <c r="BO2" s="258"/>
      <c r="BP2" s="258" t="s">
        <v>93</v>
      </c>
      <c r="BQ2" s="258"/>
      <c r="BR2" s="258"/>
      <c r="BS2" s="258"/>
      <c r="BT2" s="258"/>
      <c r="BU2" s="258" t="s">
        <v>92</v>
      </c>
      <c r="BV2" s="258"/>
      <c r="BW2" s="258"/>
      <c r="BX2" s="258"/>
      <c r="BY2" s="258"/>
      <c r="BZ2" s="258" t="s">
        <v>91</v>
      </c>
      <c r="CA2" s="258"/>
      <c r="CB2" s="258"/>
      <c r="CC2" s="258"/>
      <c r="CD2" s="258"/>
      <c r="CE2" s="258" t="s">
        <v>90</v>
      </c>
      <c r="CF2" s="258"/>
      <c r="CG2" s="258"/>
      <c r="CH2" s="258"/>
      <c r="CI2" s="258"/>
      <c r="CJ2" s="258" t="s">
        <v>89</v>
      </c>
      <c r="CK2" s="258"/>
      <c r="CL2" s="258"/>
      <c r="CM2" s="258"/>
      <c r="CN2" s="258"/>
      <c r="CO2" s="258" t="s">
        <v>88</v>
      </c>
      <c r="CP2" s="258"/>
      <c r="CQ2" s="258"/>
      <c r="CR2" s="258"/>
      <c r="CS2" s="258"/>
      <c r="CU2" s="258" t="s">
        <v>94</v>
      </c>
      <c r="CV2" s="258"/>
      <c r="CW2" s="258"/>
      <c r="CX2" s="258"/>
      <c r="CY2" s="258"/>
      <c r="CZ2" s="258" t="s">
        <v>93</v>
      </c>
      <c r="DA2" s="258"/>
      <c r="DB2" s="258"/>
      <c r="DC2" s="258"/>
      <c r="DD2" s="258"/>
      <c r="DE2" s="258" t="s">
        <v>92</v>
      </c>
      <c r="DF2" s="258"/>
      <c r="DG2" s="258"/>
      <c r="DH2" s="258"/>
      <c r="DI2" s="258"/>
      <c r="DJ2" s="258" t="s">
        <v>91</v>
      </c>
      <c r="DK2" s="258"/>
      <c r="DL2" s="258"/>
      <c r="DM2" s="258"/>
      <c r="DN2" s="258"/>
      <c r="DO2" s="258" t="s">
        <v>90</v>
      </c>
      <c r="DP2" s="258"/>
      <c r="DQ2" s="258"/>
      <c r="DR2" s="258"/>
      <c r="DS2" s="258"/>
      <c r="DT2" s="258" t="s">
        <v>89</v>
      </c>
      <c r="DU2" s="258"/>
      <c r="DV2" s="258"/>
      <c r="DW2" s="258"/>
      <c r="DX2" s="258"/>
      <c r="DY2" s="258" t="s">
        <v>88</v>
      </c>
      <c r="DZ2" s="258"/>
      <c r="EA2" s="258"/>
      <c r="EB2" s="258"/>
      <c r="EC2" s="258"/>
      <c r="EE2" s="22" t="s">
        <v>27</v>
      </c>
      <c r="EF2" s="2" t="s">
        <v>83</v>
      </c>
      <c r="EG2" s="22" t="s">
        <v>87</v>
      </c>
      <c r="EH2" s="2" t="s">
        <v>82</v>
      </c>
      <c r="EI2" s="22" t="s">
        <v>87</v>
      </c>
      <c r="EJ2" s="2" t="str">
        <f>"- Mínimo"</f>
        <v>- Mínimo</v>
      </c>
      <c r="EK2" s="22" t="s">
        <v>87</v>
      </c>
      <c r="EL2" s="8"/>
      <c r="EQ2" s="32" t="s">
        <v>86</v>
      </c>
      <c r="ES2" s="32" t="s">
        <v>85</v>
      </c>
      <c r="ET2" s="32" t="s">
        <v>84</v>
      </c>
      <c r="EU2" s="32" t="s">
        <v>83</v>
      </c>
      <c r="EV2" s="32" t="s">
        <v>82</v>
      </c>
      <c r="EW2" s="32" t="s">
        <v>81</v>
      </c>
      <c r="EX2" s="32" t="s">
        <v>80</v>
      </c>
      <c r="FC2" s="28"/>
      <c r="FG2" s="19" t="str">
        <f>"="</f>
        <v>=</v>
      </c>
      <c r="FH2" s="19" t="s">
        <v>29</v>
      </c>
      <c r="FI2" s="28"/>
      <c r="FJ2" s="32" t="s">
        <v>27</v>
      </c>
      <c r="FK2" s="32" t="str">
        <f>"="</f>
        <v>=</v>
      </c>
      <c r="FM2" s="266" t="str">
        <f>'Extrato 2'!GF21</f>
        <v>1ª Colocação (1)</v>
      </c>
      <c r="FN2" s="266"/>
      <c r="FO2" s="266" t="str">
        <f>'Extrato 2'!GF22</f>
        <v>2ª Colocação (1)</v>
      </c>
      <c r="FP2" s="266"/>
      <c r="FQ2" s="266" t="str">
        <f>'Extrato 2'!GF23</f>
        <v>3ª Colocação (1)</v>
      </c>
      <c r="FR2" s="266"/>
      <c r="FS2" s="266" t="str">
        <f>'Extrato 2'!GF24</f>
        <v>4ª Colocação (1)</v>
      </c>
      <c r="FT2" s="266"/>
      <c r="FU2" s="266" t="str">
        <f>'Extrato 2'!GF25</f>
        <v>5ª Colocação (1)</v>
      </c>
      <c r="FV2" s="266"/>
      <c r="FW2" s="266" t="str">
        <f>'Extrato 2'!GF26</f>
        <v>6ª Colocação (1)</v>
      </c>
      <c r="FX2" s="266"/>
      <c r="FY2" s="266" t="str">
        <f>'Extrato 2'!GF27</f>
        <v>7ª Colocação (1)</v>
      </c>
      <c r="FZ2" s="266"/>
      <c r="GB2" s="30" t="str">
        <f>IF('Extrato 2'!$NH$2&gt;=3,'Extrato 2'!FN3,"")</f>
        <v>Kallyne Soares (152)</v>
      </c>
      <c r="GC2" s="30" t="str">
        <f>IF('Extrato 2'!$NH$2&gt;=3,'Extrato 2'!FP3,"")</f>
        <v>Vilma Rodrigues Alvez (8)</v>
      </c>
      <c r="GD2" s="30" t="str">
        <f>IF('Extrato 2'!$NH$2&gt;=3,'Extrato 2'!FR3,"")</f>
        <v>Brend Santos (21)</v>
      </c>
      <c r="GE2" s="30" t="str">
        <f>IF('Extrato 2'!$NH$2&gt;=4,'Extrato 2'!FT3,"")</f>
        <v>Mª Silva (2)</v>
      </c>
      <c r="GF2" s="30" t="str">
        <f>IF('Extrato 2'!$NH$2&gt;=5,'Extrato 2'!FV3,"")</f>
        <v>Emelynne Brito (100)</v>
      </c>
      <c r="GG2" s="30" t="str">
        <f>IF('Extrato 2'!$NH$2&gt;=6,'Extrato 2'!FX3,"")</f>
        <v>Edna Dias (96)</v>
      </c>
      <c r="GH2" s="30" t="str">
        <f>IF('Extrato 2'!$NH$2&gt;=7,'Extrato 2'!FZ3,"")</f>
        <v>Leide Santos (14)</v>
      </c>
      <c r="GS2" s="30" t="s">
        <v>79</v>
      </c>
      <c r="GT2" s="30" t="s">
        <v>78</v>
      </c>
      <c r="GU2" s="30" t="s">
        <v>77</v>
      </c>
      <c r="GV2" s="30" t="s">
        <v>76</v>
      </c>
      <c r="GX2" s="30" t="s">
        <v>75</v>
      </c>
      <c r="GY2" s="30" t="s">
        <v>74</v>
      </c>
      <c r="GZ2" s="30" t="s">
        <v>73</v>
      </c>
      <c r="HA2" s="30" t="s">
        <v>72</v>
      </c>
      <c r="HB2" s="30">
        <v>0.05</v>
      </c>
      <c r="HD2" s="30" t="s">
        <v>71</v>
      </c>
      <c r="HE2" s="30" t="s">
        <v>70</v>
      </c>
      <c r="HF2" s="30" t="s">
        <v>69</v>
      </c>
      <c r="HG2" s="30" t="s">
        <v>68</v>
      </c>
      <c r="HI2" s="30" t="s">
        <v>67</v>
      </c>
      <c r="HJ2" s="30" t="s">
        <v>66</v>
      </c>
      <c r="HK2" s="30" t="s">
        <v>65</v>
      </c>
      <c r="HL2" s="30" t="s">
        <v>64</v>
      </c>
      <c r="HM2" s="31" t="s">
        <v>63</v>
      </c>
      <c r="HN2" s="30" t="s">
        <v>62</v>
      </c>
      <c r="HP2" s="30" t="s">
        <v>61</v>
      </c>
      <c r="HQ2" s="30" t="s">
        <v>60</v>
      </c>
      <c r="HR2" s="30" t="s">
        <v>59</v>
      </c>
      <c r="HS2" s="30" t="s">
        <v>58</v>
      </c>
      <c r="HT2" s="30" t="s">
        <v>57</v>
      </c>
      <c r="HU2" s="30" t="s">
        <v>56</v>
      </c>
      <c r="HW2" s="30" t="str">
        <f>""</f>
        <v/>
      </c>
      <c r="HY2" s="30" t="str">
        <f>""</f>
        <v/>
      </c>
      <c r="ME2" s="262" t="str">
        <f>'Análise Quantitativa'!G26</f>
        <v>∑ do Percentual Gordo Segmentar</v>
      </c>
      <c r="MF2" s="262"/>
      <c r="MG2" s="262" t="s">
        <v>55</v>
      </c>
      <c r="MH2" s="262"/>
      <c r="MI2" s="262" t="s">
        <v>54</v>
      </c>
      <c r="MJ2" s="262"/>
      <c r="MK2" s="262"/>
      <c r="ML2" s="262"/>
      <c r="MM2" s="262"/>
      <c r="MN2" s="262"/>
      <c r="MO2" s="262"/>
      <c r="MP2" s="262"/>
      <c r="MQ2" s="262"/>
      <c r="MR2" s="262"/>
      <c r="MS2" s="262"/>
      <c r="MT2" s="262"/>
      <c r="MU2" s="262"/>
      <c r="MV2" s="262"/>
      <c r="MW2" s="262"/>
      <c r="MX2" s="262"/>
      <c r="MY2" s="262"/>
      <c r="MZ2" s="262"/>
      <c r="NA2" s="262"/>
      <c r="NB2" s="262"/>
      <c r="NC2" s="262"/>
      <c r="ND2" s="262"/>
      <c r="NE2" s="29"/>
      <c r="NG2" s="36" t="s">
        <v>107</v>
      </c>
      <c r="NH2" s="33">
        <f>'Análise Quantitativa'!J33</f>
        <v>7</v>
      </c>
      <c r="NI2" s="26"/>
    </row>
    <row r="3" spans="2:376" ht="15" customHeight="1" x14ac:dyDescent="0.25">
      <c r="B3" s="19">
        <f>'Extrato 2'!MC5</f>
        <v>3</v>
      </c>
      <c r="C3" s="7">
        <f>Esboço!AX1</f>
        <v>1</v>
      </c>
      <c r="D3" s="4">
        <f>IF('Análise Quantitativa'!V37=0,"",'Análise Quantitativa'!V37)</f>
        <v>78.900000000000006</v>
      </c>
      <c r="E3" s="3">
        <f>IF('Análise Quantitativa'!P37=0,"",'Análise Quantitativa'!P37)</f>
        <v>100</v>
      </c>
      <c r="F3" s="19">
        <f t="shared" ref="F3:F66" si="0">IF(ISBLANK(D3),"-",D3)</f>
        <v>78.900000000000006</v>
      </c>
      <c r="G3" s="19">
        <f t="shared" ref="G3:G66" si="1">IF(AND(D3&lt;0),"-",IF(ISBLANK(D3),"-",D3))</f>
        <v>78.900000000000006</v>
      </c>
      <c r="H3" s="22">
        <f t="array" ref="H3:H72">IFERROR(SMALL(IF(MATCH( F3:F72, F3:F72,0)=ROW(F3:F72)-ROW(F3)+1,F3:F72),ROW(F3:F72)-ROW(F3)+1),"")</f>
        <v>53.36</v>
      </c>
      <c r="I3" s="22">
        <f t="array" ref="I3:I72">IFERROR(SMALL(IF(MATCH( G3:G72, G3:G72,0)=ROW(G3:G72)-ROW(G3)+1,G3:G72),ROW(G3:G72)-ROW(G3)+1),"")</f>
        <v>53.36</v>
      </c>
      <c r="J3" s="19">
        <f>IFERROR(IF('Análise Quantitativa'!$D$33="Máximo",RANK(D3,$D$3:$D$72,0),IF('Análise Quantitativa'!$D$33="Mínimo",RANK(D3,$D$3:$D$72,1),IF('Análise Quantitativa'!$D$33="- Mínimo",RANK(D3,$D$3:$D$72,1),""))),"")</f>
        <v>5</v>
      </c>
      <c r="K3" s="19">
        <f>IFERROR(IF('Análise Quantitativa'!$D$33="Máximo",_xlfn.RANK.EQ(D3,$D$3:$D$72,0)+COUNTIF($D$3:D3,D3)-1,IF('Análise Quantitativa'!$D$33="Mínimo",_xlfn.RANK.EQ(D3,$D$3:$D$72,1)+COUNTIF($D$3:D3,D3)-1,IF('Análise Quantitativa'!$D$33="- Mínimo",_xlfn.RANK.EQ(D3,$D$3:$D$72,1)+COUNTIF($D$3:D3,D3)-1,""))),"")</f>
        <v>5</v>
      </c>
      <c r="L3" s="6" t="str">
        <f>IFERROR(IF(ISBLANK(D3),"",IF(AND(D3&gt;'Extrato 2'!$EW$3),'Extrato 2'!$HR$2,IF(AND(D3&lt;'Extrato 2'!$EX$3),'Extrato 2'!$HQ$2,'Extrato 2'!$HP$2))),"")</f>
        <v>≥ ₯ ≤</v>
      </c>
      <c r="M3" s="6" t="str">
        <f>IF((((IF(AND('Extrato 2'!D3&gt;'Extrato 2'!$EW$3),(('Extrato 2'!$EW$3-'Extrato 2'!D3)/'Extrato 2'!D3),IF(AND('Extrato 2'!D3&lt;'Extrato 2'!$EX$3),(('Extrato 2'!$EX$3-'Extrato 2'!D3)/'Extrato 2'!D3),'Extrato 2'!$HW$2)))))&lt;0,IF(AND('Extrato 2'!D3&gt;'Extrato 2'!$EW$3),(('Extrato 2'!$EW$3-'Extrato 2'!D3)/'Extrato 2'!D3),IF(AND('Extrato 2'!D3&lt;'Extrato 2'!$EX$3),(('Extrato 2'!$EX$3-'Extrato 2'!D3)/'Extrato 2'!D3),'Extrato 2'!$HW$2))*-1,IF(AND('Extrato 2'!D3&gt;'Extrato 2'!$EW$3),(('Extrato 2'!$EW$3-'Extrato 2'!D3)/'Extrato 2'!D3),IF(AND('Extrato 2'!D3&lt;'Extrato 2'!$EX$3),(('Extrato 2'!$EX$3-'Extrato 2'!D3)/'Extrato 2'!D3),'Extrato 2'!$HW$2)))</f>
        <v/>
      </c>
      <c r="N3" s="6" t="str">
        <f>IF(AND(D3&gt;'Extrato 2'!$EW$3),M3,"")</f>
        <v/>
      </c>
      <c r="O3" s="6" t="str">
        <f>IF(D3&lt;'Extrato 2'!$EX$3,M3,"")</f>
        <v/>
      </c>
      <c r="P3" s="5">
        <f>IF('Extrato 2'!L3='Extrato 2'!$HP$2,'Extrato 2'!D3,"")</f>
        <v>78.900000000000006</v>
      </c>
      <c r="Q3" s="4" t="str">
        <f>IF(ISNA(HLOOKUP($Q$2,'Extrato 2'!$ME$3:$NE$74,B3,0)),"",IF(HLOOKUP($Q$2,'Extrato 2'!$ME$3:$NE$74,B3,0)="","",IF(HLOOKUP($Q$2,'Extrato 2'!$ME$3:$NE$74,B3,0)=0,"",HLOOKUP($Q$2,'Extrato 2'!$ME$3:$NE$74,B3,0))))</f>
        <v/>
      </c>
      <c r="S3" s="19">
        <f>IF(K3="","",IF(K3=0,"",K3))</f>
        <v>5</v>
      </c>
      <c r="T3" s="19">
        <f t="shared" ref="T3:T66" si="2">IF(E3="","",E3)</f>
        <v>100</v>
      </c>
      <c r="U3" s="3" t="str">
        <f>IF('Análise Quantitativa'!C37=0,"",'Análise Quantitativa'!C37)</f>
        <v>Emelynne Brito</v>
      </c>
      <c r="V3" s="19">
        <f t="shared" ref="V3:V66" si="3">IF(J3=0,"",J3)</f>
        <v>5</v>
      </c>
      <c r="X3" s="19" t="str">
        <f t="shared" ref="X3:X66" si="4">IF(AND(T3="",U3=""),"",U3&amp;" ("&amp;T3&amp;")")</f>
        <v>Emelynne Brito (100)</v>
      </c>
      <c r="Y3" s="19">
        <f t="shared" ref="Y3:Y66" si="5">IF(D3="","",D3)</f>
        <v>78.900000000000006</v>
      </c>
      <c r="AA3" s="19" t="str">
        <f>IF('Extrato 2'!D3='Extrato 2'!$EF$3,'Extrato 2'!E3,"")</f>
        <v/>
      </c>
      <c r="AB3" s="19" t="str">
        <f>IF(AA3="","-",'Extrato 2'!$S3)</f>
        <v>-</v>
      </c>
      <c r="AC3" s="19">
        <f t="array" ref="AC3:AC72">IFERROR(SMALL(IF(MATCH( AB3:AB72, AB3:AB72,0)=ROW(AB3:AB72)-ROW(AB3)+1,AB3:AB72),ROW(AB3:AB72)-ROW(AB3)+1),"")</f>
        <v>8</v>
      </c>
      <c r="AD3" s="19" t="str">
        <f>IF(AC3="","",VLOOKUP(AC3,'Extrato 2'!$S$3:$U$72,3,0))</f>
        <v>Yslani Vieira</v>
      </c>
      <c r="AE3" s="2" t="str">
        <f>IF(AC3="","",AD3&amp;" ("&amp;VLOOKUP(AC3,'Extrato 2'!$S$3:$U$72,2,0)&amp;")")</f>
        <v>Yslani Vieira (33)</v>
      </c>
      <c r="AF3" s="19" t="str">
        <f>IF('Extrato 2'!D3='Extrato 2'!$EF$4,'Extrato 2'!E3,"")</f>
        <v/>
      </c>
      <c r="AG3" s="19" t="str">
        <f>IF(AF3="","-",'Extrato 2'!$S3)</f>
        <v>-</v>
      </c>
      <c r="AH3" s="19">
        <f t="array" ref="AH3:AH72">IFERROR(SMALL(IF(MATCH( AG3:AG72, AG3:AG72,0)=ROW(AG3:AG72)-ROW(AG3)+1,AG3:AG72),ROW(AG3:AG72)-ROW(AG3)+1),"")</f>
        <v>7</v>
      </c>
      <c r="AI3" s="19" t="str">
        <f>IF(AH3="","",VLOOKUP(AH3,'Extrato 2'!$S$3:$U$72,3,0))</f>
        <v>Leide Santos</v>
      </c>
      <c r="AJ3" s="2" t="str">
        <f>IF(AH3="","",AI3&amp;" ("&amp;VLOOKUP(AH3,'Extrato 2'!$S$3:$U$72,2,0)&amp;")")</f>
        <v>Leide Santos (14)</v>
      </c>
      <c r="AK3" s="19" t="str">
        <f>IF('Extrato 2'!D3='Extrato 2'!$EF$5,'Extrato 2'!E3,"")</f>
        <v/>
      </c>
      <c r="AL3" s="19" t="str">
        <f>IF(AK3="","-",'Extrato 2'!$S3)</f>
        <v>-</v>
      </c>
      <c r="AM3" s="19">
        <f t="array" ref="AM3:AM72">IFERROR(SMALL(IF(MATCH( AL3:AL72, AL3:AL72,0)=ROW(AL3:AL72)-ROW(AL3)+1,AL3:AL72),ROW(AL3:AL72)-ROW(AL3)+1),"")</f>
        <v>6</v>
      </c>
      <c r="AN3" s="19" t="str">
        <f>IF(AM3="","",VLOOKUP(AM3,'Extrato 2'!$S$3:$U$72,3,0))</f>
        <v>Edna Dias</v>
      </c>
      <c r="AO3" s="2" t="str">
        <f>IF(AM3="","",AN3&amp;" ("&amp;VLOOKUP(AM3,'Extrato 2'!$S$3:$U$72,2,0)&amp;")")</f>
        <v>Edna Dias (96)</v>
      </c>
      <c r="AP3" s="19">
        <f>IF('Extrato 2'!D3='Extrato 2'!$EF$6,'Extrato 2'!E3,"")</f>
        <v>100</v>
      </c>
      <c r="AQ3" s="19">
        <f>IF(AP3="","-",'Extrato 2'!$S3)</f>
        <v>5</v>
      </c>
      <c r="AR3" s="19">
        <f t="array" ref="AR3:AR72">IFERROR(SMALL(IF(MATCH( AQ3:AQ72, AQ3:AQ72,0)=ROW(AQ3:AQ72)-ROW(AQ3)+1,AQ3:AQ72),ROW(AQ3:AQ72)-ROW(AQ3)+1),"")</f>
        <v>5</v>
      </c>
      <c r="AS3" s="19" t="str">
        <f>IF(AR3="","",VLOOKUP(AR3,'Extrato 2'!$S$3:$U$72,3,0))</f>
        <v>Emelynne Brito</v>
      </c>
      <c r="AT3" s="2" t="str">
        <f>IF(AR3="","",AS3&amp;" ("&amp;VLOOKUP(AR3,'Extrato 2'!$S$3:$U$72,2,0)&amp;")")</f>
        <v>Emelynne Brito (100)</v>
      </c>
      <c r="AU3" s="19" t="str">
        <f>IF('Extrato 2'!D3='Extrato 2'!$EF$7,'Extrato 2'!E3,"")</f>
        <v/>
      </c>
      <c r="AV3" s="19" t="str">
        <f>IF(AU3="","-",'Extrato 2'!$S3)</f>
        <v>-</v>
      </c>
      <c r="AW3" s="19">
        <f t="array" ref="AW3:AW72">IFERROR(SMALL(IF(MATCH( AV3:AV72, AV3:AV72,0)=ROW(AV3:AV72)-ROW(AV3)+1,AV3:AV72),ROW(AV3:AV72)-ROW(AV3)+1),"")</f>
        <v>4</v>
      </c>
      <c r="AX3" s="19" t="str">
        <f>IF(AW3="","",VLOOKUP(AW3,'Extrato 2'!$S$3:$U$72,3,0))</f>
        <v>Mª Silva</v>
      </c>
      <c r="AY3" s="2" t="str">
        <f>IF(AW3="","",AX3&amp;" ("&amp;VLOOKUP(AW3,'Extrato 2'!$S$3:$U$72,2,0)&amp;")")</f>
        <v>Mª Silva (2)</v>
      </c>
      <c r="AZ3" s="19" t="str">
        <f>IF('Extrato 2'!D3='Extrato 2'!$EF$8,'Extrato 2'!E3,"")</f>
        <v/>
      </c>
      <c r="BA3" s="19" t="str">
        <f>IF(AZ3="","-",'Extrato 2'!$S3)</f>
        <v>-</v>
      </c>
      <c r="BB3" s="19">
        <f t="array" ref="BB3:BB72">IFERROR(SMALL(IF(MATCH( BA3:BA72, BA3:BA72,0)=ROW(BA3:BA72)-ROW(BA3)+1,BA3:BA72),ROW(BA3:BA72)-ROW(BA3)+1),"")</f>
        <v>3</v>
      </c>
      <c r="BC3" s="19" t="str">
        <f>IF(BB3="","",VLOOKUP(BB3,'Extrato 2'!$S$3:$U$72,3,0))</f>
        <v>Brend Santos</v>
      </c>
      <c r="BD3" s="2" t="str">
        <f>IF(BB3="","",BC3&amp;" ("&amp;VLOOKUP(BB3,'Extrato 2'!$S$3:$U$72,2,0)&amp;")")</f>
        <v>Brend Santos (21)</v>
      </c>
      <c r="BE3" s="19" t="str">
        <f>IF('Extrato 2'!D3='Extrato 2'!$EF$9,'Extrato 2'!E3,"")</f>
        <v/>
      </c>
      <c r="BF3" s="19" t="str">
        <f>IF(BE3="","-",'Extrato 2'!$S3)</f>
        <v>-</v>
      </c>
      <c r="BG3" s="19">
        <f t="array" ref="BG3:BG72">IFERROR(SMALL(IF(MATCH( BF3:BF72, BF3:BF72,0)=ROW(BF3:BF72)-ROW(BF3)+1,BF3:BF72),ROW(BF3:BF72)-ROW(BF3)+1),"")</f>
        <v>2</v>
      </c>
      <c r="BH3" s="19" t="str">
        <f>IF(BG3="","",VLOOKUP(BG3,'Extrato 2'!$S$3:$U$72,3,0))</f>
        <v>Vilma Rodrigues Alvez</v>
      </c>
      <c r="BI3" s="2" t="str">
        <f>IF(BG3="","",BH3&amp;" ("&amp;VLOOKUP(BG3,'Extrato 2'!$S$3:$U$72,2,0)&amp;")")</f>
        <v>Vilma Rodrigues Alvez (8)</v>
      </c>
      <c r="BK3" s="19" t="str">
        <f>IF('Extrato 2'!D3='Extrato 2'!$EH$3,'Extrato 2'!E3,"")</f>
        <v/>
      </c>
      <c r="BL3" s="19" t="str">
        <f>IF(BK3="","-",'Extrato 2'!$S3)</f>
        <v>-</v>
      </c>
      <c r="BM3" s="19">
        <f t="array" ref="BM3:BM72">IFERROR(SMALL(IF(MATCH( BL3:BL72, BL3:BL72,0)=ROW(BL3:BL72)-ROW(BL3)+1,BL3:BL72),ROW(BL3:BL72)-ROW(BL3)+1),"")</f>
        <v>1</v>
      </c>
      <c r="BN3" s="19" t="str">
        <f>IF(BM3="","",VLOOKUP(BM3,'Extrato 2'!$S$3:$U$72,3,0))</f>
        <v>Kallyne Soares</v>
      </c>
      <c r="BO3" s="2" t="str">
        <f>IF(BM3="","",BN3&amp;" ("&amp;VLOOKUP(BM3,'Extrato 2'!$S$3:$U$72,2,0)&amp;")")</f>
        <v>Kallyne Soares (152)</v>
      </c>
      <c r="BP3" s="19" t="str">
        <f>IF('Extrato 2'!D3='Extrato 2'!$EH$4,'Extrato 2'!E3,"")</f>
        <v/>
      </c>
      <c r="BQ3" s="19" t="str">
        <f>IF(BP3="","-",'Extrato 2'!$S3)</f>
        <v>-</v>
      </c>
      <c r="BR3" s="19">
        <f t="array" ref="BR3:BR72">IFERROR(SMALL(IF(MATCH( BQ3:BQ72, BQ3:BQ72,0)=ROW(BQ3:BQ72)-ROW(BQ3)+1,BQ3:BQ72),ROW(BQ3:BQ72)-ROW(BQ3)+1),"")</f>
        <v>2</v>
      </c>
      <c r="BS3" s="19" t="str">
        <f>IF(BR3="","",VLOOKUP(BR3,'Extrato 2'!$S$3:$U$72,3,0))</f>
        <v>Vilma Rodrigues Alvez</v>
      </c>
      <c r="BT3" s="2" t="str">
        <f>IF(BR3="","",BS3&amp;" ("&amp;VLOOKUP(BR3,'Extrato 2'!$S$3:$U$72,2,0)&amp;")")</f>
        <v>Vilma Rodrigues Alvez (8)</v>
      </c>
      <c r="BU3" s="19" t="str">
        <f>IF('Extrato 2'!D3='Extrato 2'!$EH$5,'Extrato 2'!E3,"")</f>
        <v/>
      </c>
      <c r="BV3" s="19" t="str">
        <f>IF(BU3="","-",'Extrato 2'!$S3)</f>
        <v>-</v>
      </c>
      <c r="BW3" s="19">
        <f t="array" ref="BW3:BW72">IFERROR(SMALL(IF(MATCH( BV3:BV72, BV3:BV72,0)=ROW(BV3:BV72)-ROW(BV3)+1,BV3:BV72),ROW(BV3:BV72)-ROW(BV3)+1),"")</f>
        <v>3</v>
      </c>
      <c r="BX3" s="19" t="str">
        <f>IF(BW3="","",VLOOKUP(BW3,'Extrato 2'!$S$3:$U$72,3,0))</f>
        <v>Brend Santos</v>
      </c>
      <c r="BY3" s="2" t="str">
        <f>IF(BW3="","",BX3&amp;" ("&amp;VLOOKUP(BW3,'Extrato 2'!$S$3:$U$72,2,0)&amp;")")</f>
        <v>Brend Santos (21)</v>
      </c>
      <c r="BZ3" s="19" t="str">
        <f>IF('Extrato 2'!D3='Extrato 2'!$EH$6,'Extrato 2'!E3,"")</f>
        <v/>
      </c>
      <c r="CA3" s="19" t="str">
        <f>IF(BZ3="","-",'Extrato 2'!$S3)</f>
        <v>-</v>
      </c>
      <c r="CB3" s="19">
        <f t="array" ref="CB3:CB72">IFERROR(SMALL(IF(MATCH( CA3:CA72, CA3:CA72,0)=ROW(CA3:CA72)-ROW(CA3)+1,CA3:CA72),ROW(CA3:CA72)-ROW(CA3)+1),"")</f>
        <v>4</v>
      </c>
      <c r="CC3" s="19" t="str">
        <f>IF(CB3="","",VLOOKUP(CB3,'Extrato 2'!$S$3:$U$72,3,0))</f>
        <v>Mª Silva</v>
      </c>
      <c r="CD3" s="2" t="str">
        <f>IF(CB3="","",CC3&amp;" ("&amp;VLOOKUP(CB3,'Extrato 2'!$S$3:$U$72,2,0)&amp;")")</f>
        <v>Mª Silva (2)</v>
      </c>
      <c r="CE3" s="19">
        <f>IF('Extrato 2'!D3='Extrato 2'!$EH$7,'Extrato 2'!E3,"")</f>
        <v>100</v>
      </c>
      <c r="CF3" s="19">
        <f>IF(CE3="","-",'Extrato 2'!$S3)</f>
        <v>5</v>
      </c>
      <c r="CG3" s="19">
        <f t="array" ref="CG3:CG72">IFERROR(SMALL(IF(MATCH( CF3:CF72, CF3:CF72,0)=ROW(CF3:CF72)-ROW(CF3)+1,CF3:CF72),ROW(CF3:CF72)-ROW(CF3)+1),"")</f>
        <v>5</v>
      </c>
      <c r="CH3" s="19" t="str">
        <f>IF(CG3="","",VLOOKUP(CG3,'Extrato 2'!$S$3:$U$72,3,0))</f>
        <v>Emelynne Brito</v>
      </c>
      <c r="CI3" s="2" t="str">
        <f>IF(CG3="","",CH3&amp;" ("&amp;VLOOKUP(CG3,'Extrato 2'!$S$3:$U$72,2,0)&amp;")")</f>
        <v>Emelynne Brito (100)</v>
      </c>
      <c r="CJ3" s="19" t="str">
        <f>IF('Extrato 2'!D3='Extrato 2'!$EH$8,'Extrato 2'!E3,"")</f>
        <v/>
      </c>
      <c r="CK3" s="19" t="str">
        <f>IF(CJ3="","-",'Extrato 2'!$S3)</f>
        <v>-</v>
      </c>
      <c r="CL3" s="19">
        <f t="array" ref="CL3:CL72">IFERROR(SMALL(IF(MATCH( CK3:CK72, CK3:CK72,0)=ROW(CK3:CK72)-ROW(CK3)+1,CK3:CK72),ROW(CK3:CK72)-ROW(CK3)+1),"")</f>
        <v>6</v>
      </c>
      <c r="CM3" s="19" t="str">
        <f>IF(CL3="","",VLOOKUP(CL3,'Extrato 2'!$S$3:$U$72,3,0))</f>
        <v>Edna Dias</v>
      </c>
      <c r="CN3" s="2" t="str">
        <f>IF(CL3="","",CM3&amp;" ("&amp;VLOOKUP(CL3,'Extrato 2'!$S$3:$U$72,2,0)&amp;")")</f>
        <v>Edna Dias (96)</v>
      </c>
      <c r="CO3" s="19" t="str">
        <f>IF('Extrato 2'!D3='Extrato 2'!$EH$9,'Extrato 2'!E3,"")</f>
        <v/>
      </c>
      <c r="CP3" s="19" t="str">
        <f>IF(CO3="","-",'Extrato 2'!$S3)</f>
        <v>-</v>
      </c>
      <c r="CQ3" s="19">
        <f t="array" ref="CQ3:CQ72">IFERROR(SMALL(IF(MATCH( CP3:CP72, CP3:CP72,0)=ROW(CP3:CP72)-ROW(CP3)+1,CP3:CP72),ROW(CP3:CP72)-ROW(CP3)+1),"")</f>
        <v>7</v>
      </c>
      <c r="CR3" s="19" t="str">
        <f>IF(CQ3="","",VLOOKUP(CQ3,'Extrato 2'!$S$3:$U$72,3,0))</f>
        <v>Leide Santos</v>
      </c>
      <c r="CS3" s="2" t="str">
        <f>IF(CQ3="","",CR3&amp;" ("&amp;VLOOKUP(CQ3,'Extrato 2'!$S$3:$U$72,2,0)&amp;")")</f>
        <v>Leide Santos (14)</v>
      </c>
      <c r="CU3" s="19" t="str">
        <f>IF('Extrato 2'!D3='Extrato 2'!$EJ$3,'Extrato 2'!E3,"")</f>
        <v/>
      </c>
      <c r="CV3" s="19" t="str">
        <f>IF(CU3="","-",'Extrato 2'!$S3)</f>
        <v>-</v>
      </c>
      <c r="CW3" s="19" t="str">
        <f t="array" ref="CW3:CW72">IFERROR(SMALL(IF(MATCH( CV3:CV72, CV3:CV72,0)=ROW(CV3:CV72)-ROW(CV3)+1,CV3:CV72),ROW(CV3:CV72)-ROW(CV3)+1),"")</f>
        <v/>
      </c>
      <c r="CX3" s="19" t="str">
        <f>IF(CW3="","",VLOOKUP(CW3,'Extrato 2'!$S$3:$U$72,3,0))</f>
        <v/>
      </c>
      <c r="CY3" s="2" t="str">
        <f>IF(CW3="","",CX3&amp;" ("&amp;VLOOKUP(CW3,'Extrato 2'!$S$3:$U$72,2,0)&amp;")")</f>
        <v/>
      </c>
      <c r="CZ3" s="19" t="str">
        <f>IF('Extrato 2'!D3='Extrato 2'!$EJ$4,'Extrato 2'!E3,"")</f>
        <v/>
      </c>
      <c r="DA3" s="19" t="str">
        <f>IF(CZ3="","-",'Extrato 2'!$S3)</f>
        <v>-</v>
      </c>
      <c r="DB3" s="19" t="str">
        <f t="array" ref="DB3:DB72">IFERROR(SMALL(IF(MATCH( DA3:DA72, DA3:DA72,0)=ROW(DA3:DA72)-ROW(DA3)+1,DA3:DA72),ROW(DA3:DA72)-ROW(DA3)+1),"")</f>
        <v/>
      </c>
      <c r="DC3" s="19" t="str">
        <f>IF(DB3="","",VLOOKUP(DB3,'Extrato 2'!$S$3:$U$72,3,0))</f>
        <v/>
      </c>
      <c r="DD3" s="2" t="str">
        <f>IF(DB3="","",DC3&amp;" ("&amp;VLOOKUP(DB3,'Extrato 2'!$S$3:$U$72,2,0)&amp;")")</f>
        <v/>
      </c>
      <c r="DE3" s="19" t="str">
        <f>IF('Extrato 2'!D3='Extrato 2'!$EJ$5,'Extrato 2'!E3,"")</f>
        <v/>
      </c>
      <c r="DF3" s="19" t="str">
        <f>IF(DE3="","-",'Extrato 2'!$S3)</f>
        <v>-</v>
      </c>
      <c r="DG3" s="19" t="str">
        <f t="array" ref="DG3:DG72">IFERROR(SMALL(IF(MATCH( DF3:DF72, DF3:DF72,0)=ROW(DF3:DF72)-ROW(DF3)+1,DF3:DF72),ROW(DF3:DF72)-ROW(DF3)+1),"")</f>
        <v/>
      </c>
      <c r="DH3" s="19" t="str">
        <f>IF(DG3="","",VLOOKUP(DG3,'Extrato 2'!$S$3:$U$72,3,0))</f>
        <v/>
      </c>
      <c r="DI3" s="2" t="str">
        <f>IF(DG3="","",DH3&amp;" ("&amp;VLOOKUP(DG3,'Extrato 2'!$S$3:$U$72,2,0)&amp;")")</f>
        <v/>
      </c>
      <c r="DJ3" s="19" t="str">
        <f>IF('Extrato 2'!D3='Extrato 2'!$EJ$6,'Extrato 2'!E3,"")</f>
        <v/>
      </c>
      <c r="DK3" s="19" t="str">
        <f>IF(DJ3="","-",'Extrato 2'!$S3)</f>
        <v>-</v>
      </c>
      <c r="DL3" s="19" t="str">
        <f t="array" ref="DL3:DL72">IFERROR(SMALL(IF(MATCH( DK3:DK72, DK3:DK72,0)=ROW(DK3:DK72)-ROW(DK3)+1,DK3:DK72),ROW(DK3:DK72)-ROW(DK3)+1),"")</f>
        <v/>
      </c>
      <c r="DM3" s="19" t="str">
        <f>IF(DL3="","",VLOOKUP(DL3,'Extrato 2'!$S$3:$U$72,3,0))</f>
        <v/>
      </c>
      <c r="DN3" s="2" t="str">
        <f>IF(DL3="","",DM3&amp;" ("&amp;VLOOKUP(DL3,'Extrato 2'!$S$3:$U$72,2,0)&amp;")")</f>
        <v/>
      </c>
      <c r="DO3" s="19" t="str">
        <f>IF('Extrato 2'!D3='Extrato 2'!$EJ$7,'Extrato 2'!E3,"")</f>
        <v/>
      </c>
      <c r="DP3" s="19" t="str">
        <f>IF(DO3="","-",'Extrato 2'!$S3)</f>
        <v>-</v>
      </c>
      <c r="DQ3" s="19" t="str">
        <f t="array" ref="DQ3:DQ72">IFERROR(SMALL(IF(MATCH( DP3:DP72, DP3:DP72,0)=ROW(DP3:DP72)-ROW(DP3)+1,DP3:DP72),ROW(DP3:DP72)-ROW(DP3)+1),"")</f>
        <v/>
      </c>
      <c r="DR3" s="19" t="str">
        <f>IF(DQ3="","",VLOOKUP(DQ3,'Extrato 2'!$S$3:$U$72,3,0))</f>
        <v/>
      </c>
      <c r="DS3" s="2" t="str">
        <f>IF(DQ3="","",DR3&amp;" ("&amp;VLOOKUP(DQ3,'Extrato 2'!$S$3:$U$72,2,0)&amp;")")</f>
        <v/>
      </c>
      <c r="DT3" s="19" t="str">
        <f>IF('Extrato 2'!D3='Extrato 2'!$EJ$8,'Extrato 2'!E3,"")</f>
        <v/>
      </c>
      <c r="DU3" s="19" t="str">
        <f>IF(DT3="","-",'Extrato 2'!$S3)</f>
        <v>-</v>
      </c>
      <c r="DV3" s="19" t="str">
        <f t="array" ref="DV3:DV72">IFERROR(SMALL(IF(MATCH( DU3:DU72, DU3:DU72,0)=ROW(DU3:DU72)-ROW(DU3)+1,DU3:DU72),ROW(DU3:DU72)-ROW(DU3)+1),"")</f>
        <v/>
      </c>
      <c r="DW3" s="19" t="str">
        <f>IF(DV3="","",VLOOKUP(DV3,'Extrato 2'!$S$3:$U$72,3,0))</f>
        <v/>
      </c>
      <c r="DX3" s="2" t="str">
        <f>IF(DV3="","",DW3&amp;" ("&amp;VLOOKUP(DV3,'Extrato 2'!$S$3:$U$72,2,0)&amp;")")</f>
        <v/>
      </c>
      <c r="DY3" s="19" t="str">
        <f>IF('Extrato 2'!D3='Extrato 2'!$EJ$9,'Extrato 2'!E3,"")</f>
        <v/>
      </c>
      <c r="DZ3" s="19" t="str">
        <f>IF(DY3="","-",'Extrato 2'!$S3)</f>
        <v>-</v>
      </c>
      <c r="EA3" s="19" t="str">
        <f t="array" ref="EA3:EA72">IFERROR(SMALL(IF(MATCH( DZ3:DZ72, DZ3:DZ72,0)=ROW(DZ3:DZ72)-ROW(DZ3)+1,DZ3:DZ72),ROW(DZ3:DZ72)-ROW(DZ3)+1),"")</f>
        <v/>
      </c>
      <c r="EB3" s="19" t="str">
        <f>IF(EA3="","",VLOOKUP(EA3,'Extrato 2'!$S$3:$U$72,3,0))</f>
        <v/>
      </c>
      <c r="EC3" s="2" t="str">
        <f>IF(EA3="","",EB3&amp;" ("&amp;VLOOKUP(EA3,'Extrato 2'!$S$3:$U$72,2,0)&amp;")")</f>
        <v/>
      </c>
      <c r="EE3" s="22">
        <v>1</v>
      </c>
      <c r="EF3" s="19">
        <f>IF(ISERROR(LARGE('Extrato 2'!$I$3:$I$72,EE3)),"",LARGE('Extrato 2'!$I$3:$I$72,EE3))</f>
        <v>104.06</v>
      </c>
      <c r="EG3" s="32">
        <f>IF(EF3="","",IF(COUNTIF('Extrato 2'!$D$3:$D$72,EF3)=1,1,IF(COUNTIF('Extrato 2'!$D$3:$D$72,EF3)=0,"",IF(ISERROR(COUNTIF('Extrato 2'!$D$3:$D$72,EF3)),"",COUNTIF('Extrato 2'!$D$3:$D$72,EF3)))))</f>
        <v>1</v>
      </c>
      <c r="EH3" s="19">
        <f t="array" ref="EH3">IF(ISERROR(SMALL(IF('Extrato 2'!$I$3:$I$72&gt;0,'Extrato 2'!$I$3:$I$72),EE3)),"",SMALL(IF('Extrato 2'!$I$3:$I$72&gt;0,'Extrato 2'!$I$3:$I$72),EE3))</f>
        <v>53.36</v>
      </c>
      <c r="EI3" s="32">
        <f>IF(EH3="","",IF(COUNTIF('Extrato 2'!$D$3:$D$72,EH3)=1,1,IF(COUNTIF('Extrato 2'!$D$3:$D$72,EH3)=0,"",IF(ISERROR(COUNTIF('Extrato 2'!$D$3:$D$72,EH3)),"",COUNTIF('Extrato 2'!$D$3:$D$72,EH3)))))</f>
        <v>1</v>
      </c>
      <c r="EJ3" s="19" t="str">
        <f t="array" ref="EJ3">IF(ISERROR(SMALL(IF('Extrato 2'!$H$3:$H$72&lt;0,'Extrato 2'!$H$3:$H$72),EE3)),"",SMALL(IF('Extrato 2'!$H$3:$H$72&lt;0,'Extrato 2'!$H$3:$H$72),EE3))</f>
        <v/>
      </c>
      <c r="EK3" s="32" t="str">
        <f>IF(EJ3="","",IF(COUNTIF('Extrato 2'!$D$3:$D$72,EJ3)=1,1,IF(COUNTIF('Extrato 2'!$D$3:$D$72,EJ3)=0,"",IF(ISERROR(COUNTIF('Extrato 2'!$D$3:$D$72,EJ3)),"",COUNTIF('Extrato 2'!$D$3:$D$72,EJ3)))))</f>
        <v/>
      </c>
      <c r="EL3" s="8"/>
      <c r="EQ3" s="32">
        <f>IF(EQ4&lt;0,EQ4*-1,EQ4)</f>
        <v>10</v>
      </c>
      <c r="ES3" s="19">
        <f>AVERAGE('Extrato 2'!$D$3:$D$72)</f>
        <v>77.231249999999989</v>
      </c>
      <c r="ET3" s="19">
        <f>STDEV('Extrato 2'!$D$3:$D$72)</f>
        <v>20.473579795503738</v>
      </c>
      <c r="EU3" s="19">
        <f>LARGE('Extrato 2'!$D$3:$D$72,1)</f>
        <v>104.06</v>
      </c>
      <c r="EV3" s="19">
        <f>SMALL('Extrato 2'!$D$3:$D$72,1)</f>
        <v>53.36</v>
      </c>
      <c r="EW3" s="19">
        <f>ES3+ET3</f>
        <v>97.704829795503727</v>
      </c>
      <c r="EX3" s="19">
        <f>ES3-ET3</f>
        <v>56.75767020449625</v>
      </c>
      <c r="FC3" s="24"/>
      <c r="FG3" s="19" t="str">
        <f>'Extrato 2'!NK4</f>
        <v>Mínimo</v>
      </c>
      <c r="FH3" s="30" t="str">
        <f>VLOOKUP('Extrato 2'!NJ5,'Extrato 2'!$GF$21:$GG$27,2,0)</f>
        <v>1ª</v>
      </c>
      <c r="FI3" s="28"/>
      <c r="FJ3" s="19" t="s">
        <v>53</v>
      </c>
      <c r="FK3" s="19" t="str">
        <f>IF('Extrato 2'!$FG$13='Extrato 2'!$GB$29,'Extrato 2'!GB30,IF('Extrato 2'!$FG$13='Extrato 2'!$GC$29,'Extrato 2'!GC30,IF('Extrato 2'!$FG$13='Extrato 2'!$EJ$2,'Extrato 2'!GD30,"")))</f>
        <v>Kallyne Soares (152)</v>
      </c>
      <c r="FM3" s="22">
        <v>1</v>
      </c>
      <c r="FN3" s="22" t="str">
        <f>IF('Extrato 2'!$FG$13='Extrato 2'!$GB$29,'Extrato 2'!AE3,IF('Extrato 2'!$FG$13='Extrato 2'!$GC$29,'Extrato 2'!BO3,IF('Extrato 2'!$FG$13='Extrato 2'!$EJ$2,'Extrato 2'!CY3,"")))</f>
        <v>Kallyne Soares (152)</v>
      </c>
      <c r="FO3" s="22">
        <v>1</v>
      </c>
      <c r="FP3" s="22" t="str">
        <f>IF('Extrato 2'!$FG$13='Extrato 2'!$GB$29,'Extrato 2'!AJ3,IF('Extrato 2'!$FG$13='Extrato 2'!$GC$29,'Extrato 2'!BT3,IF('Extrato 2'!$FG$13='Extrato 2'!$EJ$2,'Extrato 2'!DD3,"")))</f>
        <v>Vilma Rodrigues Alvez (8)</v>
      </c>
      <c r="FQ3" s="22">
        <v>1</v>
      </c>
      <c r="FR3" s="22" t="str">
        <f>IF('Extrato 2'!$FG$13='Extrato 2'!$GB$29,'Extrato 2'!AO3,IF('Extrato 2'!$FG$13='Extrato 2'!$GC$29,'Extrato 2'!BY3,IF('Extrato 2'!$FG$13='Extrato 2'!$EJ$2,'Extrato 2'!DI3,"")))</f>
        <v>Brend Santos (21)</v>
      </c>
      <c r="FS3" s="22">
        <v>1</v>
      </c>
      <c r="FT3" s="22" t="str">
        <f>IF('Extrato 2'!$FG$13='Extrato 2'!$GB$29,'Extrato 2'!AT3,IF('Extrato 2'!$FG$13='Extrato 2'!$GC$29,'Extrato 2'!CD3,IF('Extrato 2'!$FG$13='Extrato 2'!$EJ$2,'Extrato 2'!DN3,"")))</f>
        <v>Mª Silva (2)</v>
      </c>
      <c r="FU3" s="22">
        <v>1</v>
      </c>
      <c r="FV3" s="22" t="str">
        <f>IF('Extrato 2'!$FG$13='Extrato 2'!$GB$29,'Extrato 2'!AY3,IF('Extrato 2'!$FG$13='Extrato 2'!$GC$29,'Extrato 2'!CI3,IF('Extrato 2'!$FG$13='Extrato 2'!$EJ$2,'Extrato 2'!DS3,"")))</f>
        <v>Emelynne Brito (100)</v>
      </c>
      <c r="FW3" s="22">
        <v>1</v>
      </c>
      <c r="FX3" s="22" t="str">
        <f>IF('Extrato 2'!$FG$13='Extrato 2'!$GB$29,'Extrato 2'!BD3,IF('Extrato 2'!$FG$13='Extrato 2'!$GC$29,'Extrato 2'!CN3,IF('Extrato 2'!$FG$13='Extrato 2'!$EJ$2,'Extrato 2'!DX3,"")))</f>
        <v>Edna Dias (96)</v>
      </c>
      <c r="FY3" s="22">
        <v>1</v>
      </c>
      <c r="FZ3" s="22" t="str">
        <f>IF('Extrato 2'!$FG$13='Extrato 2'!$GB$29,'Extrato 2'!BI3,IF('Extrato 2'!$FG$13='Extrato 2'!$GC$29,'Extrato 2'!CS3,IF('Extrato 2'!$FG$13='Extrato 2'!$EJ$2,'Extrato 2'!EC3,"")))</f>
        <v>Leide Santos (14)</v>
      </c>
      <c r="GB3" s="30" t="str">
        <f>IF('Extrato 2'!$NH$2&gt;=3,'Extrato 2'!FN4,"")</f>
        <v/>
      </c>
      <c r="GC3" s="30" t="str">
        <f>IF('Extrato 2'!$NH$2&gt;=3,'Extrato 2'!FP4,"")</f>
        <v/>
      </c>
      <c r="GD3" s="30" t="str">
        <f>IF('Extrato 2'!$NH$2&gt;=3,'Extrato 2'!FR4,"")</f>
        <v/>
      </c>
      <c r="GE3" s="30" t="str">
        <f>IF('Extrato 2'!$NH$2&gt;=4,'Extrato 2'!FT4,"")</f>
        <v/>
      </c>
      <c r="GF3" s="30" t="str">
        <f>IF('Extrato 2'!$NH$2&gt;=5,'Extrato 2'!FV4,"")</f>
        <v/>
      </c>
      <c r="GG3" s="30" t="str">
        <f>IF('Extrato 2'!$NH$2&gt;=6,'Extrato 2'!FX4,"")</f>
        <v/>
      </c>
      <c r="GH3" s="30" t="str">
        <f>IF('Extrato 2'!$NH$2&gt;=7,'Extrato 2'!FZ4,"")</f>
        <v/>
      </c>
      <c r="MC3" s="32" t="str">
        <f>'Extrato 2'!NG13</f>
        <v>Atleta</v>
      </c>
      <c r="MD3" s="32" t="str">
        <f>'Extrato 2'!$MC$3&amp;"/"&amp;'Extrato 2'!$NH$13</f>
        <v>Atleta/Mt</v>
      </c>
      <c r="ME3" s="32" t="str">
        <f>'Análise Quantitativa'!J26</f>
        <v xml:space="preserve"> ∑%GS</v>
      </c>
      <c r="MF3" s="32" t="str">
        <f>ME3&amp;" (Class.)"</f>
        <v xml:space="preserve"> ∑%GS (Class.)</v>
      </c>
      <c r="MG3" s="32" t="s">
        <v>52</v>
      </c>
      <c r="MH3" s="32" t="str">
        <f>MG3&amp;" (Class.)"</f>
        <v>IC (Class.)</v>
      </c>
      <c r="MI3" s="32" t="s">
        <v>51</v>
      </c>
      <c r="MJ3" s="32" t="str">
        <f>MI3&amp;" (Class.)"</f>
        <v>IE (Class.)</v>
      </c>
      <c r="MK3" s="32" t="s">
        <v>50</v>
      </c>
      <c r="ML3" s="32" t="str">
        <f>MK3&amp;" (Class.)"</f>
        <v>bicrista-ilíaco/biacromial  (Class.)</v>
      </c>
      <c r="MM3" s="32" t="s">
        <v>49</v>
      </c>
      <c r="MN3" s="32" t="str">
        <f>MM3&amp;" (Class.)"</f>
        <v>MI/Est  (Class.)</v>
      </c>
      <c r="MO3" s="32" t="s">
        <v>48</v>
      </c>
      <c r="MP3" s="32" t="str">
        <f>MO3&amp;" (Class.)"</f>
        <v>C-Pn/Cx  (Class.)</v>
      </c>
      <c r="MQ3" s="32" t="s">
        <v>47</v>
      </c>
      <c r="MR3" s="32" t="str">
        <f>MQ3&amp;" (Class.)"</f>
        <v>C-Cx/Est  (Class.)</v>
      </c>
      <c r="MS3" s="32" t="s">
        <v>46</v>
      </c>
      <c r="MT3" s="32" t="str">
        <f>MS3&amp;" (Class.)"</f>
        <v>C-Pn/Est  (Class.)</v>
      </c>
      <c r="MU3" s="32" t="s">
        <v>45</v>
      </c>
      <c r="MV3" s="32" t="str">
        <f>MU3&amp;" (Class.)"</f>
        <v>MS/Est  (Class.)</v>
      </c>
      <c r="MW3" s="32" t="s">
        <v>44</v>
      </c>
      <c r="MX3" s="32" t="str">
        <f>MW3&amp;" (Class.)"</f>
        <v>C-Ant/Br  (Class.)</v>
      </c>
      <c r="MY3" s="32" t="s">
        <v>43</v>
      </c>
      <c r="MZ3" s="32" t="str">
        <f>MY3&amp;" (Class.)"</f>
        <v>C-Ant/Est  (Class.)</v>
      </c>
      <c r="NA3" s="32" t="s">
        <v>42</v>
      </c>
      <c r="NB3" s="32" t="str">
        <f>NA3&amp;" (Class.)"</f>
        <v>C-Br/Est (Class.)</v>
      </c>
      <c r="NC3" s="32" t="s">
        <v>41</v>
      </c>
      <c r="ND3" s="32" t="str">
        <f>NC3&amp;" (Class.)"</f>
        <v>II (Class.)</v>
      </c>
      <c r="NE3" s="32"/>
      <c r="NJ3" s="263" t="s">
        <v>106</v>
      </c>
      <c r="NK3" s="263"/>
    </row>
    <row r="4" spans="2:376" ht="15" customHeight="1" x14ac:dyDescent="0.25">
      <c r="B4" s="19">
        <f>'Extrato 2'!MC6</f>
        <v>4</v>
      </c>
      <c r="C4" s="7">
        <f>Esboço!AX2</f>
        <v>2</v>
      </c>
      <c r="D4" s="4">
        <f>IF('Análise Quantitativa'!V38=0,"",'Análise Quantitativa'!V38)</f>
        <v>53.36</v>
      </c>
      <c r="E4" s="3">
        <f>IF('Análise Quantitativa'!P38=0,"",'Análise Quantitativa'!P38)</f>
        <v>152</v>
      </c>
      <c r="F4" s="19">
        <f t="shared" si="0"/>
        <v>53.36</v>
      </c>
      <c r="G4" s="19">
        <f t="shared" si="1"/>
        <v>53.36</v>
      </c>
      <c r="H4" s="22">
        <v>54.66</v>
      </c>
      <c r="I4" s="22">
        <v>54.66</v>
      </c>
      <c r="J4" s="76">
        <f>IFERROR(IF('Análise Quantitativa'!$D$33="Máximo",RANK(D4,$D$3:$D$72,0),IF('Análise Quantitativa'!$D$33="Mínimo",RANK(D4,$D$3:$D$72,1),IF('Análise Quantitativa'!$D$33="- Mínimo",RANK(D4,$D$3:$D$72,1),""))),"")</f>
        <v>1</v>
      </c>
      <c r="K4" s="76">
        <f>IFERROR(IF('Análise Quantitativa'!$D$33="Máximo",_xlfn.RANK.EQ(D4,$D$3:$D$72,0)+COUNTIF($D$3:D4,D4)-1,IF('Análise Quantitativa'!$D$33="Mínimo",_xlfn.RANK.EQ(D4,$D$3:$D$72,1)+COUNTIF($D$3:D4,D4)-1,IF('Análise Quantitativa'!$D$33="- Mínimo",_xlfn.RANK.EQ(D4,$D$3:$D$72,1)+COUNTIF($D$3:D4,D4)-1,""))),"")</f>
        <v>1</v>
      </c>
      <c r="L4" s="6" t="str">
        <f>IFERROR(IF(ISBLANK(D4),"",IF(AND(D4&gt;'Extrato 2'!$EW$3),'Extrato 2'!$HR$2,IF(AND(D4&lt;'Extrato 2'!$EX$3),'Extrato 2'!$HQ$2,'Extrato 2'!$HP$2))),"")</f>
        <v>&lt;₯</v>
      </c>
      <c r="M4" s="6">
        <f>IF((((IF(AND('Extrato 2'!D4&gt;'Extrato 2'!$EW$3),(('Extrato 2'!$EW$3-'Extrato 2'!D4)/'Extrato 2'!D4),IF(AND('Extrato 2'!D4&lt;'Extrato 2'!$EX$3),(('Extrato 2'!$EX$3-'Extrato 2'!D4)/'Extrato 2'!D4),'Extrato 2'!$HW$2)))))&lt;0,IF(AND('Extrato 2'!D4&gt;'Extrato 2'!$EW$3),(('Extrato 2'!$EW$3-'Extrato 2'!D4)/'Extrato 2'!D4),IF(AND('Extrato 2'!D4&lt;'Extrato 2'!$EX$3),(('Extrato 2'!$EX$3-'Extrato 2'!D4)/'Extrato 2'!D4),'Extrato 2'!$HW$2))*-1,IF(AND('Extrato 2'!D4&gt;'Extrato 2'!$EW$3),(('Extrato 2'!$EW$3-'Extrato 2'!D4)/'Extrato 2'!D4),IF(AND('Extrato 2'!D4&lt;'Extrato 2'!$EX$3),(('Extrato 2'!$EX$3-'Extrato 2'!D4)/'Extrato 2'!D4),'Extrato 2'!$HW$2)))</f>
        <v>6.3674479094757319E-2</v>
      </c>
      <c r="N4" s="6" t="str">
        <f>IF(AND(D4&gt;'Extrato 2'!$EW$3),M4,"")</f>
        <v/>
      </c>
      <c r="O4" s="6">
        <f>IF(D4&lt;'Extrato 2'!$EX$3,M4,"")</f>
        <v>6.3674479094757319E-2</v>
      </c>
      <c r="P4" s="5" t="str">
        <f>IF('Extrato 2'!L4='Extrato 2'!$HP$2,'Extrato 2'!D4,"")</f>
        <v/>
      </c>
      <c r="Q4" s="4" t="str">
        <f>IF(ISNA(HLOOKUP($Q$2,'Extrato 2'!$ME$3:$NE$74,B4,0)),"",IF(HLOOKUP($Q$2,'Extrato 2'!$ME$3:$NE$74,B4,0)="","",IF(HLOOKUP($Q$2,'Extrato 2'!$ME$3:$NE$74,B4,0)=0,"",HLOOKUP($Q$2,'Extrato 2'!$ME$3:$NE$74,B4,0))))</f>
        <v/>
      </c>
      <c r="S4" s="77">
        <f t="shared" ref="S4:S67" si="6">IF(K4="","",IF(K4=0,"",K4))</f>
        <v>1</v>
      </c>
      <c r="T4" s="19">
        <f t="shared" si="2"/>
        <v>152</v>
      </c>
      <c r="U4" s="3" t="str">
        <f>IF('Análise Quantitativa'!C38=0,"",'Análise Quantitativa'!C38)</f>
        <v>Kallyne Soares</v>
      </c>
      <c r="V4" s="19">
        <f t="shared" si="3"/>
        <v>1</v>
      </c>
      <c r="X4" s="19" t="str">
        <f t="shared" si="4"/>
        <v>Kallyne Soares (152)</v>
      </c>
      <c r="Y4" s="19">
        <f t="shared" si="5"/>
        <v>53.36</v>
      </c>
      <c r="AA4" s="19" t="str">
        <f>IF('Extrato 2'!D4='Extrato 2'!$EF$3,'Extrato 2'!E4,"")</f>
        <v/>
      </c>
      <c r="AB4" s="19" t="str">
        <f>IF(AA4="","-",'Extrato 2'!S4)</f>
        <v>-</v>
      </c>
      <c r="AC4" s="19" t="str">
        <v/>
      </c>
      <c r="AD4" s="19" t="str">
        <f>IF(AC4="","",VLOOKUP(AC4,'Extrato 2'!$S$3:$U$72,3,0))</f>
        <v/>
      </c>
      <c r="AE4" s="2" t="str">
        <f>IF(AC4="","",AD4&amp;" ("&amp;VLOOKUP(AC4,'Extrato 2'!$S$3:$U$72,2,0)&amp;")")</f>
        <v/>
      </c>
      <c r="AF4" s="19" t="str">
        <f>IF('Extrato 2'!D4='Extrato 2'!$EF$4,'Extrato 2'!E4,"")</f>
        <v/>
      </c>
      <c r="AG4" s="19" t="str">
        <f>IF(AF4="","-",'Extrato 2'!$S4)</f>
        <v>-</v>
      </c>
      <c r="AH4" s="19" t="str">
        <v/>
      </c>
      <c r="AI4" s="19" t="str">
        <f>IF(AH4="","",VLOOKUP(AH4,'Extrato 2'!$S$3:$U$72,3,0))</f>
        <v/>
      </c>
      <c r="AJ4" s="2" t="str">
        <f>IF(AH4="","",AI4&amp;" ("&amp;VLOOKUP(AH4,'Extrato 2'!$S$3:$U$72,2,0)&amp;")")</f>
        <v/>
      </c>
      <c r="AK4" s="19" t="str">
        <f>IF('Extrato 2'!D4='Extrato 2'!$EF$5,'Extrato 2'!E4,"")</f>
        <v/>
      </c>
      <c r="AL4" s="19" t="str">
        <f>IF(AK4="","-",'Extrato 2'!$S4)</f>
        <v>-</v>
      </c>
      <c r="AM4" s="19" t="str">
        <v/>
      </c>
      <c r="AN4" s="19" t="str">
        <f>IF(AM4="","",VLOOKUP(AM4,'Extrato 2'!$S$3:$U$72,3,0))</f>
        <v/>
      </c>
      <c r="AO4" s="2" t="str">
        <f>IF(AM4="","",AN4&amp;" ("&amp;VLOOKUP(AM4,'Extrato 2'!$S$3:$U$72,2,0)&amp;")")</f>
        <v/>
      </c>
      <c r="AP4" s="19" t="str">
        <f>IF('Extrato 2'!D4='Extrato 2'!$EF$6,'Extrato 2'!E4,"")</f>
        <v/>
      </c>
      <c r="AQ4" s="19" t="str">
        <f>IF(AP4="","-",'Extrato 2'!$S4)</f>
        <v>-</v>
      </c>
      <c r="AR4" s="19" t="str">
        <v/>
      </c>
      <c r="AS4" s="19" t="str">
        <f>IF(AR4="","",VLOOKUP(AR4,'Extrato 2'!$S$3:$U$72,3,0))</f>
        <v/>
      </c>
      <c r="AT4" s="2" t="str">
        <f>IF(AR4="","",AS4&amp;" ("&amp;VLOOKUP(AR4,'Extrato 2'!$S$3:$U$72,2,0)&amp;")")</f>
        <v/>
      </c>
      <c r="AU4" s="19" t="str">
        <f>IF('Extrato 2'!D4='Extrato 2'!$EF$7,'Extrato 2'!E4,"")</f>
        <v/>
      </c>
      <c r="AV4" s="19" t="str">
        <f>IF(AU4="","-",'Extrato 2'!$S4)</f>
        <v>-</v>
      </c>
      <c r="AW4" s="19" t="str">
        <v/>
      </c>
      <c r="AX4" s="19" t="str">
        <f>IF(AW4="","",VLOOKUP(AW4,'Extrato 2'!$S$3:$U$72,3,0))</f>
        <v/>
      </c>
      <c r="AY4" s="2" t="str">
        <f>IF(AW4="","",AX4&amp;" ("&amp;VLOOKUP(AW4,'Extrato 2'!$S$3:$U$72,2,0)&amp;")")</f>
        <v/>
      </c>
      <c r="AZ4" s="19" t="str">
        <f>IF('Extrato 2'!D4='Extrato 2'!$EF$8,'Extrato 2'!E4,"")</f>
        <v/>
      </c>
      <c r="BA4" s="19" t="str">
        <f>IF(AZ4="","-",'Extrato 2'!$S4)</f>
        <v>-</v>
      </c>
      <c r="BB4" s="19" t="str">
        <v/>
      </c>
      <c r="BC4" s="19" t="str">
        <f>IF(BB4="","",VLOOKUP(BB4,'Extrato 2'!$S$3:$U$72,3,0))</f>
        <v/>
      </c>
      <c r="BD4" s="2" t="str">
        <f>IF(BB4="","",BC4&amp;" ("&amp;VLOOKUP(BB4,'Extrato 2'!$S$3:$U$72,2,0)&amp;")")</f>
        <v/>
      </c>
      <c r="BE4" s="19" t="str">
        <f>IF('Extrato 2'!D4='Extrato 2'!$EF$9,'Extrato 2'!E4,"")</f>
        <v/>
      </c>
      <c r="BF4" s="19" t="str">
        <f>IF(BE4="","-",'Extrato 2'!$S4)</f>
        <v>-</v>
      </c>
      <c r="BG4" s="19" t="str">
        <v/>
      </c>
      <c r="BH4" s="19" t="str">
        <f>IF(BG4="","",VLOOKUP(BG4,'Extrato 2'!$S$3:$U$72,3,0))</f>
        <v/>
      </c>
      <c r="BI4" s="2" t="str">
        <f>IF(BG4="","",BH4&amp;" ("&amp;VLOOKUP(BG4,'Extrato 2'!$S$3:$U$72,2,0)&amp;")")</f>
        <v/>
      </c>
      <c r="BK4" s="19">
        <f>IF('Extrato 2'!D4='Extrato 2'!$EH$3,'Extrato 2'!E4,"")</f>
        <v>152</v>
      </c>
      <c r="BL4" s="19">
        <f>IF(BK4="","-",'Extrato 2'!S4)</f>
        <v>1</v>
      </c>
      <c r="BM4" s="19" t="str">
        <v/>
      </c>
      <c r="BN4" s="19" t="str">
        <f>IF(BM4="","",VLOOKUP(BM4,'Extrato 2'!$S$3:$U$72,3,0))</f>
        <v/>
      </c>
      <c r="BO4" s="2" t="str">
        <f>IF(BM4="","",BN4&amp;" ("&amp;VLOOKUP(BM4,'Extrato 2'!$S$3:$U$72,2,0)&amp;")")</f>
        <v/>
      </c>
      <c r="BP4" s="19" t="str">
        <f>IF('Extrato 2'!D4='Extrato 2'!$EH$4,'Extrato 2'!E4,"")</f>
        <v/>
      </c>
      <c r="BQ4" s="19" t="str">
        <f>IF(BP4="","-",'Extrato 2'!$S4)</f>
        <v>-</v>
      </c>
      <c r="BR4" s="19" t="str">
        <v/>
      </c>
      <c r="BS4" s="19" t="str">
        <f>IF(BR4="","",VLOOKUP(BR4,'Extrato 2'!$S$3:$U$72,3,0))</f>
        <v/>
      </c>
      <c r="BT4" s="2" t="str">
        <f>IF(BR4="","",BS4&amp;" ("&amp;VLOOKUP(BR4,'Extrato 2'!$S$3:$U$72,2,0)&amp;")")</f>
        <v/>
      </c>
      <c r="BU4" s="19" t="str">
        <f>IF('Extrato 2'!D4='Extrato 2'!$EH$5,'Extrato 2'!E4,"")</f>
        <v/>
      </c>
      <c r="BV4" s="19" t="str">
        <f>IF(BU4="","-",'Extrato 2'!$S4)</f>
        <v>-</v>
      </c>
      <c r="BW4" s="19" t="str">
        <v/>
      </c>
      <c r="BX4" s="19" t="str">
        <f>IF(BW4="","",VLOOKUP(BW4,'Extrato 2'!$S$3:$U$72,3,0))</f>
        <v/>
      </c>
      <c r="BY4" s="2" t="str">
        <f>IF(BW4="","",BX4&amp;" ("&amp;VLOOKUP(BW4,'Extrato 2'!$S$3:$U$72,2,0)&amp;")")</f>
        <v/>
      </c>
      <c r="BZ4" s="19" t="str">
        <f>IF('Extrato 2'!D4='Extrato 2'!$EH$6,'Extrato 2'!E4,"")</f>
        <v/>
      </c>
      <c r="CA4" s="19" t="str">
        <f>IF(BZ4="","-",'Extrato 2'!$S4)</f>
        <v>-</v>
      </c>
      <c r="CB4" s="19" t="str">
        <v/>
      </c>
      <c r="CC4" s="19" t="str">
        <f>IF(CB4="","",VLOOKUP(CB4,'Extrato 2'!$S$3:$U$72,3,0))</f>
        <v/>
      </c>
      <c r="CD4" s="2" t="str">
        <f>IF(CB4="","",CC4&amp;" ("&amp;VLOOKUP(CB4,'Extrato 2'!$S$3:$U$72,2,0)&amp;")")</f>
        <v/>
      </c>
      <c r="CE4" s="19" t="str">
        <f>IF('Extrato 2'!D4='Extrato 2'!$EH$7,'Extrato 2'!E4,"")</f>
        <v/>
      </c>
      <c r="CF4" s="19" t="str">
        <f>IF(CE4="","-",'Extrato 2'!$S4)</f>
        <v>-</v>
      </c>
      <c r="CG4" s="19" t="str">
        <v/>
      </c>
      <c r="CH4" s="19" t="str">
        <f>IF(CG4="","",VLOOKUP(CG4,'Extrato 2'!$S$3:$U$72,3,0))</f>
        <v/>
      </c>
      <c r="CI4" s="2" t="str">
        <f>IF(CG4="","",CH4&amp;" ("&amp;VLOOKUP(CG4,'Extrato 2'!$S$3:$U$72,2,0)&amp;")")</f>
        <v/>
      </c>
      <c r="CJ4" s="19" t="str">
        <f>IF('Extrato 2'!D4='Extrato 2'!$EH$8,'Extrato 2'!E4,"")</f>
        <v/>
      </c>
      <c r="CK4" s="19" t="str">
        <f>IF(CJ4="","-",'Extrato 2'!$S4)</f>
        <v>-</v>
      </c>
      <c r="CL4" s="19" t="str">
        <v/>
      </c>
      <c r="CM4" s="19" t="str">
        <f>IF(CL4="","",VLOOKUP(CL4,'Extrato 2'!$S$3:$U$72,3,0))</f>
        <v/>
      </c>
      <c r="CN4" s="2" t="str">
        <f>IF(CL4="","",CM4&amp;" ("&amp;VLOOKUP(CL4,'Extrato 2'!$S$3:$U$72,2,0)&amp;")")</f>
        <v/>
      </c>
      <c r="CO4" s="19" t="str">
        <f>IF('Extrato 2'!D4='Extrato 2'!$EH$9,'Extrato 2'!E4,"")</f>
        <v/>
      </c>
      <c r="CP4" s="19" t="str">
        <f>IF(CO4="","-",'Extrato 2'!$S4)</f>
        <v>-</v>
      </c>
      <c r="CQ4" s="19" t="str">
        <v/>
      </c>
      <c r="CR4" s="19" t="str">
        <f>IF(CQ4="","",VLOOKUP(CQ4,'Extrato 2'!$S$3:$U$72,3,0))</f>
        <v/>
      </c>
      <c r="CS4" s="2" t="str">
        <f>IF(CQ4="","",CR4&amp;" ("&amp;VLOOKUP(CQ4,'Extrato 2'!$S$3:$U$72,2,0)&amp;")")</f>
        <v/>
      </c>
      <c r="CU4" s="19" t="str">
        <f>IF('Extrato 2'!D4='Extrato 2'!$EJ$3,'Extrato 2'!E4,"")</f>
        <v/>
      </c>
      <c r="CV4" s="19" t="str">
        <f>IF(CU4="","-",'Extrato 2'!S4)</f>
        <v>-</v>
      </c>
      <c r="CW4" s="19" t="str">
        <v/>
      </c>
      <c r="CX4" s="19" t="str">
        <f>IF(CW4="","",VLOOKUP(CW4,'Extrato 2'!$S$3:$U$72,3,0))</f>
        <v/>
      </c>
      <c r="CY4" s="2" t="str">
        <f>IF(CW4="","",CX4&amp;" ("&amp;VLOOKUP(CW4,'Extrato 2'!$S$3:$U$72,2,0)&amp;")")</f>
        <v/>
      </c>
      <c r="CZ4" s="19" t="str">
        <f>IF('Extrato 2'!D4='Extrato 2'!$EJ$4,'Extrato 2'!E4,"")</f>
        <v/>
      </c>
      <c r="DA4" s="19" t="str">
        <f>IF(CZ4="","-",'Extrato 2'!$S4)</f>
        <v>-</v>
      </c>
      <c r="DB4" s="19" t="str">
        <v/>
      </c>
      <c r="DC4" s="19" t="str">
        <f>IF(DB4="","",VLOOKUP(DB4,'Extrato 2'!$S$3:$U$72,3,0))</f>
        <v/>
      </c>
      <c r="DD4" s="2" t="str">
        <f>IF(DB4="","",DC4&amp;" ("&amp;VLOOKUP(DB4,'Extrato 2'!$S$3:$U$72,2,0)&amp;")")</f>
        <v/>
      </c>
      <c r="DE4" s="19" t="str">
        <f>IF('Extrato 2'!D4='Extrato 2'!$EJ$5,'Extrato 2'!E4,"")</f>
        <v/>
      </c>
      <c r="DF4" s="19" t="str">
        <f>IF(DE4="","-",'Extrato 2'!$S4)</f>
        <v>-</v>
      </c>
      <c r="DG4" s="19" t="str">
        <v/>
      </c>
      <c r="DH4" s="19" t="str">
        <f>IF(DG4="","",VLOOKUP(DG4,'Extrato 2'!$S$3:$U$72,3,0))</f>
        <v/>
      </c>
      <c r="DI4" s="2" t="str">
        <f>IF(DG4="","",DH4&amp;" ("&amp;VLOOKUP(DG4,'Extrato 2'!$S$3:$U$72,2,0)&amp;")")</f>
        <v/>
      </c>
      <c r="DJ4" s="19" t="str">
        <f>IF('Extrato 2'!D4='Extrato 2'!$EJ$6,'Extrato 2'!E4,"")</f>
        <v/>
      </c>
      <c r="DK4" s="19" t="str">
        <f>IF(DJ4="","-",'Extrato 2'!$S4)</f>
        <v>-</v>
      </c>
      <c r="DL4" s="19" t="str">
        <v/>
      </c>
      <c r="DM4" s="19" t="str">
        <f>IF(DL4="","",VLOOKUP(DL4,'Extrato 2'!$S$3:$U$72,3,0))</f>
        <v/>
      </c>
      <c r="DN4" s="2" t="str">
        <f>IF(DL4="","",DM4&amp;" ("&amp;VLOOKUP(DL4,'Extrato 2'!$S$3:$U$72,2,0)&amp;")")</f>
        <v/>
      </c>
      <c r="DO4" s="19" t="str">
        <f>IF('Extrato 2'!D4='Extrato 2'!$EJ$7,'Extrato 2'!E4,"")</f>
        <v/>
      </c>
      <c r="DP4" s="19" t="str">
        <f>IF(DO4="","-",'Extrato 2'!$S4)</f>
        <v>-</v>
      </c>
      <c r="DQ4" s="19" t="str">
        <v/>
      </c>
      <c r="DR4" s="19" t="str">
        <f>IF(DQ4="","",VLOOKUP(DQ4,'Extrato 2'!$S$3:$U$72,3,0))</f>
        <v/>
      </c>
      <c r="DS4" s="2" t="str">
        <f>IF(DQ4="","",DR4&amp;" ("&amp;VLOOKUP(DQ4,'Extrato 2'!$S$3:$U$72,2,0)&amp;")")</f>
        <v/>
      </c>
      <c r="DT4" s="19" t="str">
        <f>IF('Extrato 2'!D4='Extrato 2'!$EJ$8,'Extrato 2'!E4,"")</f>
        <v/>
      </c>
      <c r="DU4" s="19" t="str">
        <f>IF(DT4="","-",'Extrato 2'!$S4)</f>
        <v>-</v>
      </c>
      <c r="DV4" s="19" t="str">
        <v/>
      </c>
      <c r="DW4" s="19" t="str">
        <f>IF(DV4="","",VLOOKUP(DV4,'Extrato 2'!$S$3:$U$72,3,0))</f>
        <v/>
      </c>
      <c r="DX4" s="2" t="str">
        <f>IF(DV4="","",DW4&amp;" ("&amp;VLOOKUP(DV4,'Extrato 2'!$S$3:$U$72,2,0)&amp;")")</f>
        <v/>
      </c>
      <c r="DY4" s="19" t="str">
        <f>IF('Extrato 2'!D4='Extrato 2'!$EJ$9,'Extrato 2'!E4,"")</f>
        <v/>
      </c>
      <c r="DZ4" s="19" t="str">
        <f>IF(DY4="","-",'Extrato 2'!$S4)</f>
        <v>-</v>
      </c>
      <c r="EA4" s="19" t="str">
        <v/>
      </c>
      <c r="EB4" s="19" t="str">
        <f>IF(EA4="","",VLOOKUP(EA4,'Extrato 2'!$S$3:$U$72,3,0))</f>
        <v/>
      </c>
      <c r="EC4" s="2" t="str">
        <f>IF(EA4="","",EB4&amp;" ("&amp;VLOOKUP(EA4,'Extrato 2'!$S$3:$U$72,2,0)&amp;")")</f>
        <v/>
      </c>
      <c r="EE4" s="22">
        <v>2</v>
      </c>
      <c r="EF4" s="19">
        <f>IF(ISERROR(LARGE('Extrato 2'!$I$3:$I$72,EE4)),"",LARGE('Extrato 2'!$I$3:$I$72,EE4))</f>
        <v>99.92</v>
      </c>
      <c r="EG4" s="32">
        <f>IF(EF4="","",IF(COUNTIF('Extrato 2'!$D$3:$D$72,EF4)=1,1,IF(COUNTIF('Extrato 2'!$D$3:$D$72,EF4)=0,"",IF(ISERROR(COUNTIF('Extrato 2'!$D$3:$D$72,EF4)),"",COUNTIF('Extrato 2'!$D$3:$D$72,EF4)))))</f>
        <v>1</v>
      </c>
      <c r="EH4" s="19">
        <f t="array" ref="EH4">IF(ISERROR(SMALL(IF('Extrato 2'!$I$3:$I$72&gt;0,'Extrato 2'!$I$3:$I$72),EE4)),"",SMALL(IF('Extrato 2'!$I$3:$I$72&gt;0,'Extrato 2'!$I$3:$I$72),EE4))</f>
        <v>54.66</v>
      </c>
      <c r="EI4" s="32">
        <f>IF(EH4="","",IF(COUNTIF('Extrato 2'!$D$3:$D$72,EH4)=1,1,IF(COUNTIF('Extrato 2'!$D$3:$D$72,EH4)=0,"",IF(ISERROR(COUNTIF('Extrato 2'!$D$3:$D$72,EH4)),"",COUNTIF('Extrato 2'!$D$3:$D$72,EH4)))))</f>
        <v>1</v>
      </c>
      <c r="EJ4" s="19" t="str">
        <f t="array" ref="EJ4">IF(ISERROR(SMALL(IF('Extrato 2'!$H$3:$H$72&lt;0,'Extrato 2'!$H$3:$H$72),EE4)),"",SMALL(IF('Extrato 2'!$H$3:$H$72&lt;0,'Extrato 2'!$H$3:$H$72),EE4))</f>
        <v/>
      </c>
      <c r="EK4" s="32" t="str">
        <f>IF(EJ4="","",IF(COUNTIF('Extrato 2'!$D$3:$D$72,EJ4)=1,1,IF(COUNTIF('Extrato 2'!$D$3:$D$72,EJ4)=0,"",IF(ISERROR(COUNTIF('Extrato 2'!$D$3:$D$72,EJ4)),"",COUNTIF('Extrato 2'!$D$3:$D$72,EJ4)))))</f>
        <v/>
      </c>
      <c r="EL4" s="8"/>
      <c r="EP4" s="8"/>
      <c r="EQ4" s="32">
        <v>-10</v>
      </c>
      <c r="FC4" s="24"/>
      <c r="FG4" s="264" t="s">
        <v>28</v>
      </c>
      <c r="FH4" s="264"/>
      <c r="FJ4" s="19" t="s">
        <v>40</v>
      </c>
      <c r="FK4" s="19" t="str">
        <f>IF('Extrato 2'!$FG$13='Extrato 2'!$GB$29,'Extrato 2'!GB31,IF('Extrato 2'!$FG$13='Extrato 2'!$GC$29,'Extrato 2'!GC31,IF('Extrato 2'!$FG$13='Extrato 2'!$EJ$2,'Extrato 2'!GD31,"")))</f>
        <v>Vilma Rodrigues Alvez (8)</v>
      </c>
      <c r="FM4" s="22">
        <v>2</v>
      </c>
      <c r="FN4" s="22" t="str">
        <f>IF('Extrato 2'!$FG$13='Extrato 2'!$GB$29,'Extrato 2'!AE4,IF('Extrato 2'!$FG$13='Extrato 2'!$GC$29,'Extrato 2'!BO4,IF('Extrato 2'!$FG$13='Extrato 2'!$EJ$2,'Extrato 2'!CY4,"")))</f>
        <v/>
      </c>
      <c r="FO4" s="22">
        <v>2</v>
      </c>
      <c r="FP4" s="22" t="str">
        <f>IF('Extrato 2'!$FG$13='Extrato 2'!$GB$29,'Extrato 2'!AJ4,IF('Extrato 2'!$FG$13='Extrato 2'!$GC$29,'Extrato 2'!BT4,IF('Extrato 2'!$FG$13='Extrato 2'!$EJ$2,'Extrato 2'!DD4,"")))</f>
        <v/>
      </c>
      <c r="FQ4" s="22">
        <v>2</v>
      </c>
      <c r="FR4" s="22" t="str">
        <f>IF('Extrato 2'!$FG$13='Extrato 2'!$GB$29,'Extrato 2'!AO4,IF('Extrato 2'!$FG$13='Extrato 2'!$GC$29,'Extrato 2'!BY4,IF('Extrato 2'!$FG$13='Extrato 2'!$EJ$2,'Extrato 2'!DI4,"")))</f>
        <v/>
      </c>
      <c r="FS4" s="22">
        <v>2</v>
      </c>
      <c r="FT4" s="22" t="str">
        <f>IF('Extrato 2'!$FG$13='Extrato 2'!$GB$29,'Extrato 2'!AT4,IF('Extrato 2'!$FG$13='Extrato 2'!$GC$29,'Extrato 2'!CD4,IF('Extrato 2'!$FG$13='Extrato 2'!$EJ$2,'Extrato 2'!DN4,"")))</f>
        <v/>
      </c>
      <c r="FU4" s="22">
        <v>2</v>
      </c>
      <c r="FV4" s="22" t="str">
        <f>IF('Extrato 2'!$FG$13='Extrato 2'!$GB$29,'Extrato 2'!AY4,IF('Extrato 2'!$FG$13='Extrato 2'!$GC$29,'Extrato 2'!CI4,IF('Extrato 2'!$FG$13='Extrato 2'!$EJ$2,'Extrato 2'!DS4,"")))</f>
        <v/>
      </c>
      <c r="FW4" s="22">
        <v>2</v>
      </c>
      <c r="FX4" s="22" t="str">
        <f>IF('Extrato 2'!$FG$13='Extrato 2'!$GB$29,'Extrato 2'!BD4,IF('Extrato 2'!$FG$13='Extrato 2'!$GC$29,'Extrato 2'!CN4,IF('Extrato 2'!$FG$13='Extrato 2'!$EJ$2,'Extrato 2'!DX4,"")))</f>
        <v/>
      </c>
      <c r="FY4" s="22">
        <v>2</v>
      </c>
      <c r="FZ4" s="22" t="str">
        <f>IF('Extrato 2'!$FG$13='Extrato 2'!$GB$29,'Extrato 2'!BI4,IF('Extrato 2'!$FG$13='Extrato 2'!$GC$29,'Extrato 2'!CS4,IF('Extrato 2'!$FG$13='Extrato 2'!$EJ$2,'Extrato 2'!EC4,"")))</f>
        <v/>
      </c>
      <c r="GB4" s="30" t="str">
        <f>IF('Extrato 2'!$NH$2&gt;=3,'Extrato 2'!FN5,"")</f>
        <v/>
      </c>
      <c r="GC4" s="30" t="str">
        <f>IF('Extrato 2'!$NH$2&gt;=3,'Extrato 2'!FP5,"")</f>
        <v/>
      </c>
      <c r="GD4" s="30" t="str">
        <f>IF('Extrato 2'!$NH$2&gt;=3,'Extrato 2'!FR5,"")</f>
        <v/>
      </c>
      <c r="GE4" s="30" t="str">
        <f>IF('Extrato 2'!$NH$2&gt;=4,'Extrato 2'!FT5,"")</f>
        <v/>
      </c>
      <c r="GF4" s="30" t="str">
        <f>IF('Extrato 2'!$NH$2&gt;=5,'Extrato 2'!FV5,"")</f>
        <v/>
      </c>
      <c r="GG4" s="30" t="str">
        <f>IF('Extrato 2'!$NH$2&gt;=6,'Extrato 2'!FX5,"")</f>
        <v/>
      </c>
      <c r="GH4" s="30" t="str">
        <f>IF('Extrato 2'!$NH$2&gt;=7,'Extrato 2'!FZ5,"")</f>
        <v/>
      </c>
      <c r="GK4" s="10" t="str">
        <f>IF('Extrato 2'!$NI$13='Extrato 2'!$NG$14,"1º",IF('Extrato 2'!$NI$13='Extrato 2'!$NH$14,"1ª",""))</f>
        <v>1ª</v>
      </c>
      <c r="GL4" s="10" t="str">
        <f>IF('Extrato 2'!$NI$13='Extrato 2'!$NG$14,"2º",IF('Extrato 2'!$NI$13='Extrato 2'!$NH$14,"2ª",""))</f>
        <v>2ª</v>
      </c>
      <c r="GM4" s="10" t="str">
        <f>IF('Extrato 2'!$NI$13='Extrato 2'!$NG$14,"3º",IF('Extrato 2'!$NI$13='Extrato 2'!$NH$14,"3ª",""))</f>
        <v>3ª</v>
      </c>
      <c r="GN4" s="10" t="str">
        <f>IF('Extrato 2'!$NI$13='Extrato 2'!$NG$14,"4º",IF('Extrato 2'!$NI$13='Extrato 2'!$NH$14,"4ª",""))</f>
        <v>4ª</v>
      </c>
      <c r="GO4" s="10" t="str">
        <f>IF('Extrato 2'!$NI$13='Extrato 2'!$NG$14,"5º",IF('Extrato 2'!$NI$13='Extrato 2'!$NH$14,"5ª",""))</f>
        <v>5ª</v>
      </c>
      <c r="GP4" s="10" t="str">
        <f>IF('Extrato 2'!$NI$13='Extrato 2'!$NG$14,"6º",IF('Extrato 2'!$NI$13='Extrato 2'!$NH$14,"6ª",""))</f>
        <v>6ª</v>
      </c>
      <c r="GQ4" s="10" t="str">
        <f>IF('Extrato 2'!$NI$13='Extrato 2'!$NG$14,"7º",IF('Extrato 2'!$NI$13='Extrato 2'!$NH$14,"7ª",""))</f>
        <v>7ª</v>
      </c>
      <c r="GS4" s="10">
        <v>1</v>
      </c>
      <c r="GT4" s="10">
        <v>2</v>
      </c>
      <c r="GU4" s="10">
        <v>3</v>
      </c>
      <c r="GV4" s="10">
        <v>4</v>
      </c>
      <c r="GW4" s="10">
        <v>5</v>
      </c>
      <c r="GX4" s="10">
        <v>6</v>
      </c>
      <c r="GY4" s="10" t="str">
        <f>'Extrato 2'!$GK$6&amp;" "&amp;1</f>
        <v>≠ 1</v>
      </c>
      <c r="GZ4" s="18" t="str">
        <f>'Extrato 2'!$GK$6&amp;" "&amp;2</f>
        <v>≠ 2</v>
      </c>
      <c r="HA4" s="10" t="str">
        <f>'Extrato 2'!$GK$6&amp;" "&amp;3</f>
        <v>≠ 3</v>
      </c>
      <c r="HB4" s="10" t="str">
        <f>'Extrato 2'!$GK$6&amp;" "&amp;4</f>
        <v>≠ 4</v>
      </c>
      <c r="HC4" s="10" t="str">
        <f>'Extrato 2'!$GK$6&amp;" "&amp;5</f>
        <v>≠ 5</v>
      </c>
      <c r="HD4" s="10" t="str">
        <f>'Extrato 2'!$GK$6&amp;" "&amp;6</f>
        <v>≠ 6</v>
      </c>
      <c r="HE4" s="265" t="s">
        <v>14</v>
      </c>
      <c r="HF4" s="265"/>
      <c r="HG4" s="265"/>
      <c r="HH4" s="265"/>
      <c r="HI4" s="265"/>
      <c r="HJ4" s="265"/>
      <c r="HK4" s="265" t="s">
        <v>13</v>
      </c>
      <c r="HL4" s="265"/>
      <c r="HM4" s="265"/>
      <c r="HN4" s="265"/>
      <c r="HO4" s="265"/>
      <c r="HP4" s="265"/>
      <c r="HQ4" s="10">
        <v>1</v>
      </c>
      <c r="HR4" s="10">
        <v>2</v>
      </c>
      <c r="HS4" s="10">
        <v>3</v>
      </c>
      <c r="HT4" s="10">
        <v>4</v>
      </c>
      <c r="HU4" s="10">
        <v>5</v>
      </c>
      <c r="HV4" s="10">
        <v>6</v>
      </c>
      <c r="HW4" s="265" t="s">
        <v>12</v>
      </c>
      <c r="HX4" s="265"/>
      <c r="HY4" s="265"/>
      <c r="HZ4" s="265"/>
      <c r="IA4" s="265"/>
      <c r="IB4" s="265"/>
      <c r="IC4" s="17" t="str">
        <f t="shared" ref="IC4:IH4" si="7">IF(HQ5=0,"",HQ5&amp;" = ")</f>
        <v xml:space="preserve">2ª = </v>
      </c>
      <c r="ID4" s="17" t="str">
        <f t="shared" si="7"/>
        <v xml:space="preserve">3ª = </v>
      </c>
      <c r="IE4" s="17" t="str">
        <f t="shared" si="7"/>
        <v xml:space="preserve">4ª = </v>
      </c>
      <c r="IF4" s="17" t="str">
        <f t="shared" si="7"/>
        <v xml:space="preserve">5ª = </v>
      </c>
      <c r="IG4" s="17" t="str">
        <f t="shared" si="7"/>
        <v xml:space="preserve">6ª = </v>
      </c>
      <c r="IH4" s="17" t="str">
        <f t="shared" si="7"/>
        <v xml:space="preserve">7ª = </v>
      </c>
      <c r="II4" s="10" t="s">
        <v>11</v>
      </c>
      <c r="IJ4" s="10" t="s">
        <v>10</v>
      </c>
      <c r="IK4" s="10" t="s">
        <v>9</v>
      </c>
      <c r="IL4" s="10" t="s">
        <v>8</v>
      </c>
      <c r="IM4" s="10" t="s">
        <v>7</v>
      </c>
      <c r="IN4" s="10" t="s">
        <v>6</v>
      </c>
      <c r="IP4" s="17" t="str">
        <f t="shared" ref="IP4:IU4" si="8">IF($HB$2=0,"",$HB$2*100&amp;"%")</f>
        <v>5%</v>
      </c>
      <c r="IQ4" s="17" t="str">
        <f t="shared" si="8"/>
        <v>5%</v>
      </c>
      <c r="IR4" s="17" t="str">
        <f t="shared" si="8"/>
        <v>5%</v>
      </c>
      <c r="IS4" s="17" t="str">
        <f t="shared" si="8"/>
        <v>5%</v>
      </c>
      <c r="IT4" s="17" t="str">
        <f t="shared" si="8"/>
        <v>5%</v>
      </c>
      <c r="IU4" s="17" t="str">
        <f t="shared" si="8"/>
        <v>5%</v>
      </c>
      <c r="IW4" s="17" t="str">
        <f t="shared" ref="IW4:JB4" si="9">IF($HB$2=0,"",$HB$2*100&amp;"%")</f>
        <v>5%</v>
      </c>
      <c r="IX4" s="17" t="str">
        <f t="shared" si="9"/>
        <v>5%</v>
      </c>
      <c r="IY4" s="17" t="str">
        <f t="shared" si="9"/>
        <v>5%</v>
      </c>
      <c r="IZ4" s="17" t="str">
        <f t="shared" si="9"/>
        <v>5%</v>
      </c>
      <c r="JA4" s="17" t="str">
        <f t="shared" si="9"/>
        <v>5%</v>
      </c>
      <c r="JB4" s="17" t="str">
        <f t="shared" si="9"/>
        <v>5%</v>
      </c>
      <c r="JD4" s="27">
        <v>3</v>
      </c>
      <c r="JE4" s="27">
        <v>4</v>
      </c>
      <c r="JF4" s="27">
        <v>5</v>
      </c>
      <c r="JG4" s="27">
        <v>6</v>
      </c>
      <c r="JH4" s="27">
        <v>7</v>
      </c>
      <c r="MB4" s="32" t="s">
        <v>27</v>
      </c>
      <c r="MC4" s="259" t="s">
        <v>39</v>
      </c>
      <c r="MD4" s="261"/>
      <c r="ME4" s="30">
        <v>2</v>
      </c>
      <c r="MF4" s="30">
        <v>3</v>
      </c>
      <c r="MG4" s="30">
        <v>4</v>
      </c>
      <c r="MH4" s="30">
        <v>5</v>
      </c>
      <c r="MI4" s="30">
        <v>6</v>
      </c>
      <c r="MJ4" s="30">
        <v>7</v>
      </c>
      <c r="MK4" s="30">
        <v>8</v>
      </c>
      <c r="ML4" s="30">
        <v>9</v>
      </c>
      <c r="MM4" s="32">
        <v>10</v>
      </c>
      <c r="MN4" s="32">
        <v>11</v>
      </c>
      <c r="MO4" s="32">
        <v>12</v>
      </c>
      <c r="MP4" s="32">
        <v>13</v>
      </c>
      <c r="MQ4" s="32">
        <v>14</v>
      </c>
      <c r="MR4" s="32">
        <v>15</v>
      </c>
      <c r="MS4" s="32">
        <v>16</v>
      </c>
      <c r="MT4" s="32">
        <v>17</v>
      </c>
      <c r="MU4" s="32">
        <v>18</v>
      </c>
      <c r="MV4" s="32">
        <v>19</v>
      </c>
      <c r="MW4" s="32">
        <v>20</v>
      </c>
      <c r="MX4" s="32">
        <v>21</v>
      </c>
      <c r="MY4" s="32">
        <v>22</v>
      </c>
      <c r="MZ4" s="32">
        <v>23</v>
      </c>
      <c r="NA4" s="32">
        <v>24</v>
      </c>
      <c r="NB4" s="32">
        <v>25</v>
      </c>
      <c r="NC4" s="32">
        <v>26</v>
      </c>
      <c r="ND4" s="32">
        <v>27</v>
      </c>
      <c r="NE4" s="32">
        <v>28</v>
      </c>
      <c r="NG4" s="36" t="s">
        <v>20</v>
      </c>
      <c r="NH4" s="33">
        <f>'Análise Quantitativa'!O33</f>
        <v>1</v>
      </c>
      <c r="NI4" s="26"/>
      <c r="NJ4" s="35" t="str">
        <f>"="</f>
        <v>=</v>
      </c>
      <c r="NK4" s="33" t="str">
        <f>'Análise Quantitativa'!D33</f>
        <v>Mínimo</v>
      </c>
      <c r="NL4" s="26"/>
    </row>
    <row r="5" spans="2:376" ht="15" customHeight="1" x14ac:dyDescent="0.25">
      <c r="B5" s="19">
        <f>'Extrato 2'!MC7</f>
        <v>5</v>
      </c>
      <c r="C5" s="7">
        <f>Esboço!AX3</f>
        <v>3</v>
      </c>
      <c r="D5" s="4">
        <f>IF('Análise Quantitativa'!V39=0,"",'Análise Quantitativa'!V39)</f>
        <v>76.319999999999993</v>
      </c>
      <c r="E5" s="3">
        <f>IF('Análise Quantitativa'!P39=0,"",'Análise Quantitativa'!P39)</f>
        <v>2</v>
      </c>
      <c r="F5" s="19">
        <f t="shared" si="0"/>
        <v>76.319999999999993</v>
      </c>
      <c r="G5" s="19">
        <f t="shared" si="1"/>
        <v>76.319999999999993</v>
      </c>
      <c r="H5" s="22">
        <v>57.86</v>
      </c>
      <c r="I5" s="22">
        <v>57.86</v>
      </c>
      <c r="J5" s="76">
        <f>IFERROR(IF('Análise Quantitativa'!$D$33="Máximo",RANK(D5,$D$3:$D$72,0),IF('Análise Quantitativa'!$D$33="Mínimo",RANK(D5,$D$3:$D$72,1),IF('Análise Quantitativa'!$D$33="- Mínimo",RANK(D5,$D$3:$D$72,1),""))),"")</f>
        <v>4</v>
      </c>
      <c r="K5" s="76">
        <f>IFERROR(IF('Análise Quantitativa'!$D$33="Máximo",_xlfn.RANK.EQ(D5,$D$3:$D$72,0)+COUNTIF($D$3:D5,D5)-1,IF('Análise Quantitativa'!$D$33="Mínimo",_xlfn.RANK.EQ(D5,$D$3:$D$72,1)+COUNTIF($D$3:D5,D5)-1,IF('Análise Quantitativa'!$D$33="- Mínimo",_xlfn.RANK.EQ(D5,$D$3:$D$72,1)+COUNTIF($D$3:D5,D5)-1,""))),"")</f>
        <v>4</v>
      </c>
      <c r="L5" s="6" t="str">
        <f>IFERROR(IF(ISBLANK(D5),"",IF(AND(D5&gt;'Extrato 2'!$EW$3),'Extrato 2'!$HR$2,IF(AND(D5&lt;'Extrato 2'!$EX$3),'Extrato 2'!$HQ$2,'Extrato 2'!$HP$2))),"")</f>
        <v>≥ ₯ ≤</v>
      </c>
      <c r="M5" s="6" t="str">
        <f>IF((((IF(AND('Extrato 2'!D5&gt;'Extrato 2'!$EW$3),(('Extrato 2'!$EW$3-'Extrato 2'!D5)/'Extrato 2'!D5),IF(AND('Extrato 2'!D5&lt;'Extrato 2'!$EX$3),(('Extrato 2'!$EX$3-'Extrato 2'!D5)/'Extrato 2'!D5),'Extrato 2'!$HW$2)))))&lt;0,IF(AND('Extrato 2'!D5&gt;'Extrato 2'!$EW$3),(('Extrato 2'!$EW$3-'Extrato 2'!D5)/'Extrato 2'!D5),IF(AND('Extrato 2'!D5&lt;'Extrato 2'!$EX$3),(('Extrato 2'!$EX$3-'Extrato 2'!D5)/'Extrato 2'!D5),'Extrato 2'!$HW$2))*-1,IF(AND('Extrato 2'!D5&gt;'Extrato 2'!$EW$3),(('Extrato 2'!$EW$3-'Extrato 2'!D5)/'Extrato 2'!D5),IF(AND('Extrato 2'!D5&lt;'Extrato 2'!$EX$3),(('Extrato 2'!$EX$3-'Extrato 2'!D5)/'Extrato 2'!D5),'Extrato 2'!$HW$2)))</f>
        <v/>
      </c>
      <c r="N5" s="6" t="str">
        <f>IF(AND(D5&gt;'Extrato 2'!$EW$3),M5,"")</f>
        <v/>
      </c>
      <c r="O5" s="6" t="str">
        <f>IF(D5&lt;'Extrato 2'!$EX$3,M5,"")</f>
        <v/>
      </c>
      <c r="P5" s="5">
        <f>IF('Extrato 2'!L5='Extrato 2'!$HP$2,'Extrato 2'!D5,"")</f>
        <v>76.319999999999993</v>
      </c>
      <c r="Q5" s="4" t="str">
        <f>IF(ISNA(HLOOKUP($Q$2,'Extrato 2'!$ME$3:$NE$74,B5,0)),"",IF(HLOOKUP($Q$2,'Extrato 2'!$ME$3:$NE$74,B5,0)="","",IF(HLOOKUP($Q$2,'Extrato 2'!$ME$3:$NE$74,B5,0)=0,"",HLOOKUP($Q$2,'Extrato 2'!$ME$3:$NE$74,B5,0))))</f>
        <v/>
      </c>
      <c r="S5" s="77">
        <f t="shared" si="6"/>
        <v>4</v>
      </c>
      <c r="T5" s="19">
        <f t="shared" si="2"/>
        <v>2</v>
      </c>
      <c r="U5" s="3" t="str">
        <f>IF('Análise Quantitativa'!C39=0,"",'Análise Quantitativa'!C39)</f>
        <v>Mª Silva</v>
      </c>
      <c r="V5" s="19">
        <f t="shared" si="3"/>
        <v>4</v>
      </c>
      <c r="X5" s="19" t="str">
        <f t="shared" si="4"/>
        <v>Mª Silva (2)</v>
      </c>
      <c r="Y5" s="19">
        <f t="shared" si="5"/>
        <v>76.319999999999993</v>
      </c>
      <c r="AA5" s="19" t="str">
        <f>IF('Extrato 2'!D5='Extrato 2'!$EF$3,'Extrato 2'!E5,"")</f>
        <v/>
      </c>
      <c r="AB5" s="19" t="str">
        <f>IF(AA5="","-",'Extrato 2'!S5)</f>
        <v>-</v>
      </c>
      <c r="AC5" s="19" t="str">
        <v/>
      </c>
      <c r="AD5" s="19" t="str">
        <f>IF(AC5="","",VLOOKUP(AC5,'Extrato 2'!$S$3:$U$72,3,0))</f>
        <v/>
      </c>
      <c r="AE5" s="2" t="str">
        <f>IF(AC5="","",AD5&amp;" ("&amp;VLOOKUP(AC5,'Extrato 2'!$S$3:$U$72,2,0)&amp;")")</f>
        <v/>
      </c>
      <c r="AF5" s="19" t="str">
        <f>IF('Extrato 2'!D5='Extrato 2'!$EF$4,'Extrato 2'!E5,"")</f>
        <v/>
      </c>
      <c r="AG5" s="19" t="str">
        <f>IF(AF5="","-",'Extrato 2'!$S5)</f>
        <v>-</v>
      </c>
      <c r="AH5" s="19" t="str">
        <v/>
      </c>
      <c r="AI5" s="19" t="str">
        <f>IF(AH5="","",VLOOKUP(AH5,'Extrato 2'!$S$3:$U$72,3,0))</f>
        <v/>
      </c>
      <c r="AJ5" s="2" t="str">
        <f>IF(AH5="","",AI5&amp;" ("&amp;VLOOKUP(AH5,'Extrato 2'!$S$3:$U$72,2,0)&amp;")")</f>
        <v/>
      </c>
      <c r="AK5" s="19" t="str">
        <f>IF('Extrato 2'!D5='Extrato 2'!$EF$5,'Extrato 2'!E5,"")</f>
        <v/>
      </c>
      <c r="AL5" s="19" t="str">
        <f>IF(AK5="","-",'Extrato 2'!$S5)</f>
        <v>-</v>
      </c>
      <c r="AM5" s="19" t="str">
        <v/>
      </c>
      <c r="AN5" s="19" t="str">
        <f>IF(AM5="","",VLOOKUP(AM5,'Extrato 2'!$S$3:$U$72,3,0))</f>
        <v/>
      </c>
      <c r="AO5" s="2" t="str">
        <f>IF(AM5="","",AN5&amp;" ("&amp;VLOOKUP(AM5,'Extrato 2'!$S$3:$U$72,2,0)&amp;")")</f>
        <v/>
      </c>
      <c r="AP5" s="19" t="str">
        <f>IF('Extrato 2'!D5='Extrato 2'!$EF$6,'Extrato 2'!E5,"")</f>
        <v/>
      </c>
      <c r="AQ5" s="19" t="str">
        <f>IF(AP5="","-",'Extrato 2'!$S5)</f>
        <v>-</v>
      </c>
      <c r="AR5" s="19" t="str">
        <v/>
      </c>
      <c r="AS5" s="19" t="str">
        <f>IF(AR5="","",VLOOKUP(AR5,'Extrato 2'!$S$3:$U$72,3,0))</f>
        <v/>
      </c>
      <c r="AT5" s="2" t="str">
        <f>IF(AR5="","",AS5&amp;" ("&amp;VLOOKUP(AR5,'Extrato 2'!$S$3:$U$72,2,0)&amp;")")</f>
        <v/>
      </c>
      <c r="AU5" s="19">
        <f>IF('Extrato 2'!D5='Extrato 2'!$EF$7,'Extrato 2'!E5,"")</f>
        <v>2</v>
      </c>
      <c r="AV5" s="19">
        <f>IF(AU5="","-",'Extrato 2'!$S5)</f>
        <v>4</v>
      </c>
      <c r="AW5" s="19" t="str">
        <v/>
      </c>
      <c r="AX5" s="19" t="str">
        <f>IF(AW5="","",VLOOKUP(AW5,'Extrato 2'!$S$3:$U$72,3,0))</f>
        <v/>
      </c>
      <c r="AY5" s="2" t="str">
        <f>IF(AW5="","",AX5&amp;" ("&amp;VLOOKUP(AW5,'Extrato 2'!$S$3:$U$72,2,0)&amp;")")</f>
        <v/>
      </c>
      <c r="AZ5" s="19" t="str">
        <f>IF('Extrato 2'!D5='Extrato 2'!$EF$8,'Extrato 2'!E5,"")</f>
        <v/>
      </c>
      <c r="BA5" s="19" t="str">
        <f>IF(AZ5="","-",'Extrato 2'!$S5)</f>
        <v>-</v>
      </c>
      <c r="BB5" s="19" t="str">
        <v/>
      </c>
      <c r="BC5" s="19" t="str">
        <f>IF(BB5="","",VLOOKUP(BB5,'Extrato 2'!$S$3:$U$72,3,0))</f>
        <v/>
      </c>
      <c r="BD5" s="2" t="str">
        <f>IF(BB5="","",BC5&amp;" ("&amp;VLOOKUP(BB5,'Extrato 2'!$S$3:$U$72,2,0)&amp;")")</f>
        <v/>
      </c>
      <c r="BE5" s="19" t="str">
        <f>IF('Extrato 2'!D5='Extrato 2'!$EF$9,'Extrato 2'!E5,"")</f>
        <v/>
      </c>
      <c r="BF5" s="19" t="str">
        <f>IF(BE5="","-",'Extrato 2'!$S5)</f>
        <v>-</v>
      </c>
      <c r="BG5" s="19" t="str">
        <v/>
      </c>
      <c r="BH5" s="19" t="str">
        <f>IF(BG5="","",VLOOKUP(BG5,'Extrato 2'!$S$3:$U$72,3,0))</f>
        <v/>
      </c>
      <c r="BI5" s="2" t="str">
        <f>IF(BG5="","",BH5&amp;" ("&amp;VLOOKUP(BG5,'Extrato 2'!$S$3:$U$72,2,0)&amp;")")</f>
        <v/>
      </c>
      <c r="BK5" s="19" t="str">
        <f>IF('Extrato 2'!D5='Extrato 2'!$EH$3,'Extrato 2'!E5,"")</f>
        <v/>
      </c>
      <c r="BL5" s="19" t="str">
        <f>IF(BK5="","-",'Extrato 2'!S5)</f>
        <v>-</v>
      </c>
      <c r="BM5" s="19" t="str">
        <v/>
      </c>
      <c r="BN5" s="19" t="str">
        <f>IF(BM5="","",VLOOKUP(BM5,'Extrato 2'!$S$3:$U$72,3,0))</f>
        <v/>
      </c>
      <c r="BO5" s="2" t="str">
        <f>IF(BM5="","",BN5&amp;" ("&amp;VLOOKUP(BM5,'Extrato 2'!$S$3:$U$72,2,0)&amp;")")</f>
        <v/>
      </c>
      <c r="BP5" s="19" t="str">
        <f>IF('Extrato 2'!D5='Extrato 2'!$EH$4,'Extrato 2'!E5,"")</f>
        <v/>
      </c>
      <c r="BQ5" s="19" t="str">
        <f>IF(BP5="","-",'Extrato 2'!$S5)</f>
        <v>-</v>
      </c>
      <c r="BR5" s="19" t="str">
        <v/>
      </c>
      <c r="BS5" s="19" t="str">
        <f>IF(BR5="","",VLOOKUP(BR5,'Extrato 2'!$S$3:$U$72,3,0))</f>
        <v/>
      </c>
      <c r="BT5" s="2" t="str">
        <f>IF(BR5="","",BS5&amp;" ("&amp;VLOOKUP(BR5,'Extrato 2'!$S$3:$U$72,2,0)&amp;")")</f>
        <v/>
      </c>
      <c r="BU5" s="19" t="str">
        <f>IF('Extrato 2'!D5='Extrato 2'!$EH$5,'Extrato 2'!E5,"")</f>
        <v/>
      </c>
      <c r="BV5" s="19" t="str">
        <f>IF(BU5="","-",'Extrato 2'!$S5)</f>
        <v>-</v>
      </c>
      <c r="BW5" s="19" t="str">
        <v/>
      </c>
      <c r="BX5" s="19" t="str">
        <f>IF(BW5="","",VLOOKUP(BW5,'Extrato 2'!$S$3:$U$72,3,0))</f>
        <v/>
      </c>
      <c r="BY5" s="2" t="str">
        <f>IF(BW5="","",BX5&amp;" ("&amp;VLOOKUP(BW5,'Extrato 2'!$S$3:$U$72,2,0)&amp;")")</f>
        <v/>
      </c>
      <c r="BZ5" s="19">
        <f>IF('Extrato 2'!D5='Extrato 2'!$EH$6,'Extrato 2'!E5,"")</f>
        <v>2</v>
      </c>
      <c r="CA5" s="19">
        <f>IF(BZ5="","-",'Extrato 2'!$S5)</f>
        <v>4</v>
      </c>
      <c r="CB5" s="19" t="str">
        <v/>
      </c>
      <c r="CC5" s="19" t="str">
        <f>IF(CB5="","",VLOOKUP(CB5,'Extrato 2'!$S$3:$U$72,3,0))</f>
        <v/>
      </c>
      <c r="CD5" s="2" t="str">
        <f>IF(CB5="","",CC5&amp;" ("&amp;VLOOKUP(CB5,'Extrato 2'!$S$3:$U$72,2,0)&amp;")")</f>
        <v/>
      </c>
      <c r="CE5" s="19" t="str">
        <f>IF('Extrato 2'!D5='Extrato 2'!$EH$7,'Extrato 2'!E5,"")</f>
        <v/>
      </c>
      <c r="CF5" s="19" t="str">
        <f>IF(CE5="","-",'Extrato 2'!$S5)</f>
        <v>-</v>
      </c>
      <c r="CG5" s="19" t="str">
        <v/>
      </c>
      <c r="CH5" s="19" t="str">
        <f>IF(CG5="","",VLOOKUP(CG5,'Extrato 2'!$S$3:$U$72,3,0))</f>
        <v/>
      </c>
      <c r="CI5" s="2" t="str">
        <f>IF(CG5="","",CH5&amp;" ("&amp;VLOOKUP(CG5,'Extrato 2'!$S$3:$U$72,2,0)&amp;")")</f>
        <v/>
      </c>
      <c r="CJ5" s="19" t="str">
        <f>IF('Extrato 2'!D5='Extrato 2'!$EH$8,'Extrato 2'!E5,"")</f>
        <v/>
      </c>
      <c r="CK5" s="19" t="str">
        <f>IF(CJ5="","-",'Extrato 2'!$S5)</f>
        <v>-</v>
      </c>
      <c r="CL5" s="19" t="str">
        <v/>
      </c>
      <c r="CM5" s="19" t="str">
        <f>IF(CL5="","",VLOOKUP(CL5,'Extrato 2'!$S$3:$U$72,3,0))</f>
        <v/>
      </c>
      <c r="CN5" s="2" t="str">
        <f>IF(CL5="","",CM5&amp;" ("&amp;VLOOKUP(CL5,'Extrato 2'!$S$3:$U$72,2,0)&amp;")")</f>
        <v/>
      </c>
      <c r="CO5" s="19" t="str">
        <f>IF('Extrato 2'!D5='Extrato 2'!$EH$9,'Extrato 2'!E5,"")</f>
        <v/>
      </c>
      <c r="CP5" s="19" t="str">
        <f>IF(CO5="","-",'Extrato 2'!$S5)</f>
        <v>-</v>
      </c>
      <c r="CQ5" s="19" t="str">
        <v/>
      </c>
      <c r="CR5" s="19" t="str">
        <f>IF(CQ5="","",VLOOKUP(CQ5,'Extrato 2'!$S$3:$U$72,3,0))</f>
        <v/>
      </c>
      <c r="CS5" s="2" t="str">
        <f>IF(CQ5="","",CR5&amp;" ("&amp;VLOOKUP(CQ5,'Extrato 2'!$S$3:$U$72,2,0)&amp;")")</f>
        <v/>
      </c>
      <c r="CU5" s="19" t="str">
        <f>IF('Extrato 2'!D5='Extrato 2'!$EJ$3,'Extrato 2'!E5,"")</f>
        <v/>
      </c>
      <c r="CV5" s="19" t="str">
        <f>IF(CU5="","-",'Extrato 2'!S5)</f>
        <v>-</v>
      </c>
      <c r="CW5" s="19" t="str">
        <v/>
      </c>
      <c r="CX5" s="19" t="str">
        <f>IF(CW5="","",VLOOKUP(CW5,'Extrato 2'!$S$3:$U$72,3,0))</f>
        <v/>
      </c>
      <c r="CY5" s="2" t="str">
        <f>IF(CW5="","",CX5&amp;" ("&amp;VLOOKUP(CW5,'Extrato 2'!$S$3:$U$72,2,0)&amp;")")</f>
        <v/>
      </c>
      <c r="CZ5" s="19" t="str">
        <f>IF('Extrato 2'!D5='Extrato 2'!$EJ$4,'Extrato 2'!E5,"")</f>
        <v/>
      </c>
      <c r="DA5" s="19" t="str">
        <f>IF(CZ5="","-",'Extrato 2'!$S5)</f>
        <v>-</v>
      </c>
      <c r="DB5" s="19" t="str">
        <v/>
      </c>
      <c r="DC5" s="19" t="str">
        <f>IF(DB5="","",VLOOKUP(DB5,'Extrato 2'!$S$3:$U$72,3,0))</f>
        <v/>
      </c>
      <c r="DD5" s="2" t="str">
        <f>IF(DB5="","",DC5&amp;" ("&amp;VLOOKUP(DB5,'Extrato 2'!$S$3:$U$72,2,0)&amp;")")</f>
        <v/>
      </c>
      <c r="DE5" s="19" t="str">
        <f>IF('Extrato 2'!D5='Extrato 2'!$EJ$5,'Extrato 2'!E5,"")</f>
        <v/>
      </c>
      <c r="DF5" s="19" t="str">
        <f>IF(DE5="","-",'Extrato 2'!$S5)</f>
        <v>-</v>
      </c>
      <c r="DG5" s="19" t="str">
        <v/>
      </c>
      <c r="DH5" s="19" t="str">
        <f>IF(DG5="","",VLOOKUP(DG5,'Extrato 2'!$S$3:$U$72,3,0))</f>
        <v/>
      </c>
      <c r="DI5" s="2" t="str">
        <f>IF(DG5="","",DH5&amp;" ("&amp;VLOOKUP(DG5,'Extrato 2'!$S$3:$U$72,2,0)&amp;")")</f>
        <v/>
      </c>
      <c r="DJ5" s="19" t="str">
        <f>IF('Extrato 2'!D5='Extrato 2'!$EJ$6,'Extrato 2'!E5,"")</f>
        <v/>
      </c>
      <c r="DK5" s="19" t="str">
        <f>IF(DJ5="","-",'Extrato 2'!$S5)</f>
        <v>-</v>
      </c>
      <c r="DL5" s="19" t="str">
        <v/>
      </c>
      <c r="DM5" s="19" t="str">
        <f>IF(DL5="","",VLOOKUP(DL5,'Extrato 2'!$S$3:$U$72,3,0))</f>
        <v/>
      </c>
      <c r="DN5" s="2" t="str">
        <f>IF(DL5="","",DM5&amp;" ("&amp;VLOOKUP(DL5,'Extrato 2'!$S$3:$U$72,2,0)&amp;")")</f>
        <v/>
      </c>
      <c r="DO5" s="19" t="str">
        <f>IF('Extrato 2'!D5='Extrato 2'!$EJ$7,'Extrato 2'!E5,"")</f>
        <v/>
      </c>
      <c r="DP5" s="19" t="str">
        <f>IF(DO5="","-",'Extrato 2'!$S5)</f>
        <v>-</v>
      </c>
      <c r="DQ5" s="19" t="str">
        <v/>
      </c>
      <c r="DR5" s="19" t="str">
        <f>IF(DQ5="","",VLOOKUP(DQ5,'Extrato 2'!$S$3:$U$72,3,0))</f>
        <v/>
      </c>
      <c r="DS5" s="2" t="str">
        <f>IF(DQ5="","",DR5&amp;" ("&amp;VLOOKUP(DQ5,'Extrato 2'!$S$3:$U$72,2,0)&amp;")")</f>
        <v/>
      </c>
      <c r="DT5" s="19" t="str">
        <f>IF('Extrato 2'!D5='Extrato 2'!$EJ$8,'Extrato 2'!E5,"")</f>
        <v/>
      </c>
      <c r="DU5" s="19" t="str">
        <f>IF(DT5="","-",'Extrato 2'!$S5)</f>
        <v>-</v>
      </c>
      <c r="DV5" s="19" t="str">
        <v/>
      </c>
      <c r="DW5" s="19" t="str">
        <f>IF(DV5="","",VLOOKUP(DV5,'Extrato 2'!$S$3:$U$72,3,0))</f>
        <v/>
      </c>
      <c r="DX5" s="2" t="str">
        <f>IF(DV5="","",DW5&amp;" ("&amp;VLOOKUP(DV5,'Extrato 2'!$S$3:$U$72,2,0)&amp;")")</f>
        <v/>
      </c>
      <c r="DY5" s="19" t="str">
        <f>IF('Extrato 2'!D5='Extrato 2'!$EJ$9,'Extrato 2'!E5,"")</f>
        <v/>
      </c>
      <c r="DZ5" s="19" t="str">
        <f>IF(DY5="","-",'Extrato 2'!$S5)</f>
        <v>-</v>
      </c>
      <c r="EA5" s="19" t="str">
        <v/>
      </c>
      <c r="EB5" s="19" t="str">
        <f>IF(EA5="","",VLOOKUP(EA5,'Extrato 2'!$S$3:$U$72,3,0))</f>
        <v/>
      </c>
      <c r="EC5" s="2" t="str">
        <f>IF(EA5="","",EB5&amp;" ("&amp;VLOOKUP(EA5,'Extrato 2'!$S$3:$U$72,2,0)&amp;")")</f>
        <v/>
      </c>
      <c r="EE5" s="22">
        <v>3</v>
      </c>
      <c r="EF5" s="19">
        <f>IF(ISERROR(LARGE('Extrato 2'!$I$3:$I$72,EE5)),"",LARGE('Extrato 2'!$I$3:$I$72,EE5))</f>
        <v>92.77</v>
      </c>
      <c r="EG5" s="32">
        <f>IF(EF5="","",IF(COUNTIF('Extrato 2'!$D$3:$D$72,EF5)=1,1,IF(COUNTIF('Extrato 2'!$D$3:$D$72,EF5)=0,"",IF(ISERROR(COUNTIF('Extrato 2'!$D$3:$D$72,EF5)),"",COUNTIF('Extrato 2'!$D$3:$D$72,EF5)))))</f>
        <v>1</v>
      </c>
      <c r="EH5" s="19">
        <f t="array" ref="EH5">IF(ISERROR(SMALL(IF('Extrato 2'!$I$3:$I$72&gt;0,'Extrato 2'!$I$3:$I$72),EE5)),"",SMALL(IF('Extrato 2'!$I$3:$I$72&gt;0,'Extrato 2'!$I$3:$I$72),EE5))</f>
        <v>57.86</v>
      </c>
      <c r="EI5" s="32">
        <f>IF(EH5="","",IF(COUNTIF('Extrato 2'!$D$3:$D$72,EH5)=1,1,IF(COUNTIF('Extrato 2'!$D$3:$D$72,EH5)=0,"",IF(ISERROR(COUNTIF('Extrato 2'!$D$3:$D$72,EH5)),"",COUNTIF('Extrato 2'!$D$3:$D$72,EH5)))))</f>
        <v>1</v>
      </c>
      <c r="EJ5" s="19" t="str">
        <f t="array" ref="EJ5">IF(ISERROR(SMALL(IF('Extrato 2'!$H$3:$H$72&lt;0,'Extrato 2'!$H$3:$H$72),EE5)),"",SMALL(IF('Extrato 2'!$H$3:$H$72&lt;0,'Extrato 2'!$H$3:$H$72),EE5))</f>
        <v/>
      </c>
      <c r="EK5" s="32" t="str">
        <f>IF(EJ5="","",IF(COUNTIF('Extrato 2'!$D$3:$D$72,EJ5)=1,1,IF(COUNTIF('Extrato 2'!$D$3:$D$72,EJ5)=0,"",IF(ISERROR(COUNTIF('Extrato 2'!$D$3:$D$72,EJ5)),"",COUNTIF('Extrato 2'!$D$3:$D$72,EJ5)))))</f>
        <v/>
      </c>
      <c r="EL5" s="8"/>
      <c r="EP5" s="8"/>
      <c r="EQ5" s="8"/>
      <c r="ER5" s="8"/>
      <c r="ES5" s="8"/>
      <c r="ET5" s="8"/>
      <c r="FC5" s="24"/>
      <c r="FG5" s="32" t="str">
        <f>IF(VLOOKUP($FH$3,'Extrato 2'!$GE$21:$GF$27,2,0)=0,"",VLOOKUP($FH$3,'Extrato 2'!$GE$21:$GF$27,2,0))</f>
        <v>1ª Colocação (1)</v>
      </c>
      <c r="FH5" s="32" t="str">
        <f>IF(VLOOKUP($FH$3,'Extrato 2'!$FJ$3:$FK$9,2,0)=0,"",VLOOKUP($FH$3,'Extrato 2'!$FJ$3:$FK$9,2,0))</f>
        <v>Kallyne Soares (152)</v>
      </c>
      <c r="FJ5" s="19" t="s">
        <v>38</v>
      </c>
      <c r="FK5" s="19" t="str">
        <f>IF('Extrato 2'!$FG$13='Extrato 2'!$GB$29,'Extrato 2'!GB32,IF('Extrato 2'!$FG$13='Extrato 2'!$GC$29,'Extrato 2'!GC32,IF('Extrato 2'!$FG$13='Extrato 2'!$EJ$2,'Extrato 2'!GD32,"")))</f>
        <v>Brend Santos (21)</v>
      </c>
      <c r="FM5" s="22">
        <v>3</v>
      </c>
      <c r="FN5" s="22" t="str">
        <f>IF('Extrato 2'!$FG$13='Extrato 2'!$GB$29,'Extrato 2'!AE5,IF('Extrato 2'!$FG$13='Extrato 2'!$GC$29,'Extrato 2'!BO5,IF('Extrato 2'!$FG$13='Extrato 2'!$EJ$2,'Extrato 2'!CY5,"")))</f>
        <v/>
      </c>
      <c r="FO5" s="22">
        <v>3</v>
      </c>
      <c r="FP5" s="22" t="str">
        <f>IF('Extrato 2'!$FG$13='Extrato 2'!$GB$29,'Extrato 2'!AJ5,IF('Extrato 2'!$FG$13='Extrato 2'!$GC$29,'Extrato 2'!BT5,IF('Extrato 2'!$FG$13='Extrato 2'!$EJ$2,'Extrato 2'!DD5,"")))</f>
        <v/>
      </c>
      <c r="FQ5" s="22">
        <v>3</v>
      </c>
      <c r="FR5" s="22" t="str">
        <f>IF('Extrato 2'!$FG$13='Extrato 2'!$GB$29,'Extrato 2'!AO5,IF('Extrato 2'!$FG$13='Extrato 2'!$GC$29,'Extrato 2'!BY5,IF('Extrato 2'!$FG$13='Extrato 2'!$EJ$2,'Extrato 2'!DI5,"")))</f>
        <v/>
      </c>
      <c r="FS5" s="22">
        <v>3</v>
      </c>
      <c r="FT5" s="22" t="str">
        <f>IF('Extrato 2'!$FG$13='Extrato 2'!$GB$29,'Extrato 2'!AT5,IF('Extrato 2'!$FG$13='Extrato 2'!$GC$29,'Extrato 2'!CD5,IF('Extrato 2'!$FG$13='Extrato 2'!$EJ$2,'Extrato 2'!DN5,"")))</f>
        <v/>
      </c>
      <c r="FU5" s="22">
        <v>3</v>
      </c>
      <c r="FV5" s="22" t="str">
        <f>IF('Extrato 2'!$FG$13='Extrato 2'!$GB$29,'Extrato 2'!AY5,IF('Extrato 2'!$FG$13='Extrato 2'!$GC$29,'Extrato 2'!CI5,IF('Extrato 2'!$FG$13='Extrato 2'!$EJ$2,'Extrato 2'!DS5,"")))</f>
        <v/>
      </c>
      <c r="FW5" s="22">
        <v>3</v>
      </c>
      <c r="FX5" s="22" t="str">
        <f>IF('Extrato 2'!$FG$13='Extrato 2'!$GB$29,'Extrato 2'!BD5,IF('Extrato 2'!$FG$13='Extrato 2'!$GC$29,'Extrato 2'!CN5,IF('Extrato 2'!$FG$13='Extrato 2'!$EJ$2,'Extrato 2'!DX5,"")))</f>
        <v/>
      </c>
      <c r="FY5" s="22">
        <v>3</v>
      </c>
      <c r="FZ5" s="22" t="str">
        <f>IF('Extrato 2'!$FG$13='Extrato 2'!$GB$29,'Extrato 2'!BI5,IF('Extrato 2'!$FG$13='Extrato 2'!$GC$29,'Extrato 2'!CS5,IF('Extrato 2'!$FG$13='Extrato 2'!$EJ$2,'Extrato 2'!EC5,"")))</f>
        <v/>
      </c>
      <c r="GB5" s="30" t="str">
        <f>IF('Extrato 2'!$NH$2&gt;=3,'Extrato 2'!FN6,"")</f>
        <v/>
      </c>
      <c r="GC5" s="30" t="str">
        <f>IF('Extrato 2'!$NH$2&gt;=3,'Extrato 2'!FP6,"")</f>
        <v/>
      </c>
      <c r="GD5" s="30" t="str">
        <f>IF('Extrato 2'!$NH$2&gt;=3,'Extrato 2'!FR6,"")</f>
        <v/>
      </c>
      <c r="GE5" s="30" t="str">
        <f>IF('Extrato 2'!$NH$2&gt;=4,'Extrato 2'!FT6,"")</f>
        <v/>
      </c>
      <c r="GF5" s="30" t="str">
        <f>IF('Extrato 2'!$NH$2&gt;=5,'Extrato 2'!FV6,"")</f>
        <v/>
      </c>
      <c r="GG5" s="30" t="str">
        <f>IF('Extrato 2'!$NH$2&gt;=6,'Extrato 2'!FX6,"")</f>
        <v/>
      </c>
      <c r="GH5" s="30" t="str">
        <f>IF('Extrato 2'!$NH$2&gt;=7,'Extrato 2'!FZ6,"")</f>
        <v/>
      </c>
      <c r="GK5" s="32" t="str">
        <f>IF(ISNA(VLOOKUP('Extrato 2'!$NH$4,'Extrato 2'!$X$3:$Y$72,2,0)),"",VLOOKUP('Extrato 2'!$NH$4,'Extrato 2'!$X$3:$Y$72,2,0))</f>
        <v/>
      </c>
      <c r="GL5" s="32" t="str">
        <f>IF(ISNA(VLOOKUP('Extrato 2'!$NH$5,'Extrato 2'!$X$3:$Y$72,2,0)),"",VLOOKUP('Extrato 2'!$NH$5,'Extrato 2'!$X$3:$Y$72,2,0))</f>
        <v/>
      </c>
      <c r="GM5" s="32" t="str">
        <f>IF(ISNA(VLOOKUP('Extrato 2'!$NH$6,'Extrato 2'!$X$3:$Y$72,2,0)),"",VLOOKUP('Extrato 2'!$NH$6,'Extrato 2'!$X$3:$Y$72,2,0))</f>
        <v/>
      </c>
      <c r="GN5" s="32" t="str">
        <f>IF(ISNA(VLOOKUP('Extrato 2'!$NH$7,'Extrato 2'!$X$3:$Y$72,2,0)),"",VLOOKUP('Extrato 2'!$NH$7,'Extrato 2'!$X$3:$Y$72,2,0))</f>
        <v/>
      </c>
      <c r="GO5" s="32" t="str">
        <f>IF(ISNA(VLOOKUP('Extrato 2'!$NH$8,'Extrato 2'!$X$3:$Y$72,2,0)),"",VLOOKUP('Extrato 2'!$NH$8,'Extrato 2'!$X$3:$Y$72,2,0))</f>
        <v/>
      </c>
      <c r="GP5" s="32" t="str">
        <f>IF(ISNA(VLOOKUP('Extrato 2'!$NH$9,'Extrato 2'!$X$3:$Y$72,2,0)),"",VLOOKUP('Extrato 2'!$NH$9,'Extrato 2'!$X$3:$Y$72,2,0))</f>
        <v/>
      </c>
      <c r="GQ5" s="32" t="str">
        <f>IF(ISNA(VLOOKUP('Extrato 2'!$NH$10,'Extrato 2'!$X$3:$Y$72,2,0)),"",VLOOKUP('Extrato 2'!$NH$10,'Extrato 2'!$X$3:$Y$72,2,0))</f>
        <v/>
      </c>
      <c r="GS5" s="11" t="str">
        <f>IF(HE5='Extrato 2'!$GV$2,'Extrato 2'!$GS$2,ROUND('Extrato 2'!GL7,2)*100&amp;"%")</f>
        <v>-</v>
      </c>
      <c r="GT5" s="11" t="str">
        <f>IF(HF5='Extrato 2'!$GV$2,'Extrato 2'!$GS$2,ROUND('Extrato 2'!GM7,2)*100&amp;"%")</f>
        <v>-</v>
      </c>
      <c r="GU5" s="11" t="str">
        <f>IF(HG5='Extrato 2'!$GV$2,'Extrato 2'!$GS$2,ROUND('Extrato 2'!GN7,2)*100&amp;"%")</f>
        <v>-</v>
      </c>
      <c r="GV5" s="11" t="str">
        <f>IF(HH5='Extrato 2'!$GV$2,'Extrato 2'!$GS$2,ROUND('Extrato 2'!GO7,2)*100&amp;"%")</f>
        <v>-</v>
      </c>
      <c r="GW5" s="11" t="str">
        <f>IF(HI5='Extrato 2'!$GV$2,'Extrato 2'!$GS$2,ROUND('Extrato 2'!GP7,2)*100&amp;"%")</f>
        <v>-</v>
      </c>
      <c r="GX5" s="11" t="str">
        <f>IF(HJ5='Extrato 2'!$GV$2,'Extrato 2'!$GS$2,ROUND('Extrato 2'!GQ7,2)*100&amp;"%")</f>
        <v>-</v>
      </c>
      <c r="GY5" s="15" t="e">
        <f>ROUND('Extrato 2'!GL6,2)</f>
        <v>#VALUE!</v>
      </c>
      <c r="GZ5" s="15" t="e">
        <f>ROUND('Extrato 2'!GM6,2)</f>
        <v>#VALUE!</v>
      </c>
      <c r="HA5" s="15" t="e">
        <f>ROUND('Extrato 2'!GN6,2)</f>
        <v>#VALUE!</v>
      </c>
      <c r="HB5" s="15" t="e">
        <f>ROUND('Extrato 2'!GO6,2)</f>
        <v>#VALUE!</v>
      </c>
      <c r="HC5" s="15" t="e">
        <f>ROUND('Extrato 2'!GP6,2)</f>
        <v>#VALUE!</v>
      </c>
      <c r="HD5" s="15" t="e">
        <f>ROUND('Extrato 2'!GQ6,2)</f>
        <v>#VALUE!</v>
      </c>
      <c r="HE5" s="30" t="str">
        <f>IF(GK5&gt;GL5,$GT$2,IF(GK5&lt;GL5,$GU$2,IF(GK5=GL5,$GV$2)))</f>
        <v>semelhante</v>
      </c>
      <c r="HF5" s="30" t="str">
        <f>IF(GK5&gt;GM5,$GT$2,IF(GK5&lt;GM5,$GU$2,IF(GK5=GM5,$GV$2)))</f>
        <v>semelhante</v>
      </c>
      <c r="HG5" s="30" t="str">
        <f>IF(GK5&gt;GN5,$GT$2,IF(GK5&lt;GN5,$GU$2,IF(GK5=GN5,$GV$2)))</f>
        <v>semelhante</v>
      </c>
      <c r="HH5" s="30" t="str">
        <f>IF(GK5&gt;GO5,$GT$2,IF(GK5&lt;GO5,$GU$2,IF(GK5=GO5,$GV$2)))</f>
        <v>semelhante</v>
      </c>
      <c r="HI5" s="30" t="str">
        <f>IF(GK5&gt;GP5,$GT$2,IF(GK5&lt;GP5,$GU$2,IF(GK5=GP5,$GV$2)))</f>
        <v>semelhante</v>
      </c>
      <c r="HJ5" s="30" t="str">
        <f>IF(GK5&gt;GQ5,$GT$2,IF(GK5&lt;GQ5,$GU$2,IF(GK5=GQ5,$GV$2)))</f>
        <v>semelhante</v>
      </c>
      <c r="HK5" s="30" t="str">
        <f>IF('Extrato 2'!$NI$13='Extrato 2'!$NG$14,'Extrato 2'!$HD$2,IF('Extrato 2'!$NI$13='Extrato 2'!$NH$14,'Extrato 2'!$HF$2,""))</f>
        <v>a</v>
      </c>
      <c r="HL5" s="30" t="str">
        <f>IF('Extrato 2'!$NI$13='Extrato 2'!$NG$14,'Extrato 2'!$HD$2,IF('Extrato 2'!$NI$13='Extrato 2'!$NH$14,'Extrato 2'!$HF$2,""))</f>
        <v>a</v>
      </c>
      <c r="HM5" s="30" t="str">
        <f>IF('Extrato 2'!$NI$13='Extrato 2'!$NG$14,'Extrato 2'!$HD$2,IF('Extrato 2'!$NI$13='Extrato 2'!$NH$14,'Extrato 2'!$HF$2,""))</f>
        <v>a</v>
      </c>
      <c r="HN5" s="30" t="str">
        <f>IF('Extrato 2'!$NI$13='Extrato 2'!$NG$14,'Extrato 2'!$HD$2,IF('Extrato 2'!$NI$13='Extrato 2'!$NH$14,'Extrato 2'!$HF$2,""))</f>
        <v>a</v>
      </c>
      <c r="HO5" s="30" t="str">
        <f>IF('Extrato 2'!$NI$13='Extrato 2'!$NG$14,'Extrato 2'!$HD$2,IF('Extrato 2'!$NI$13='Extrato 2'!$NH$14,'Extrato 2'!$HF$2,""))</f>
        <v>a</v>
      </c>
      <c r="HP5" s="30" t="str">
        <f>IF('Extrato 2'!$NI$13='Extrato 2'!$NG$14,'Extrato 2'!$HD$2,IF('Extrato 2'!$NI$13='Extrato 2'!$NH$14,'Extrato 2'!$HF$2,""))</f>
        <v>a</v>
      </c>
      <c r="HQ5" s="30" t="str">
        <f>IF('Extrato 2'!GL4=0,"",'Extrato 2'!GL4)</f>
        <v>2ª</v>
      </c>
      <c r="HR5" s="30" t="str">
        <f>IF('Extrato 2'!GM4=0,"",'Extrato 2'!GM4)</f>
        <v>3ª</v>
      </c>
      <c r="HS5" s="30" t="str">
        <f>IF('Extrato 2'!GN4=0,"",'Extrato 2'!GN4)</f>
        <v>4ª</v>
      </c>
      <c r="HT5" s="30" t="str">
        <f>IF('Extrato 2'!GO4=0,"",'Extrato 2'!GO4)</f>
        <v>5ª</v>
      </c>
      <c r="HU5" s="30" t="str">
        <f>IF('Extrato 2'!GP4=0,"",'Extrato 2'!GP4)</f>
        <v>6ª</v>
      </c>
      <c r="HV5" s="30" t="str">
        <f>IF('Extrato 2'!GQ4=0,"",'Extrato 2'!GQ4)</f>
        <v>7ª</v>
      </c>
      <c r="HW5" s="30" t="str">
        <f>IF('Extrato 2'!$NI$13='Extrato 2'!$NG$14,'Extrato 2'!$HE$2,IF('Extrato 2'!$NI$13='Extrato 2'!$NH$14,'Extrato 2'!$HG$2,""))</f>
        <v>colocada</v>
      </c>
      <c r="HX5" s="30" t="str">
        <f>IF('Extrato 2'!$NI$13='Extrato 2'!$NG$14,'Extrato 2'!$HE$2,IF('Extrato 2'!$NI$13='Extrato 2'!$NH$14,'Extrato 2'!$HG$2,""))</f>
        <v>colocada</v>
      </c>
      <c r="HY5" s="30" t="str">
        <f>IF('Extrato 2'!$NI$13='Extrato 2'!$NG$14,'Extrato 2'!$HE$2,IF('Extrato 2'!$NI$13='Extrato 2'!$NH$14,'Extrato 2'!$HG$2,""))</f>
        <v>colocada</v>
      </c>
      <c r="HZ5" s="30" t="str">
        <f>IF('Extrato 2'!$NI$13='Extrato 2'!$NG$14,'Extrato 2'!$HE$2,IF('Extrato 2'!$NI$13='Extrato 2'!$NH$14,'Extrato 2'!$HG$2,""))</f>
        <v>colocada</v>
      </c>
      <c r="IA5" s="30" t="str">
        <f>IF('Extrato 2'!$NI$13='Extrato 2'!$NG$14,'Extrato 2'!$HE$2,IF('Extrato 2'!$NI$13='Extrato 2'!$NH$14,'Extrato 2'!$HG$2,""))</f>
        <v>colocada</v>
      </c>
      <c r="IB5" s="30" t="str">
        <f>IF('Extrato 2'!$NI$13='Extrato 2'!$NG$14,'Extrato 2'!$HE$2,IF('Extrato 2'!$NI$13='Extrato 2'!$NH$14,'Extrato 2'!$HG$2,""))</f>
        <v>colocada</v>
      </c>
      <c r="IC5" s="30" t="str">
        <f>IF('Extrato 2'!GL5=0,"",'Extrato 2'!GL5)</f>
        <v/>
      </c>
      <c r="ID5" s="30" t="str">
        <f>IF('Extrato 2'!GM5=0,"",'Extrato 2'!GM5)</f>
        <v/>
      </c>
      <c r="IE5" s="30" t="str">
        <f>IF('Extrato 2'!GN5=0,"",'Extrato 2'!GN5)</f>
        <v/>
      </c>
      <c r="IF5" s="30" t="str">
        <f>IF('Extrato 2'!GO5=0,"",'Extrato 2'!GO5)</f>
        <v/>
      </c>
      <c r="IG5" s="30" t="str">
        <f>IF('Extrato 2'!GP5=0,"",'Extrato 2'!GP5)</f>
        <v/>
      </c>
      <c r="IH5" s="30" t="str">
        <f>IF('Extrato 2'!GQ5=0,"",'Extrato 2'!GQ5)</f>
        <v/>
      </c>
      <c r="II5" s="14" t="str">
        <f>IF('Extrato 2'!HE5='Extrato 2'!$GV$2,'Extrato 2'!HE5&amp;" "&amp;'Extrato 2'!HK5&amp;" "&amp;'Extrato 2'!HQ5&amp;" "&amp;'Extrato 2'!HW5,'Extrato 2'!GS5&amp;" "&amp;"("&amp;'Extrato 2'!$GK$6&amp;": "&amp;'Extrato 2'!GY5&amp;") "&amp;'Extrato 2'!HE5&amp;" "&amp;'Extrato 2'!HK5&amp;" "&amp;'Extrato 2'!HQ5&amp;" "&amp;'Extrato 2'!HW5&amp;" ("&amp;'Extrato 2'!IC5&amp;")")</f>
        <v>semelhante a 2ª colocada</v>
      </c>
      <c r="IJ5" s="14" t="str">
        <f>IF('Extrato 2'!HF5='Extrato 2'!$GV$2,'Extrato 2'!HF5&amp;" "&amp;'Extrato 2'!HL5&amp;" "&amp;'Extrato 2'!HR5&amp;" "&amp;'Extrato 2'!HX5,'Extrato 2'!GT5&amp;" "&amp;"("&amp;'Extrato 2'!$GK$6&amp;": "&amp;'Extrato 2'!GZ5&amp;") "&amp;'Extrato 2'!HF5&amp;" "&amp;'Extrato 2'!HL5&amp;" "&amp;'Extrato 2'!HR5&amp;" "&amp;'Extrato 2'!HX5&amp;" ("&amp;'Extrato 2'!ID5&amp;")")</f>
        <v>semelhante a 3ª colocada</v>
      </c>
      <c r="IK5" s="14" t="str">
        <f>IF('Extrato 2'!HG5='Extrato 2'!$GV$2,'Extrato 2'!HG5&amp;" "&amp;'Extrato 2'!HM5&amp;" "&amp;'Extrato 2'!HS5&amp;" "&amp;'Extrato 2'!HY5,'Extrato 2'!GU5&amp;" "&amp;"("&amp;'Extrato 2'!$GK$6&amp;": "&amp;'Extrato 2'!HA5&amp;") "&amp;'Extrato 2'!HG5&amp;" "&amp;'Extrato 2'!HM5&amp;" "&amp;'Extrato 2'!HS5&amp;" "&amp;'Extrato 2'!HY5&amp;" ("&amp;'Extrato 2'!IE5&amp;")")</f>
        <v>semelhante a 4ª colocada</v>
      </c>
      <c r="IL5" s="14" t="str">
        <f>IF('Extrato 2'!HH5='Extrato 2'!$GV$2,'Extrato 2'!HH5&amp;" "&amp;'Extrato 2'!HN5&amp;" "&amp;'Extrato 2'!HT5&amp;" "&amp;'Extrato 2'!HZ5,'Extrato 2'!GV5&amp;" "&amp;"("&amp;'Extrato 2'!$GK$6&amp;": "&amp;'Extrato 2'!HB5&amp;") "&amp;'Extrato 2'!HH5&amp;" "&amp;'Extrato 2'!HN5&amp;" "&amp;'Extrato 2'!HT5&amp;" "&amp;'Extrato 2'!HZ5&amp;" ("&amp;'Extrato 2'!IF5&amp;")")</f>
        <v>semelhante a 5ª colocada</v>
      </c>
      <c r="IM5" s="14" t="str">
        <f>IF('Extrato 2'!HI5='Extrato 2'!$GV$2,'Extrato 2'!HI5&amp;" "&amp;'Extrato 2'!HO5&amp;" "&amp;'Extrato 2'!HU5&amp;" "&amp;'Extrato 2'!IA5,'Extrato 2'!GW5&amp;" "&amp;"("&amp;'Extrato 2'!$GK$6&amp;": "&amp;'Extrato 2'!HC5&amp;") "&amp;'Extrato 2'!HI5&amp;" "&amp;'Extrato 2'!HO5&amp;" "&amp;'Extrato 2'!HU5&amp;" "&amp;'Extrato 2'!IA5&amp;" ("&amp;'Extrato 2'!IG5&amp;")")</f>
        <v>semelhante a 6ª colocada</v>
      </c>
      <c r="IN5" s="14" t="str">
        <f>IF('Extrato 2'!HJ5='Extrato 2'!$GV$2,'Extrato 2'!HJ5&amp;" "&amp;'Extrato 2'!HP5&amp;" "&amp;'Extrato 2'!HV5&amp;" "&amp;'Extrato 2'!IB5,'Extrato 2'!GX5&amp;" "&amp;"("&amp;'Extrato 2'!$GK$6&amp;": "&amp;'Extrato 2'!HD5&amp;") "&amp;'Extrato 2'!HJ5&amp;" "&amp;'Extrato 2'!HP5&amp;" "&amp;'Extrato 2'!HV5&amp;" "&amp;'Extrato 2'!IB5&amp;" ("&amp;'Extrato 2'!IH5&amp;")")</f>
        <v>semelhante a 7ª colocada</v>
      </c>
      <c r="IP5" s="30" t="e">
        <f t="shared" ref="IP5:IU5" si="10">IF(GL7&lt;=$HB$2,$GY$2&amp;$GX$2&amp;" "&amp;IP4&amp;$HA$2,IF(GL7&gt;$HB$2,$GY$2&amp;$GZ$2&amp;" "&amp;IP4&amp;$HA$2,"-"))</f>
        <v>#VALUE!</v>
      </c>
      <c r="IQ5" s="30" t="e">
        <f t="shared" si="10"/>
        <v>#VALUE!</v>
      </c>
      <c r="IR5" s="30" t="e">
        <f t="shared" si="10"/>
        <v>#VALUE!</v>
      </c>
      <c r="IS5" s="30" t="e">
        <f t="shared" si="10"/>
        <v>#VALUE!</v>
      </c>
      <c r="IT5" s="30" t="e">
        <f t="shared" si="10"/>
        <v>#VALUE!</v>
      </c>
      <c r="IU5" s="30" t="e">
        <f t="shared" si="10"/>
        <v>#VALUE!</v>
      </c>
      <c r="IW5" s="30" t="e">
        <f t="shared" ref="IW5:JB5" si="11">IF(GL7&lt;=$HB$2,$GY$2&amp;$HI$2&amp;" "&amp;IW4&amp;$HA$2,IF(GL7&gt;$HB$2,$GY$2&amp;$HL$2&amp;" "&amp;IW4&amp;$HA$2,"-"))</f>
        <v>#VALUE!</v>
      </c>
      <c r="IX5" s="30" t="e">
        <f t="shared" si="11"/>
        <v>#VALUE!</v>
      </c>
      <c r="IY5" s="30" t="e">
        <f t="shared" si="11"/>
        <v>#VALUE!</v>
      </c>
      <c r="IZ5" s="30" t="e">
        <f t="shared" si="11"/>
        <v>#VALUE!</v>
      </c>
      <c r="JA5" s="30" t="e">
        <f t="shared" si="11"/>
        <v>#VALUE!</v>
      </c>
      <c r="JB5" s="30" t="e">
        <f t="shared" si="11"/>
        <v>#VALUE!</v>
      </c>
      <c r="JD5" s="30" t="str">
        <f>IF(GS6=0,"",GS6)</f>
        <v>semelhante a 2ª colocada e semelhante a 3ª colocada.</v>
      </c>
      <c r="JE5" s="30" t="str">
        <f>IF(GT6=0,"",GT6)</f>
        <v>semelhante a 2ª colocada, semelhante a 3ª colocada e semelhante a 4ª colocada.</v>
      </c>
      <c r="JF5" s="30" t="str">
        <f>IF(GU6=0,"",GU6)</f>
        <v>semelhante a 2ª colocada, semelhante a 3ª colocada, semelhante a 4ª colocada e semelhante a 5ª colocada.</v>
      </c>
      <c r="JG5" s="30" t="str">
        <f>IF(GV6=0,"",GV6)</f>
        <v>semelhante a 2ª colocada, semelhante a 3ª colocada, semelhante a 4ª colocada, semelhante a 5ª colocada e semelhante a 6ª colocada.</v>
      </c>
      <c r="JH5" s="30" t="str">
        <f>IF(GW6=0,"",GW6)</f>
        <v>semelhante a 2ª colocada, semelhante a 3ª colocada, semelhante a 4ª colocada, semelhante a 5ª colocada, semelhante a 6ª colocada e semelhante a 7ª colocada.</v>
      </c>
      <c r="MB5" s="32">
        <f t="shared" ref="MB5:MB68" si="12">IF(C3=0,"",C3)</f>
        <v>1</v>
      </c>
      <c r="MC5" s="32">
        <v>3</v>
      </c>
      <c r="MD5" s="32" t="str">
        <f>IF('Extrato 2'!X3=0,"",'Extrato 2'!X3)</f>
        <v>Emelynne Brito (100)</v>
      </c>
      <c r="ME5" s="32">
        <v>117</v>
      </c>
      <c r="MF5" s="32" t="s">
        <v>37</v>
      </c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G5" s="36" t="s">
        <v>19</v>
      </c>
      <c r="NH5" s="33">
        <f>'Análise Quantitativa'!Q33</f>
        <v>1</v>
      </c>
      <c r="NI5" s="26"/>
      <c r="NJ5" s="34" t="str">
        <f>'Análise Quantitativa'!C31</f>
        <v>1ª Colocação (1)</v>
      </c>
      <c r="NK5" s="16" t="str">
        <f>IFERROR('Extrato 2'!FH5,"")</f>
        <v>Kallyne Soares (152)</v>
      </c>
      <c r="NL5" s="26"/>
    </row>
    <row r="6" spans="2:376" ht="15" customHeight="1" x14ac:dyDescent="0.25">
      <c r="B6" s="19">
        <f>'Extrato 2'!MC8</f>
        <v>6</v>
      </c>
      <c r="C6" s="7">
        <f>Esboço!AX4</f>
        <v>4</v>
      </c>
      <c r="D6" s="4">
        <f>IF('Análise Quantitativa'!V40=0,"",'Análise Quantitativa'!V40)</f>
        <v>99.92</v>
      </c>
      <c r="E6" s="3">
        <f>IF('Análise Quantitativa'!P40=0,"",'Análise Quantitativa'!P40)</f>
        <v>14</v>
      </c>
      <c r="F6" s="19">
        <f t="shared" si="0"/>
        <v>99.92</v>
      </c>
      <c r="G6" s="19">
        <f t="shared" si="1"/>
        <v>99.92</v>
      </c>
      <c r="H6" s="22">
        <v>76.319999999999993</v>
      </c>
      <c r="I6" s="22">
        <v>76.319999999999993</v>
      </c>
      <c r="J6" s="76">
        <f>IFERROR(IF('Análise Quantitativa'!$D$33="Máximo",RANK(D6,$D$3:$D$72,0),IF('Análise Quantitativa'!$D$33="Mínimo",RANK(D6,$D$3:$D$72,1),IF('Análise Quantitativa'!$D$33="- Mínimo",RANK(D6,$D$3:$D$72,1),""))),"")</f>
        <v>7</v>
      </c>
      <c r="K6" s="76">
        <f>IFERROR(IF('Análise Quantitativa'!$D$33="Máximo",_xlfn.RANK.EQ(D6,$D$3:$D$72,0)+COUNTIF($D$3:D6,D6)-1,IF('Análise Quantitativa'!$D$33="Mínimo",_xlfn.RANK.EQ(D6,$D$3:$D$72,1)+COUNTIF($D$3:D6,D6)-1,IF('Análise Quantitativa'!$D$33="- Mínimo",_xlfn.RANK.EQ(D6,$D$3:$D$72,1)+COUNTIF($D$3:D6,D6)-1,""))),"")</f>
        <v>7</v>
      </c>
      <c r="L6" s="6" t="str">
        <f>IFERROR(IF(ISBLANK(D6),"",IF(AND(D6&gt;'Extrato 2'!$EW$3),'Extrato 2'!$HR$2,IF(AND(D6&lt;'Extrato 2'!$EX$3),'Extrato 2'!$HQ$2,'Extrato 2'!$HP$2))),"")</f>
        <v>&gt;₯</v>
      </c>
      <c r="M6" s="6">
        <f>IF((((IF(AND('Extrato 2'!D6&gt;'Extrato 2'!$EW$3),(('Extrato 2'!$EW$3-'Extrato 2'!D6)/'Extrato 2'!D6),IF(AND('Extrato 2'!D6&lt;'Extrato 2'!$EX$3),(('Extrato 2'!$EX$3-'Extrato 2'!D6)/'Extrato 2'!D6),'Extrato 2'!$HW$2)))))&lt;0,IF(AND('Extrato 2'!D6&gt;'Extrato 2'!$EW$3),(('Extrato 2'!$EW$3-'Extrato 2'!D6)/'Extrato 2'!D6),IF(AND('Extrato 2'!D6&lt;'Extrato 2'!$EX$3),(('Extrato 2'!$EX$3-'Extrato 2'!D6)/'Extrato 2'!D6),'Extrato 2'!$HW$2))*-1,IF(AND('Extrato 2'!D6&gt;'Extrato 2'!$EW$3),(('Extrato 2'!$EW$3-'Extrato 2'!D6)/'Extrato 2'!D6),IF(AND('Extrato 2'!D6&lt;'Extrato 2'!$EX$3),(('Extrato 2'!$EX$3-'Extrato 2'!D6)/'Extrato 2'!D6),'Extrato 2'!$HW$2)))</f>
        <v>2.2169437595038779E-2</v>
      </c>
      <c r="N6" s="6">
        <f>IF(AND(D6&gt;'Extrato 2'!$EW$3),M6,"")</f>
        <v>2.2169437595038779E-2</v>
      </c>
      <c r="O6" s="6" t="str">
        <f>IF(D6&lt;'Extrato 2'!$EX$3,M6,"")</f>
        <v/>
      </c>
      <c r="P6" s="5" t="str">
        <f>IF('Extrato 2'!L6='Extrato 2'!$HP$2,'Extrato 2'!D6,"")</f>
        <v/>
      </c>
      <c r="Q6" s="4" t="str">
        <f>IF(ISNA(HLOOKUP($Q$2,'Extrato 2'!$ME$3:$NE$74,B6,0)),"",IF(HLOOKUP($Q$2,'Extrato 2'!$ME$3:$NE$74,B6,0)="","",IF(HLOOKUP($Q$2,'Extrato 2'!$ME$3:$NE$74,B6,0)=0,"",HLOOKUP($Q$2,'Extrato 2'!$ME$3:$NE$74,B6,0))))</f>
        <v/>
      </c>
      <c r="S6" s="77">
        <f t="shared" si="6"/>
        <v>7</v>
      </c>
      <c r="T6" s="19">
        <f t="shared" si="2"/>
        <v>14</v>
      </c>
      <c r="U6" s="3" t="str">
        <f>IF('Análise Quantitativa'!C40=0,"",'Análise Quantitativa'!C40)</f>
        <v>Leide Santos</v>
      </c>
      <c r="V6" s="19">
        <f t="shared" si="3"/>
        <v>7</v>
      </c>
      <c r="X6" s="19" t="str">
        <f t="shared" si="4"/>
        <v>Leide Santos (14)</v>
      </c>
      <c r="Y6" s="19">
        <f t="shared" si="5"/>
        <v>99.92</v>
      </c>
      <c r="AA6" s="19" t="str">
        <f>IF('Extrato 2'!D6='Extrato 2'!$EF$3,'Extrato 2'!E6,"")</f>
        <v/>
      </c>
      <c r="AB6" s="19" t="str">
        <f>IF(AA6="","-",'Extrato 2'!S6)</f>
        <v>-</v>
      </c>
      <c r="AC6" s="19" t="str">
        <v/>
      </c>
      <c r="AD6" s="19" t="str">
        <f>IF(AC6="","",VLOOKUP(AC6,'Extrato 2'!$S$3:$U$72,3,0))</f>
        <v/>
      </c>
      <c r="AE6" s="2" t="str">
        <f>IF(AC6="","",AD6&amp;" ("&amp;VLOOKUP(AC6,'Extrato 2'!$S$3:$U$72,2,0)&amp;")")</f>
        <v/>
      </c>
      <c r="AF6" s="19">
        <f>IF('Extrato 2'!D6='Extrato 2'!$EF$4,'Extrato 2'!E6,"")</f>
        <v>14</v>
      </c>
      <c r="AG6" s="19">
        <f>IF(AF6="","-",'Extrato 2'!$S6)</f>
        <v>7</v>
      </c>
      <c r="AH6" s="19" t="str">
        <v/>
      </c>
      <c r="AI6" s="19" t="str">
        <f>IF(AH6="","",VLOOKUP(AH6,'Extrato 2'!$S$3:$U$72,3,0))</f>
        <v/>
      </c>
      <c r="AJ6" s="2" t="str">
        <f>IF(AH6="","",AI6&amp;" ("&amp;VLOOKUP(AH6,'Extrato 2'!$S$3:$U$72,2,0)&amp;")")</f>
        <v/>
      </c>
      <c r="AK6" s="19" t="str">
        <f>IF('Extrato 2'!D6='Extrato 2'!$EF$5,'Extrato 2'!E6,"")</f>
        <v/>
      </c>
      <c r="AL6" s="19" t="str">
        <f>IF(AK6="","-",'Extrato 2'!$S6)</f>
        <v>-</v>
      </c>
      <c r="AM6" s="19" t="str">
        <v/>
      </c>
      <c r="AN6" s="19" t="str">
        <f>IF(AM6="","",VLOOKUP(AM6,'Extrato 2'!$S$3:$U$72,3,0))</f>
        <v/>
      </c>
      <c r="AO6" s="2" t="str">
        <f>IF(AM6="","",AN6&amp;" ("&amp;VLOOKUP(AM6,'Extrato 2'!$S$3:$U$72,2,0)&amp;")")</f>
        <v/>
      </c>
      <c r="AP6" s="19" t="str">
        <f>IF('Extrato 2'!D6='Extrato 2'!$EF$6,'Extrato 2'!E6,"")</f>
        <v/>
      </c>
      <c r="AQ6" s="19" t="str">
        <f>IF(AP6="","-",'Extrato 2'!$S6)</f>
        <v>-</v>
      </c>
      <c r="AR6" s="19" t="str">
        <v/>
      </c>
      <c r="AS6" s="19" t="str">
        <f>IF(AR6="","",VLOOKUP(AR6,'Extrato 2'!$S$3:$U$72,3,0))</f>
        <v/>
      </c>
      <c r="AT6" s="2" t="str">
        <f>IF(AR6="","",AS6&amp;" ("&amp;VLOOKUP(AR6,'Extrato 2'!$S$3:$U$72,2,0)&amp;")")</f>
        <v/>
      </c>
      <c r="AU6" s="19" t="str">
        <f>IF('Extrato 2'!D6='Extrato 2'!$EF$7,'Extrato 2'!E6,"")</f>
        <v/>
      </c>
      <c r="AV6" s="19" t="str">
        <f>IF(AU6="","-",'Extrato 2'!$S6)</f>
        <v>-</v>
      </c>
      <c r="AW6" s="19" t="str">
        <v/>
      </c>
      <c r="AX6" s="19" t="str">
        <f>IF(AW6="","",VLOOKUP(AW6,'Extrato 2'!$S$3:$U$72,3,0))</f>
        <v/>
      </c>
      <c r="AY6" s="2" t="str">
        <f>IF(AW6="","",AX6&amp;" ("&amp;VLOOKUP(AW6,'Extrato 2'!$S$3:$U$72,2,0)&amp;")")</f>
        <v/>
      </c>
      <c r="AZ6" s="19" t="str">
        <f>IF('Extrato 2'!D6='Extrato 2'!$EF$8,'Extrato 2'!E6,"")</f>
        <v/>
      </c>
      <c r="BA6" s="19" t="str">
        <f>IF(AZ6="","-",'Extrato 2'!$S6)</f>
        <v>-</v>
      </c>
      <c r="BB6" s="19" t="str">
        <v/>
      </c>
      <c r="BC6" s="19" t="str">
        <f>IF(BB6="","",VLOOKUP(BB6,'Extrato 2'!$S$3:$U$72,3,0))</f>
        <v/>
      </c>
      <c r="BD6" s="2" t="str">
        <f>IF(BB6="","",BC6&amp;" ("&amp;VLOOKUP(BB6,'Extrato 2'!$S$3:$U$72,2,0)&amp;")")</f>
        <v/>
      </c>
      <c r="BE6" s="19" t="str">
        <f>IF('Extrato 2'!D6='Extrato 2'!$EF$9,'Extrato 2'!E6,"")</f>
        <v/>
      </c>
      <c r="BF6" s="19" t="str">
        <f>IF(BE6="","-",'Extrato 2'!$S6)</f>
        <v>-</v>
      </c>
      <c r="BG6" s="19" t="str">
        <v/>
      </c>
      <c r="BH6" s="19" t="str">
        <f>IF(BG6="","",VLOOKUP(BG6,'Extrato 2'!$S$3:$U$72,3,0))</f>
        <v/>
      </c>
      <c r="BI6" s="2" t="str">
        <f>IF(BG6="","",BH6&amp;" ("&amp;VLOOKUP(BG6,'Extrato 2'!$S$3:$U$72,2,0)&amp;")")</f>
        <v/>
      </c>
      <c r="BK6" s="19" t="str">
        <f>IF('Extrato 2'!D6='Extrato 2'!$EH$3,'Extrato 2'!E6,"")</f>
        <v/>
      </c>
      <c r="BL6" s="19" t="str">
        <f>IF(BK6="","-",'Extrato 2'!S6)</f>
        <v>-</v>
      </c>
      <c r="BM6" s="19" t="str">
        <v/>
      </c>
      <c r="BN6" s="19" t="str">
        <f>IF(BM6="","",VLOOKUP(BM6,'Extrato 2'!$S$3:$U$72,3,0))</f>
        <v/>
      </c>
      <c r="BO6" s="2" t="str">
        <f>IF(BM6="","",BN6&amp;" ("&amp;VLOOKUP(BM6,'Extrato 2'!$S$3:$U$72,2,0)&amp;")")</f>
        <v/>
      </c>
      <c r="BP6" s="19" t="str">
        <f>IF('Extrato 2'!D6='Extrato 2'!$EH$4,'Extrato 2'!E6,"")</f>
        <v/>
      </c>
      <c r="BQ6" s="19" t="str">
        <f>IF(BP6="","-",'Extrato 2'!$S6)</f>
        <v>-</v>
      </c>
      <c r="BR6" s="19" t="str">
        <v/>
      </c>
      <c r="BS6" s="19" t="str">
        <f>IF(BR6="","",VLOOKUP(BR6,'Extrato 2'!$S$3:$U$72,3,0))</f>
        <v/>
      </c>
      <c r="BT6" s="2" t="str">
        <f>IF(BR6="","",BS6&amp;" ("&amp;VLOOKUP(BR6,'Extrato 2'!$S$3:$U$72,2,0)&amp;")")</f>
        <v/>
      </c>
      <c r="BU6" s="19" t="str">
        <f>IF('Extrato 2'!D6='Extrato 2'!$EH$5,'Extrato 2'!E6,"")</f>
        <v/>
      </c>
      <c r="BV6" s="19" t="str">
        <f>IF(BU6="","-",'Extrato 2'!$S6)</f>
        <v>-</v>
      </c>
      <c r="BW6" s="19" t="str">
        <v/>
      </c>
      <c r="BX6" s="19" t="str">
        <f>IF(BW6="","",VLOOKUP(BW6,'Extrato 2'!$S$3:$U$72,3,0))</f>
        <v/>
      </c>
      <c r="BY6" s="2" t="str">
        <f>IF(BW6="","",BX6&amp;" ("&amp;VLOOKUP(BW6,'Extrato 2'!$S$3:$U$72,2,0)&amp;")")</f>
        <v/>
      </c>
      <c r="BZ6" s="19" t="str">
        <f>IF('Extrato 2'!D6='Extrato 2'!$EH$6,'Extrato 2'!E6,"")</f>
        <v/>
      </c>
      <c r="CA6" s="19" t="str">
        <f>IF(BZ6="","-",'Extrato 2'!$S6)</f>
        <v>-</v>
      </c>
      <c r="CB6" s="19" t="str">
        <v/>
      </c>
      <c r="CC6" s="19" t="str">
        <f>IF(CB6="","",VLOOKUP(CB6,'Extrato 2'!$S$3:$U$72,3,0))</f>
        <v/>
      </c>
      <c r="CD6" s="2" t="str">
        <f>IF(CB6="","",CC6&amp;" ("&amp;VLOOKUP(CB6,'Extrato 2'!$S$3:$U$72,2,0)&amp;")")</f>
        <v/>
      </c>
      <c r="CE6" s="19" t="str">
        <f>IF('Extrato 2'!D6='Extrato 2'!$EH$7,'Extrato 2'!E6,"")</f>
        <v/>
      </c>
      <c r="CF6" s="19" t="str">
        <f>IF(CE6="","-",'Extrato 2'!$S6)</f>
        <v>-</v>
      </c>
      <c r="CG6" s="19" t="str">
        <v/>
      </c>
      <c r="CH6" s="19" t="str">
        <f>IF(CG6="","",VLOOKUP(CG6,'Extrato 2'!$S$3:$U$72,3,0))</f>
        <v/>
      </c>
      <c r="CI6" s="2" t="str">
        <f>IF(CG6="","",CH6&amp;" ("&amp;VLOOKUP(CG6,'Extrato 2'!$S$3:$U$72,2,0)&amp;")")</f>
        <v/>
      </c>
      <c r="CJ6" s="19" t="str">
        <f>IF('Extrato 2'!D6='Extrato 2'!$EH$8,'Extrato 2'!E6,"")</f>
        <v/>
      </c>
      <c r="CK6" s="19" t="str">
        <f>IF(CJ6="","-",'Extrato 2'!$S6)</f>
        <v>-</v>
      </c>
      <c r="CL6" s="19" t="str">
        <v/>
      </c>
      <c r="CM6" s="19" t="str">
        <f>IF(CL6="","",VLOOKUP(CL6,'Extrato 2'!$S$3:$U$72,3,0))</f>
        <v/>
      </c>
      <c r="CN6" s="2" t="str">
        <f>IF(CL6="","",CM6&amp;" ("&amp;VLOOKUP(CL6,'Extrato 2'!$S$3:$U$72,2,0)&amp;")")</f>
        <v/>
      </c>
      <c r="CO6" s="19">
        <f>IF('Extrato 2'!D6='Extrato 2'!$EH$9,'Extrato 2'!E6,"")</f>
        <v>14</v>
      </c>
      <c r="CP6" s="19">
        <f>IF(CO6="","-",'Extrato 2'!$S6)</f>
        <v>7</v>
      </c>
      <c r="CQ6" s="19" t="str">
        <v/>
      </c>
      <c r="CR6" s="19" t="str">
        <f>IF(CQ6="","",VLOOKUP(CQ6,'Extrato 2'!$S$3:$U$72,3,0))</f>
        <v/>
      </c>
      <c r="CS6" s="2" t="str">
        <f>IF(CQ6="","",CR6&amp;" ("&amp;VLOOKUP(CQ6,'Extrato 2'!$S$3:$U$72,2,0)&amp;")")</f>
        <v/>
      </c>
      <c r="CU6" s="19" t="str">
        <f>IF('Extrato 2'!D6='Extrato 2'!$EJ$3,'Extrato 2'!E6,"")</f>
        <v/>
      </c>
      <c r="CV6" s="19" t="str">
        <f>IF(CU6="","-",'Extrato 2'!S6)</f>
        <v>-</v>
      </c>
      <c r="CW6" s="19" t="str">
        <v/>
      </c>
      <c r="CX6" s="19" t="str">
        <f>IF(CW6="","",VLOOKUP(CW6,'Extrato 2'!$S$3:$U$72,3,0))</f>
        <v/>
      </c>
      <c r="CY6" s="2" t="str">
        <f>IF(CW6="","",CX6&amp;" ("&amp;VLOOKUP(CW6,'Extrato 2'!$S$3:$U$72,2,0)&amp;")")</f>
        <v/>
      </c>
      <c r="CZ6" s="19" t="str">
        <f>IF('Extrato 2'!D6='Extrato 2'!$EJ$4,'Extrato 2'!E6,"")</f>
        <v/>
      </c>
      <c r="DA6" s="19" t="str">
        <f>IF(CZ6="","-",'Extrato 2'!$S6)</f>
        <v>-</v>
      </c>
      <c r="DB6" s="19" t="str">
        <v/>
      </c>
      <c r="DC6" s="19" t="str">
        <f>IF(DB6="","",VLOOKUP(DB6,'Extrato 2'!$S$3:$U$72,3,0))</f>
        <v/>
      </c>
      <c r="DD6" s="2" t="str">
        <f>IF(DB6="","",DC6&amp;" ("&amp;VLOOKUP(DB6,'Extrato 2'!$S$3:$U$72,2,0)&amp;")")</f>
        <v/>
      </c>
      <c r="DE6" s="19" t="str">
        <f>IF('Extrato 2'!D6='Extrato 2'!$EJ$5,'Extrato 2'!E6,"")</f>
        <v/>
      </c>
      <c r="DF6" s="19" t="str">
        <f>IF(DE6="","-",'Extrato 2'!$S6)</f>
        <v>-</v>
      </c>
      <c r="DG6" s="19" t="str">
        <v/>
      </c>
      <c r="DH6" s="19" t="str">
        <f>IF(DG6="","",VLOOKUP(DG6,'Extrato 2'!$S$3:$U$72,3,0))</f>
        <v/>
      </c>
      <c r="DI6" s="2" t="str">
        <f>IF(DG6="","",DH6&amp;" ("&amp;VLOOKUP(DG6,'Extrato 2'!$S$3:$U$72,2,0)&amp;")")</f>
        <v/>
      </c>
      <c r="DJ6" s="19" t="str">
        <f>IF('Extrato 2'!D6='Extrato 2'!$EJ$6,'Extrato 2'!E6,"")</f>
        <v/>
      </c>
      <c r="DK6" s="19" t="str">
        <f>IF(DJ6="","-",'Extrato 2'!$S6)</f>
        <v>-</v>
      </c>
      <c r="DL6" s="19" t="str">
        <v/>
      </c>
      <c r="DM6" s="19" t="str">
        <f>IF(DL6="","",VLOOKUP(DL6,'Extrato 2'!$S$3:$U$72,3,0))</f>
        <v/>
      </c>
      <c r="DN6" s="2" t="str">
        <f>IF(DL6="","",DM6&amp;" ("&amp;VLOOKUP(DL6,'Extrato 2'!$S$3:$U$72,2,0)&amp;")")</f>
        <v/>
      </c>
      <c r="DO6" s="19" t="str">
        <f>IF('Extrato 2'!D6='Extrato 2'!$EJ$7,'Extrato 2'!E6,"")</f>
        <v/>
      </c>
      <c r="DP6" s="19" t="str">
        <f>IF(DO6="","-",'Extrato 2'!$S6)</f>
        <v>-</v>
      </c>
      <c r="DQ6" s="19" t="str">
        <v/>
      </c>
      <c r="DR6" s="19" t="str">
        <f>IF(DQ6="","",VLOOKUP(DQ6,'Extrato 2'!$S$3:$U$72,3,0))</f>
        <v/>
      </c>
      <c r="DS6" s="2" t="str">
        <f>IF(DQ6="","",DR6&amp;" ("&amp;VLOOKUP(DQ6,'Extrato 2'!$S$3:$U$72,2,0)&amp;")")</f>
        <v/>
      </c>
      <c r="DT6" s="19" t="str">
        <f>IF('Extrato 2'!D6='Extrato 2'!$EJ$8,'Extrato 2'!E6,"")</f>
        <v/>
      </c>
      <c r="DU6" s="19" t="str">
        <f>IF(DT6="","-",'Extrato 2'!$S6)</f>
        <v>-</v>
      </c>
      <c r="DV6" s="19" t="str">
        <v/>
      </c>
      <c r="DW6" s="19" t="str">
        <f>IF(DV6="","",VLOOKUP(DV6,'Extrato 2'!$S$3:$U$72,3,0))</f>
        <v/>
      </c>
      <c r="DX6" s="2" t="str">
        <f>IF(DV6="","",DW6&amp;" ("&amp;VLOOKUP(DV6,'Extrato 2'!$S$3:$U$72,2,0)&amp;")")</f>
        <v/>
      </c>
      <c r="DY6" s="19" t="str">
        <f>IF('Extrato 2'!D6='Extrato 2'!$EJ$9,'Extrato 2'!E6,"")</f>
        <v/>
      </c>
      <c r="DZ6" s="19" t="str">
        <f>IF(DY6="","-",'Extrato 2'!$S6)</f>
        <v>-</v>
      </c>
      <c r="EA6" s="19" t="str">
        <v/>
      </c>
      <c r="EB6" s="19" t="str">
        <f>IF(EA6="","",VLOOKUP(EA6,'Extrato 2'!$S$3:$U$72,3,0))</f>
        <v/>
      </c>
      <c r="EC6" s="2" t="str">
        <f>IF(EA6="","",EB6&amp;" ("&amp;VLOOKUP(EA6,'Extrato 2'!$S$3:$U$72,2,0)&amp;")")</f>
        <v/>
      </c>
      <c r="EE6" s="22">
        <v>4</v>
      </c>
      <c r="EF6" s="19">
        <f>IF(ISERROR(LARGE('Extrato 2'!$I$3:$I$72,EE6)),"",LARGE('Extrato 2'!$I$3:$I$72,EE6))</f>
        <v>78.900000000000006</v>
      </c>
      <c r="EG6" s="32">
        <f>IF(EF6="","",IF(COUNTIF('Extrato 2'!$D$3:$D$72,EF6)=1,1,IF(COUNTIF('Extrato 2'!$D$3:$D$72,EF6)=0,"",IF(ISERROR(COUNTIF('Extrato 2'!$D$3:$D$72,EF6)),"",COUNTIF('Extrato 2'!$D$3:$D$72,EF6)))))</f>
        <v>1</v>
      </c>
      <c r="EH6" s="19">
        <f t="array" ref="EH6">IF(ISERROR(SMALL(IF('Extrato 2'!$I$3:$I$72&gt;0,'Extrato 2'!$I$3:$I$72),EE6)),"",SMALL(IF('Extrato 2'!$I$3:$I$72&gt;0,'Extrato 2'!$I$3:$I$72),EE6))</f>
        <v>76.319999999999993</v>
      </c>
      <c r="EI6" s="32">
        <f>IF(EH6="","",IF(COUNTIF('Extrato 2'!$D$3:$D$72,EH6)=1,1,IF(COUNTIF('Extrato 2'!$D$3:$D$72,EH6)=0,"",IF(ISERROR(COUNTIF('Extrato 2'!$D$3:$D$72,EH6)),"",COUNTIF('Extrato 2'!$D$3:$D$72,EH6)))))</f>
        <v>1</v>
      </c>
      <c r="EJ6" s="19" t="str">
        <f t="array" ref="EJ6">IF(ISERROR(SMALL(IF('Extrato 2'!$H$3:$H$72&lt;0,'Extrato 2'!$H$3:$H$72),EE6)),"",SMALL(IF('Extrato 2'!$H$3:$H$72&lt;0,'Extrato 2'!$H$3:$H$72),EE6))</f>
        <v/>
      </c>
      <c r="EK6" s="32" t="str">
        <f>IF(EJ6="","",IF(COUNTIF('Extrato 2'!$D$3:$D$72,EJ6)=1,1,IF(COUNTIF('Extrato 2'!$D$3:$D$72,EJ6)=0,"",IF(ISERROR(COUNTIF('Extrato 2'!$D$3:$D$72,EJ6)),"",COUNTIF('Extrato 2'!$D$3:$D$72,EJ6)))))</f>
        <v/>
      </c>
      <c r="FC6" s="24"/>
      <c r="FJ6" s="19" t="s">
        <v>36</v>
      </c>
      <c r="FK6" s="19" t="str">
        <f>IF('Extrato 2'!$FG$13='Extrato 2'!$GB$29,'Extrato 2'!GB33,IF('Extrato 2'!$FG$13='Extrato 2'!$GC$29,'Extrato 2'!GC33,IF('Extrato 2'!$FG$13='Extrato 2'!$EJ$2,'Extrato 2'!GD33,"")))</f>
        <v>Mª Silva (2)</v>
      </c>
      <c r="FM6" s="22">
        <v>4</v>
      </c>
      <c r="FN6" s="22" t="str">
        <f>IF('Extrato 2'!$FG$13='Extrato 2'!$GB$29,'Extrato 2'!AE6,IF('Extrato 2'!$FG$13='Extrato 2'!$GC$29,'Extrato 2'!BO6,IF('Extrato 2'!$FG$13='Extrato 2'!$EJ$2,'Extrato 2'!CY6,"")))</f>
        <v/>
      </c>
      <c r="FO6" s="22">
        <v>4</v>
      </c>
      <c r="FP6" s="22" t="str">
        <f>IF('Extrato 2'!$FG$13='Extrato 2'!$GB$29,'Extrato 2'!AJ6,IF('Extrato 2'!$FG$13='Extrato 2'!$GC$29,'Extrato 2'!BT6,IF('Extrato 2'!$FG$13='Extrato 2'!$EJ$2,'Extrato 2'!DD6,"")))</f>
        <v/>
      </c>
      <c r="FQ6" s="22">
        <v>4</v>
      </c>
      <c r="FR6" s="22" t="str">
        <f>IF('Extrato 2'!$FG$13='Extrato 2'!$GB$29,'Extrato 2'!AO6,IF('Extrato 2'!$FG$13='Extrato 2'!$GC$29,'Extrato 2'!BY6,IF('Extrato 2'!$FG$13='Extrato 2'!$EJ$2,'Extrato 2'!DI6,"")))</f>
        <v/>
      </c>
      <c r="FS6" s="22">
        <v>4</v>
      </c>
      <c r="FT6" s="22" t="str">
        <f>IF('Extrato 2'!$FG$13='Extrato 2'!$GB$29,'Extrato 2'!AT6,IF('Extrato 2'!$FG$13='Extrato 2'!$GC$29,'Extrato 2'!CD6,IF('Extrato 2'!$FG$13='Extrato 2'!$EJ$2,'Extrato 2'!DN6,"")))</f>
        <v/>
      </c>
      <c r="FU6" s="22">
        <v>4</v>
      </c>
      <c r="FV6" s="22" t="str">
        <f>IF('Extrato 2'!$FG$13='Extrato 2'!$GB$29,'Extrato 2'!AY6,IF('Extrato 2'!$FG$13='Extrato 2'!$GC$29,'Extrato 2'!CI6,IF('Extrato 2'!$FG$13='Extrato 2'!$EJ$2,'Extrato 2'!DS6,"")))</f>
        <v/>
      </c>
      <c r="FW6" s="22">
        <v>4</v>
      </c>
      <c r="FX6" s="22" t="str">
        <f>IF('Extrato 2'!$FG$13='Extrato 2'!$GB$29,'Extrato 2'!BD6,IF('Extrato 2'!$FG$13='Extrato 2'!$GC$29,'Extrato 2'!CN6,IF('Extrato 2'!$FG$13='Extrato 2'!$EJ$2,'Extrato 2'!DX6,"")))</f>
        <v/>
      </c>
      <c r="FY6" s="22">
        <v>4</v>
      </c>
      <c r="FZ6" s="22" t="str">
        <f>IF('Extrato 2'!$FG$13='Extrato 2'!$GB$29,'Extrato 2'!BI6,IF('Extrato 2'!$FG$13='Extrato 2'!$GC$29,'Extrato 2'!CS6,IF('Extrato 2'!$FG$13='Extrato 2'!$EJ$2,'Extrato 2'!EC6,"")))</f>
        <v/>
      </c>
      <c r="GB6" s="30" t="str">
        <f>IF('Extrato 2'!$NH$2&gt;=3,'Extrato 2'!FN7,"")</f>
        <v/>
      </c>
      <c r="GC6" s="30" t="str">
        <f>IF('Extrato 2'!$NH$2&gt;=3,'Extrato 2'!FP7,"")</f>
        <v/>
      </c>
      <c r="GD6" s="30" t="str">
        <f>IF('Extrato 2'!$NH$2&gt;=3,'Extrato 2'!FR7,"")</f>
        <v/>
      </c>
      <c r="GE6" s="30" t="str">
        <f>IF('Extrato 2'!$NH$2&gt;=4,'Extrato 2'!FT7,"")</f>
        <v/>
      </c>
      <c r="GF6" s="30" t="str">
        <f>IF('Extrato 2'!$NH$2&gt;=5,'Extrato 2'!FV7,"")</f>
        <v/>
      </c>
      <c r="GG6" s="30" t="str">
        <f>IF('Extrato 2'!$NH$2&gt;=6,'Extrato 2'!FX7,"")</f>
        <v/>
      </c>
      <c r="GH6" s="30" t="str">
        <f>IF('Extrato 2'!$NH$2&gt;=7,'Extrato 2'!FZ7,"")</f>
        <v/>
      </c>
      <c r="GK6" s="10" t="s">
        <v>4</v>
      </c>
      <c r="GL6" s="12" t="str">
        <f>IF(GK5="","",IF(GL5="","",IF((GK5-GL5)&lt;0,(GK5-GL5)*-1,(GK5-GL5)*1)))</f>
        <v/>
      </c>
      <c r="GM6" s="12" t="str">
        <f>IF(GK5="","",IF(GM5="","",IF((GK5-GM5)&lt;0,(GK5-GM5)*-1,(GK5-GM5)*1)))</f>
        <v/>
      </c>
      <c r="GN6" s="12" t="str">
        <f>IF(GK5="","",IF(GN5="","",IF((GK5-GN5)&lt;0,(GK5-GN5)*-1,(GK5-GN5)*1)))</f>
        <v/>
      </c>
      <c r="GO6" s="12" t="str">
        <f>IF(GK5="","",IF(GO5="","",IF((GK5-GO5)&lt;0,(GK5-GO5)*-1,(GK5-GO5)*1)))</f>
        <v/>
      </c>
      <c r="GP6" s="12" t="str">
        <f>IF(GK5="","",IF(GP5="","",IF((GK5-GP5)&lt;0,(GK5-GP5)*-1,(GK5-GP5)*1)))</f>
        <v/>
      </c>
      <c r="GQ6" s="12" t="str">
        <f>IF(GK5="","",IF(GQ5="","",IF((GK5-GQ5)&lt;0,(GK5-GQ5)*-1,(GK5-GQ5)*1)))</f>
        <v/>
      </c>
      <c r="GS6" s="11" t="str">
        <f>IF(ISERROR('Extrato 2'!II5&amp;" e"&amp;" "&amp;'Extrato 2'!IJ5&amp;"."),"-",'Extrato 2'!II5&amp;" e"&amp;" "&amp;'Extrato 2'!IJ5&amp;".")</f>
        <v>semelhante a 2ª colocada e semelhante a 3ª colocada.</v>
      </c>
      <c r="GT6" s="11" t="str">
        <f>IF(ISERROR('Extrato 2'!II5&amp;","&amp;" "&amp;'Extrato 2'!IJ5&amp;" e"&amp;" "&amp;'Extrato 2'!IK5&amp;"."),"-",'Extrato 2'!II5&amp;","&amp;" "&amp;'Extrato 2'!IJ5&amp;" e"&amp;" "&amp;'Extrato 2'!IK5&amp;".")</f>
        <v>semelhante a 2ª colocada, semelhante a 3ª colocada e semelhante a 4ª colocada.</v>
      </c>
      <c r="GU6" s="11" t="str">
        <f>IF(ISERROR('Extrato 2'!II5&amp;","&amp;" "&amp;'Extrato 2'!IJ5&amp;","&amp;" "&amp;'Extrato 2'!IK5&amp;" e"&amp;" "&amp;'Extrato 2'!IL5&amp;"."),"-",'Extrato 2'!II5&amp;","&amp;" "&amp;'Extrato 2'!IJ5&amp;","&amp;" "&amp;'Extrato 2'!IK5&amp;" e"&amp;" "&amp;'Extrato 2'!IL5&amp;".")</f>
        <v>semelhante a 2ª colocada, semelhante a 3ª colocada, semelhante a 4ª colocada e semelhante a 5ª colocada.</v>
      </c>
      <c r="GV6" s="11" t="str">
        <f>IF(ISERROR('Extrato 2'!II5&amp;","&amp;" "&amp;'Extrato 2'!IJ5&amp;","&amp;" "&amp;'Extrato 2'!IK5&amp;","&amp;" "&amp;'Extrato 2'!IL5&amp;" e"&amp;" "&amp;'Extrato 2'!IM5&amp;"."),"-",'Extrato 2'!II5&amp;","&amp;" "&amp;'Extrato 2'!IJ5&amp;","&amp;" "&amp;'Extrato 2'!IK5&amp;","&amp;" "&amp;'Extrato 2'!IL5&amp;" e"&amp;" "&amp;'Extrato 2'!IM5&amp;".")</f>
        <v>semelhante a 2ª colocada, semelhante a 3ª colocada, semelhante a 4ª colocada, semelhante a 5ª colocada e semelhante a 6ª colocada.</v>
      </c>
      <c r="GW6" s="11" t="str">
        <f>IF(ISERROR('Extrato 2'!II5&amp;","&amp;" "&amp;'Extrato 2'!IJ5&amp;","&amp;" "&amp;'Extrato 2'!IK5&amp;","&amp;" "&amp;'Extrato 2'!IL5&amp;","&amp;" "&amp;'Extrato 2'!IM5&amp;"e"&amp;" "&amp;'Extrato 2'!IN5&amp;"."),"-",'Extrato 2'!II5&amp;","&amp;" "&amp;'Extrato 2'!IJ5&amp;","&amp;" "&amp;'Extrato 2'!IK5&amp;","&amp;" "&amp;'Extrato 2'!IL5&amp;","&amp;" "&amp;'Extrato 2'!IM5&amp;" e"&amp;" "&amp;'Extrato 2'!IN5&amp;".")</f>
        <v>semelhante a 2ª colocada, semelhante a 3ª colocada, semelhante a 4ª colocada, semelhante a 5ª colocada, semelhante a 6ª colocada e semelhante a 7ª colocada.</v>
      </c>
      <c r="GY6" s="26"/>
      <c r="JD6" s="30" t="str">
        <f>IF(GS11=0,"",GS11)</f>
        <v>semelhante a 1ª colocada e semelhante a 3ª colocada.</v>
      </c>
      <c r="JE6" s="30" t="str">
        <f>IF(GT11=0,"",GT11)</f>
        <v>semelhante a 1ª colocada, semelhante a 3ª colocada e semelhante a 4ª colocada.</v>
      </c>
      <c r="JF6" s="30" t="str">
        <f>IF(GU11=0,"",GU11)</f>
        <v>semelhante a 1ª colocada, semelhante a 3ª colocada, semelhante a 4ª colocada e semelhante a 5ª colocada.</v>
      </c>
      <c r="JG6" s="30" t="str">
        <f>IF(GV11=0,"",GV11)</f>
        <v>semelhante a 1ª colocada, semelhante a 3ª colocada, semelhante a 4ª colocada, semelhante a 5ª colocada e semelhante a 6ª colocada.</v>
      </c>
      <c r="JH6" s="30" t="str">
        <f>IF(GW11=0,"",GW11)</f>
        <v>semelhante a 1ª colocada, semelhante a 3ª colocada, semelhante a 4ª colocada, semelhante a 5ª colocada, semelhante a 6ª colocada e semelhante a 7ª colocada.</v>
      </c>
      <c r="MB6" s="32">
        <f t="shared" si="12"/>
        <v>2</v>
      </c>
      <c r="MC6" s="32">
        <v>4</v>
      </c>
      <c r="MD6" s="32" t="str">
        <f>IF('Extrato 2'!X4=0,"",'Extrato 2'!X4)</f>
        <v>Kallyne Soares (152)</v>
      </c>
      <c r="ME6" s="32">
        <v>110</v>
      </c>
      <c r="MF6" s="32" t="s">
        <v>35</v>
      </c>
      <c r="MG6" s="32"/>
      <c r="MH6" s="32"/>
      <c r="MI6" s="32"/>
      <c r="MJ6" s="32"/>
      <c r="MK6" s="32"/>
      <c r="ML6" s="32"/>
      <c r="MM6" s="32"/>
      <c r="MN6" s="32"/>
      <c r="MO6" s="32"/>
      <c r="MP6" s="32"/>
      <c r="MQ6" s="32"/>
      <c r="MR6" s="32"/>
      <c r="MS6" s="32"/>
      <c r="MT6" s="32"/>
      <c r="MU6" s="32"/>
      <c r="MV6" s="32"/>
      <c r="MW6" s="32"/>
      <c r="MX6" s="32"/>
      <c r="MY6" s="32"/>
      <c r="MZ6" s="32"/>
      <c r="NA6" s="32"/>
      <c r="NB6" s="32"/>
      <c r="NC6" s="32"/>
      <c r="ND6" s="32"/>
      <c r="NE6" s="32"/>
      <c r="NG6" s="36" t="s">
        <v>18</v>
      </c>
      <c r="NH6" s="33">
        <f>'Análise Quantitativa'!S33</f>
        <v>1</v>
      </c>
      <c r="NI6" s="26"/>
      <c r="NJ6" s="34" t="str">
        <f>'Análise Quantitativa'!D31</f>
        <v>2ª Colocação (1)</v>
      </c>
      <c r="NK6" s="16" t="str">
        <f>IFERROR('Extrato 2'!FH10,"")</f>
        <v>Vilma Rodrigues Alvez (8)</v>
      </c>
      <c r="NL6" s="26"/>
    </row>
    <row r="7" spans="2:376" ht="15" customHeight="1" x14ac:dyDescent="0.25">
      <c r="B7" s="19">
        <f>'Extrato 2'!MC9</f>
        <v>7</v>
      </c>
      <c r="C7" s="7">
        <f>Esboço!AX5</f>
        <v>5</v>
      </c>
      <c r="D7" s="4">
        <f>IF('Análise Quantitativa'!V41=0,"",'Análise Quantitativa'!V41)</f>
        <v>92.77</v>
      </c>
      <c r="E7" s="3">
        <f>IF('Análise Quantitativa'!P41=0,"",'Análise Quantitativa'!P41)</f>
        <v>96</v>
      </c>
      <c r="F7" s="19">
        <f t="shared" si="0"/>
        <v>92.77</v>
      </c>
      <c r="G7" s="19">
        <f t="shared" si="1"/>
        <v>92.77</v>
      </c>
      <c r="H7" s="22">
        <v>78.900000000000006</v>
      </c>
      <c r="I7" s="22">
        <v>78.900000000000006</v>
      </c>
      <c r="J7" s="76">
        <f>IFERROR(IF('Análise Quantitativa'!$D$33="Máximo",RANK(D7,$D$3:$D$72,0),IF('Análise Quantitativa'!$D$33="Mínimo",RANK(D7,$D$3:$D$72,1),IF('Análise Quantitativa'!$D$33="- Mínimo",RANK(D7,$D$3:$D$72,1),""))),"")</f>
        <v>6</v>
      </c>
      <c r="K7" s="76">
        <f>IFERROR(IF('Análise Quantitativa'!$D$33="Máximo",_xlfn.RANK.EQ(D7,$D$3:$D$72,0)+COUNTIF($D$3:D7,D7)-1,IF('Análise Quantitativa'!$D$33="Mínimo",_xlfn.RANK.EQ(D7,$D$3:$D$72,1)+COUNTIF($D$3:D7,D7)-1,IF('Análise Quantitativa'!$D$33="- Mínimo",_xlfn.RANK.EQ(D7,$D$3:$D$72,1)+COUNTIF($D$3:D7,D7)-1,""))),"")</f>
        <v>6</v>
      </c>
      <c r="L7" s="6" t="str">
        <f>IFERROR(IF(ISBLANK(D7),"",IF(AND(D7&gt;'Extrato 2'!$EW$3),'Extrato 2'!$HR$2,IF(AND(D7&lt;'Extrato 2'!$EX$3),'Extrato 2'!$HQ$2,'Extrato 2'!$HP$2))),"")</f>
        <v>≥ ₯ ≤</v>
      </c>
      <c r="M7" s="6" t="str">
        <f>IF((((IF(AND('Extrato 2'!D7&gt;'Extrato 2'!$EW$3),(('Extrato 2'!$EW$3-'Extrato 2'!D7)/'Extrato 2'!D7),IF(AND('Extrato 2'!D7&lt;'Extrato 2'!$EX$3),(('Extrato 2'!$EX$3-'Extrato 2'!D7)/'Extrato 2'!D7),'Extrato 2'!$HW$2)))))&lt;0,IF(AND('Extrato 2'!D7&gt;'Extrato 2'!$EW$3),(('Extrato 2'!$EW$3-'Extrato 2'!D7)/'Extrato 2'!D7),IF(AND('Extrato 2'!D7&lt;'Extrato 2'!$EX$3),(('Extrato 2'!$EX$3-'Extrato 2'!D7)/'Extrato 2'!D7),'Extrato 2'!$HW$2))*-1,IF(AND('Extrato 2'!D7&gt;'Extrato 2'!$EW$3),(('Extrato 2'!$EW$3-'Extrato 2'!D7)/'Extrato 2'!D7),IF(AND('Extrato 2'!D7&lt;'Extrato 2'!$EX$3),(('Extrato 2'!$EX$3-'Extrato 2'!D7)/'Extrato 2'!D7),'Extrato 2'!$HW$2)))</f>
        <v/>
      </c>
      <c r="N7" s="6" t="str">
        <f>IF(AND(D7&gt;'Extrato 2'!$EW$3),M7,"")</f>
        <v/>
      </c>
      <c r="O7" s="6" t="str">
        <f>IF(D7&lt;'Extrato 2'!$EX$3,M7,"")</f>
        <v/>
      </c>
      <c r="P7" s="5">
        <f>IF('Extrato 2'!L7='Extrato 2'!$HP$2,'Extrato 2'!D7,"")</f>
        <v>92.77</v>
      </c>
      <c r="Q7" s="4" t="str">
        <f>IF(ISNA(HLOOKUP($Q$2,'Extrato 2'!$ME$3:$NE$74,B7,0)),"",IF(HLOOKUP($Q$2,'Extrato 2'!$ME$3:$NE$74,B7,0)="","",IF(HLOOKUP($Q$2,'Extrato 2'!$ME$3:$NE$74,B7,0)=0,"",HLOOKUP($Q$2,'Extrato 2'!$ME$3:$NE$74,B7,0))))</f>
        <v/>
      </c>
      <c r="S7" s="77">
        <f t="shared" si="6"/>
        <v>6</v>
      </c>
      <c r="T7" s="19">
        <f t="shared" si="2"/>
        <v>96</v>
      </c>
      <c r="U7" s="3" t="str">
        <f>IF('Análise Quantitativa'!C41=0,"",'Análise Quantitativa'!C41)</f>
        <v>Edna Dias</v>
      </c>
      <c r="V7" s="19">
        <f t="shared" si="3"/>
        <v>6</v>
      </c>
      <c r="X7" s="19" t="str">
        <f t="shared" si="4"/>
        <v>Edna Dias (96)</v>
      </c>
      <c r="Y7" s="19">
        <f t="shared" si="5"/>
        <v>92.77</v>
      </c>
      <c r="AA7" s="19" t="str">
        <f>IF('Extrato 2'!D7='Extrato 2'!$EF$3,'Extrato 2'!E7,"")</f>
        <v/>
      </c>
      <c r="AB7" s="19" t="str">
        <f>IF(AA7="","-",'Extrato 2'!S7)</f>
        <v>-</v>
      </c>
      <c r="AC7" s="19" t="str">
        <v/>
      </c>
      <c r="AD7" s="19" t="str">
        <f>IF(AC7="","",VLOOKUP(AC7,'Extrato 2'!$S$3:$U$72,3,0))</f>
        <v/>
      </c>
      <c r="AE7" s="2" t="str">
        <f>IF(AC7="","",AD7&amp;" ("&amp;VLOOKUP(AC7,'Extrato 2'!$S$3:$U$72,2,0)&amp;")")</f>
        <v/>
      </c>
      <c r="AF7" s="19" t="str">
        <f>IF('Extrato 2'!D7='Extrato 2'!$EF$4,'Extrato 2'!E7,"")</f>
        <v/>
      </c>
      <c r="AG7" s="19" t="str">
        <f>IF(AF7="","-",'Extrato 2'!$S7)</f>
        <v>-</v>
      </c>
      <c r="AH7" s="19" t="str">
        <v/>
      </c>
      <c r="AI7" s="19" t="str">
        <f>IF(AH7="","",VLOOKUP(AH7,'Extrato 2'!$S$3:$U$72,3,0))</f>
        <v/>
      </c>
      <c r="AJ7" s="2" t="str">
        <f>IF(AH7="","",AI7&amp;" ("&amp;VLOOKUP(AH7,'Extrato 2'!$S$3:$U$72,2,0)&amp;")")</f>
        <v/>
      </c>
      <c r="AK7" s="19">
        <f>IF('Extrato 2'!D7='Extrato 2'!$EF$5,'Extrato 2'!E7,"")</f>
        <v>96</v>
      </c>
      <c r="AL7" s="19">
        <f>IF(AK7="","-",'Extrato 2'!$S7)</f>
        <v>6</v>
      </c>
      <c r="AM7" s="19" t="str">
        <v/>
      </c>
      <c r="AN7" s="19" t="str">
        <f>IF(AM7="","",VLOOKUP(AM7,'Extrato 2'!$S$3:$U$72,3,0))</f>
        <v/>
      </c>
      <c r="AO7" s="2" t="str">
        <f>IF(AM7="","",AN7&amp;" ("&amp;VLOOKUP(AM7,'Extrato 2'!$S$3:$U$72,2,0)&amp;")")</f>
        <v/>
      </c>
      <c r="AP7" s="19" t="str">
        <f>IF('Extrato 2'!D7='Extrato 2'!$EF$6,'Extrato 2'!E7,"")</f>
        <v/>
      </c>
      <c r="AQ7" s="19" t="str">
        <f>IF(AP7="","-",'Extrato 2'!$S7)</f>
        <v>-</v>
      </c>
      <c r="AR7" s="19" t="str">
        <v/>
      </c>
      <c r="AS7" s="19" t="str">
        <f>IF(AR7="","",VLOOKUP(AR7,'Extrato 2'!$S$3:$U$72,3,0))</f>
        <v/>
      </c>
      <c r="AT7" s="2" t="str">
        <f>IF(AR7="","",AS7&amp;" ("&amp;VLOOKUP(AR7,'Extrato 2'!$S$3:$U$72,2,0)&amp;")")</f>
        <v/>
      </c>
      <c r="AU7" s="19" t="str">
        <f>IF('Extrato 2'!D7='Extrato 2'!$EF$7,'Extrato 2'!E7,"")</f>
        <v/>
      </c>
      <c r="AV7" s="19" t="str">
        <f>IF(AU7="","-",'Extrato 2'!$S7)</f>
        <v>-</v>
      </c>
      <c r="AW7" s="19" t="str">
        <v/>
      </c>
      <c r="AX7" s="19" t="str">
        <f>IF(AW7="","",VLOOKUP(AW7,'Extrato 2'!$S$3:$U$72,3,0))</f>
        <v/>
      </c>
      <c r="AY7" s="2" t="str">
        <f>IF(AW7="","",AX7&amp;" ("&amp;VLOOKUP(AW7,'Extrato 2'!$S$3:$U$72,2,0)&amp;")")</f>
        <v/>
      </c>
      <c r="AZ7" s="19" t="str">
        <f>IF('Extrato 2'!D7='Extrato 2'!$EF$8,'Extrato 2'!E7,"")</f>
        <v/>
      </c>
      <c r="BA7" s="19" t="str">
        <f>IF(AZ7="","-",'Extrato 2'!$S7)</f>
        <v>-</v>
      </c>
      <c r="BB7" s="19" t="str">
        <v/>
      </c>
      <c r="BC7" s="19" t="str">
        <f>IF(BB7="","",VLOOKUP(BB7,'Extrato 2'!$S$3:$U$72,3,0))</f>
        <v/>
      </c>
      <c r="BD7" s="2" t="str">
        <f>IF(BB7="","",BC7&amp;" ("&amp;VLOOKUP(BB7,'Extrato 2'!$S$3:$U$72,2,0)&amp;")")</f>
        <v/>
      </c>
      <c r="BE7" s="19" t="str">
        <f>IF('Extrato 2'!D7='Extrato 2'!$EF$9,'Extrato 2'!E7,"")</f>
        <v/>
      </c>
      <c r="BF7" s="19" t="str">
        <f>IF(BE7="","-",'Extrato 2'!$S7)</f>
        <v>-</v>
      </c>
      <c r="BG7" s="19" t="str">
        <v/>
      </c>
      <c r="BH7" s="19" t="str">
        <f>IF(BG7="","",VLOOKUP(BG7,'Extrato 2'!$S$3:$U$72,3,0))</f>
        <v/>
      </c>
      <c r="BI7" s="2" t="str">
        <f>IF(BG7="","",BH7&amp;" ("&amp;VLOOKUP(BG7,'Extrato 2'!$S$3:$U$72,2,0)&amp;")")</f>
        <v/>
      </c>
      <c r="BK7" s="19" t="str">
        <f>IF('Extrato 2'!D7='Extrato 2'!$EH$3,'Extrato 2'!E7,"")</f>
        <v/>
      </c>
      <c r="BL7" s="19" t="str">
        <f>IF(BK7="","-",'Extrato 2'!S7)</f>
        <v>-</v>
      </c>
      <c r="BM7" s="19" t="str">
        <v/>
      </c>
      <c r="BN7" s="19" t="str">
        <f>IF(BM7="","",VLOOKUP(BM7,'Extrato 2'!$S$3:$U$72,3,0))</f>
        <v/>
      </c>
      <c r="BO7" s="2" t="str">
        <f>IF(BM7="","",BN7&amp;" ("&amp;VLOOKUP(BM7,'Extrato 2'!$S$3:$U$72,2,0)&amp;")")</f>
        <v/>
      </c>
      <c r="BP7" s="19" t="str">
        <f>IF('Extrato 2'!D7='Extrato 2'!$EH$4,'Extrato 2'!E7,"")</f>
        <v/>
      </c>
      <c r="BQ7" s="19" t="str">
        <f>IF(BP7="","-",'Extrato 2'!$S7)</f>
        <v>-</v>
      </c>
      <c r="BR7" s="19" t="str">
        <v/>
      </c>
      <c r="BS7" s="19" t="str">
        <f>IF(BR7="","",VLOOKUP(BR7,'Extrato 2'!$S$3:$U$72,3,0))</f>
        <v/>
      </c>
      <c r="BT7" s="2" t="str">
        <f>IF(BR7="","",BS7&amp;" ("&amp;VLOOKUP(BR7,'Extrato 2'!$S$3:$U$72,2,0)&amp;")")</f>
        <v/>
      </c>
      <c r="BU7" s="19" t="str">
        <f>IF('Extrato 2'!D7='Extrato 2'!$EH$5,'Extrato 2'!E7,"")</f>
        <v/>
      </c>
      <c r="BV7" s="19" t="str">
        <f>IF(BU7="","-",'Extrato 2'!$S7)</f>
        <v>-</v>
      </c>
      <c r="BW7" s="19" t="str">
        <v/>
      </c>
      <c r="BX7" s="19" t="str">
        <f>IF(BW7="","",VLOOKUP(BW7,'Extrato 2'!$S$3:$U$72,3,0))</f>
        <v/>
      </c>
      <c r="BY7" s="2" t="str">
        <f>IF(BW7="","",BX7&amp;" ("&amp;VLOOKUP(BW7,'Extrato 2'!$S$3:$U$72,2,0)&amp;")")</f>
        <v/>
      </c>
      <c r="BZ7" s="19" t="str">
        <f>IF('Extrato 2'!D7='Extrato 2'!$EH$6,'Extrato 2'!E7,"")</f>
        <v/>
      </c>
      <c r="CA7" s="19" t="str">
        <f>IF(BZ7="","-",'Extrato 2'!$S7)</f>
        <v>-</v>
      </c>
      <c r="CB7" s="19" t="str">
        <v/>
      </c>
      <c r="CC7" s="19" t="str">
        <f>IF(CB7="","",VLOOKUP(CB7,'Extrato 2'!$S$3:$U$72,3,0))</f>
        <v/>
      </c>
      <c r="CD7" s="2" t="str">
        <f>IF(CB7="","",CC7&amp;" ("&amp;VLOOKUP(CB7,'Extrato 2'!$S$3:$U$72,2,0)&amp;")")</f>
        <v/>
      </c>
      <c r="CE7" s="19" t="str">
        <f>IF('Extrato 2'!D7='Extrato 2'!$EH$7,'Extrato 2'!E7,"")</f>
        <v/>
      </c>
      <c r="CF7" s="19" t="str">
        <f>IF(CE7="","-",'Extrato 2'!$S7)</f>
        <v>-</v>
      </c>
      <c r="CG7" s="19" t="str">
        <v/>
      </c>
      <c r="CH7" s="19" t="str">
        <f>IF(CG7="","",VLOOKUP(CG7,'Extrato 2'!$S$3:$U$72,3,0))</f>
        <v/>
      </c>
      <c r="CI7" s="2" t="str">
        <f>IF(CG7="","",CH7&amp;" ("&amp;VLOOKUP(CG7,'Extrato 2'!$S$3:$U$72,2,0)&amp;")")</f>
        <v/>
      </c>
      <c r="CJ7" s="19">
        <f>IF('Extrato 2'!D7='Extrato 2'!$EH$8,'Extrato 2'!E7,"")</f>
        <v>96</v>
      </c>
      <c r="CK7" s="19">
        <f>IF(CJ7="","-",'Extrato 2'!$S7)</f>
        <v>6</v>
      </c>
      <c r="CL7" s="19" t="str">
        <v/>
      </c>
      <c r="CM7" s="19" t="str">
        <f>IF(CL7="","",VLOOKUP(CL7,'Extrato 2'!$S$3:$U$72,3,0))</f>
        <v/>
      </c>
      <c r="CN7" s="2" t="str">
        <f>IF(CL7="","",CM7&amp;" ("&amp;VLOOKUP(CL7,'Extrato 2'!$S$3:$U$72,2,0)&amp;")")</f>
        <v/>
      </c>
      <c r="CO7" s="19" t="str">
        <f>IF('Extrato 2'!D7='Extrato 2'!$EH$9,'Extrato 2'!E7,"")</f>
        <v/>
      </c>
      <c r="CP7" s="19" t="str">
        <f>IF(CO7="","-",'Extrato 2'!$S7)</f>
        <v>-</v>
      </c>
      <c r="CQ7" s="19" t="str">
        <v/>
      </c>
      <c r="CR7" s="19" t="str">
        <f>IF(CQ7="","",VLOOKUP(CQ7,'Extrato 2'!$S$3:$U$72,3,0))</f>
        <v/>
      </c>
      <c r="CS7" s="2" t="str">
        <f>IF(CQ7="","",CR7&amp;" ("&amp;VLOOKUP(CQ7,'Extrato 2'!$S$3:$U$72,2,0)&amp;")")</f>
        <v/>
      </c>
      <c r="CU7" s="19" t="str">
        <f>IF('Extrato 2'!D7='Extrato 2'!$EJ$3,'Extrato 2'!E7,"")</f>
        <v/>
      </c>
      <c r="CV7" s="19" t="str">
        <f>IF(CU7="","-",'Extrato 2'!S7)</f>
        <v>-</v>
      </c>
      <c r="CW7" s="19" t="str">
        <v/>
      </c>
      <c r="CX7" s="19" t="str">
        <f>IF(CW7="","",VLOOKUP(CW7,'Extrato 2'!$S$3:$U$72,3,0))</f>
        <v/>
      </c>
      <c r="CY7" s="2" t="str">
        <f>IF(CW7="","",CX7&amp;" ("&amp;VLOOKUP(CW7,'Extrato 2'!$S$3:$U$72,2,0)&amp;")")</f>
        <v/>
      </c>
      <c r="CZ7" s="19" t="str">
        <f>IF('Extrato 2'!D7='Extrato 2'!$EJ$4,'Extrato 2'!E7,"")</f>
        <v/>
      </c>
      <c r="DA7" s="19" t="str">
        <f>IF(CZ7="","-",'Extrato 2'!$S7)</f>
        <v>-</v>
      </c>
      <c r="DB7" s="19" t="str">
        <v/>
      </c>
      <c r="DC7" s="19" t="str">
        <f>IF(DB7="","",VLOOKUP(DB7,'Extrato 2'!$S$3:$U$72,3,0))</f>
        <v/>
      </c>
      <c r="DD7" s="2" t="str">
        <f>IF(DB7="","",DC7&amp;" ("&amp;VLOOKUP(DB7,'Extrato 2'!$S$3:$U$72,2,0)&amp;")")</f>
        <v/>
      </c>
      <c r="DE7" s="19" t="str">
        <f>IF('Extrato 2'!D7='Extrato 2'!$EJ$5,'Extrato 2'!E7,"")</f>
        <v/>
      </c>
      <c r="DF7" s="19" t="str">
        <f>IF(DE7="","-",'Extrato 2'!$S7)</f>
        <v>-</v>
      </c>
      <c r="DG7" s="19" t="str">
        <v/>
      </c>
      <c r="DH7" s="19" t="str">
        <f>IF(DG7="","",VLOOKUP(DG7,'Extrato 2'!$S$3:$U$72,3,0))</f>
        <v/>
      </c>
      <c r="DI7" s="2" t="str">
        <f>IF(DG7="","",DH7&amp;" ("&amp;VLOOKUP(DG7,'Extrato 2'!$S$3:$U$72,2,0)&amp;")")</f>
        <v/>
      </c>
      <c r="DJ7" s="19" t="str">
        <f>IF('Extrato 2'!D7='Extrato 2'!$EJ$6,'Extrato 2'!E7,"")</f>
        <v/>
      </c>
      <c r="DK7" s="19" t="str">
        <f>IF(DJ7="","-",'Extrato 2'!$S7)</f>
        <v>-</v>
      </c>
      <c r="DL7" s="19" t="str">
        <v/>
      </c>
      <c r="DM7" s="19" t="str">
        <f>IF(DL7="","",VLOOKUP(DL7,'Extrato 2'!$S$3:$U$72,3,0))</f>
        <v/>
      </c>
      <c r="DN7" s="2" t="str">
        <f>IF(DL7="","",DM7&amp;" ("&amp;VLOOKUP(DL7,'Extrato 2'!$S$3:$U$72,2,0)&amp;")")</f>
        <v/>
      </c>
      <c r="DO7" s="19" t="str">
        <f>IF('Extrato 2'!D7='Extrato 2'!$EJ$7,'Extrato 2'!E7,"")</f>
        <v/>
      </c>
      <c r="DP7" s="19" t="str">
        <f>IF(DO7="","-",'Extrato 2'!$S7)</f>
        <v>-</v>
      </c>
      <c r="DQ7" s="19" t="str">
        <v/>
      </c>
      <c r="DR7" s="19" t="str">
        <f>IF(DQ7="","",VLOOKUP(DQ7,'Extrato 2'!$S$3:$U$72,3,0))</f>
        <v/>
      </c>
      <c r="DS7" s="2" t="str">
        <f>IF(DQ7="","",DR7&amp;" ("&amp;VLOOKUP(DQ7,'Extrato 2'!$S$3:$U$72,2,0)&amp;")")</f>
        <v/>
      </c>
      <c r="DT7" s="19" t="str">
        <f>IF('Extrato 2'!D7='Extrato 2'!$EJ$8,'Extrato 2'!E7,"")</f>
        <v/>
      </c>
      <c r="DU7" s="19" t="str">
        <f>IF(DT7="","-",'Extrato 2'!$S7)</f>
        <v>-</v>
      </c>
      <c r="DV7" s="19" t="str">
        <v/>
      </c>
      <c r="DW7" s="19" t="str">
        <f>IF(DV7="","",VLOOKUP(DV7,'Extrato 2'!$S$3:$U$72,3,0))</f>
        <v/>
      </c>
      <c r="DX7" s="2" t="str">
        <f>IF(DV7="","",DW7&amp;" ("&amp;VLOOKUP(DV7,'Extrato 2'!$S$3:$U$72,2,0)&amp;")")</f>
        <v/>
      </c>
      <c r="DY7" s="19" t="str">
        <f>IF('Extrato 2'!D7='Extrato 2'!$EJ$9,'Extrato 2'!E7,"")</f>
        <v/>
      </c>
      <c r="DZ7" s="19" t="str">
        <f>IF(DY7="","-",'Extrato 2'!$S7)</f>
        <v>-</v>
      </c>
      <c r="EA7" s="19" t="str">
        <v/>
      </c>
      <c r="EB7" s="19" t="str">
        <f>IF(EA7="","",VLOOKUP(EA7,'Extrato 2'!$S$3:$U$72,3,0))</f>
        <v/>
      </c>
      <c r="EC7" s="2" t="str">
        <f>IF(EA7="","",EB7&amp;" ("&amp;VLOOKUP(EA7,'Extrato 2'!$S$3:$U$72,2,0)&amp;")")</f>
        <v/>
      </c>
      <c r="EE7" s="22">
        <v>5</v>
      </c>
      <c r="EF7" s="19">
        <f>IF(ISERROR(LARGE('Extrato 2'!$I$3:$I$72,EE7)),"",LARGE('Extrato 2'!$I$3:$I$72,EE7))</f>
        <v>76.319999999999993</v>
      </c>
      <c r="EG7" s="32">
        <f>IF(EF7="","",IF(COUNTIF('Extrato 2'!$D$3:$D$72,EF7)=1,1,IF(COUNTIF('Extrato 2'!$D$3:$D$72,EF7)=0,"",IF(ISERROR(COUNTIF('Extrato 2'!$D$3:$D$72,EF7)),"",COUNTIF('Extrato 2'!$D$3:$D$72,EF7)))))</f>
        <v>1</v>
      </c>
      <c r="EH7" s="19">
        <f t="array" ref="EH7">IF(ISERROR(SMALL(IF('Extrato 2'!$I$3:$I$72&gt;0,'Extrato 2'!$I$3:$I$72),EE7)),"",SMALL(IF('Extrato 2'!$I$3:$I$72&gt;0,'Extrato 2'!$I$3:$I$72),EE7))</f>
        <v>78.900000000000006</v>
      </c>
      <c r="EI7" s="32">
        <f>IF(EH7="","",IF(COUNTIF('Extrato 2'!$D$3:$D$72,EH7)=1,1,IF(COUNTIF('Extrato 2'!$D$3:$D$72,EH7)=0,"",IF(ISERROR(COUNTIF('Extrato 2'!$D$3:$D$72,EH7)),"",COUNTIF('Extrato 2'!$D$3:$D$72,EH7)))))</f>
        <v>1</v>
      </c>
      <c r="EJ7" s="19" t="str">
        <f t="array" ref="EJ7">IF(ISERROR(SMALL(IF('Extrato 2'!$H$3:$H$72&lt;0,'Extrato 2'!$H$3:$H$72),EE7)),"",SMALL(IF('Extrato 2'!$H$3:$H$72&lt;0,'Extrato 2'!$H$3:$H$72),EE7))</f>
        <v/>
      </c>
      <c r="EK7" s="32" t="str">
        <f>IF(EJ7="","",IF(COUNTIF('Extrato 2'!$D$3:$D$72,EJ7)=1,1,IF(COUNTIF('Extrato 2'!$D$3:$D$72,EJ7)=0,"",IF(ISERROR(COUNTIF('Extrato 2'!$D$3:$D$72,EJ7)),"",COUNTIF('Extrato 2'!$D$3:$D$72,EJ7)))))</f>
        <v/>
      </c>
      <c r="FC7" s="24"/>
      <c r="FG7" s="19" t="str">
        <f>FG2</f>
        <v>=</v>
      </c>
      <c r="FH7" s="19" t="s">
        <v>29</v>
      </c>
      <c r="FJ7" s="19" t="s">
        <v>34</v>
      </c>
      <c r="FK7" s="19" t="str">
        <f>IF('Extrato 2'!$FG$13='Extrato 2'!$GB$29,'Extrato 2'!GB34,IF('Extrato 2'!$FG$13='Extrato 2'!$GC$29,'Extrato 2'!GC34,IF('Extrato 2'!$FG$13='Extrato 2'!$EJ$2,'Extrato 2'!GD34,"")))</f>
        <v>Emelynne Brito (100)</v>
      </c>
      <c r="FM7" s="22">
        <v>5</v>
      </c>
      <c r="FN7" s="22" t="str">
        <f>IF('Extrato 2'!$FG$13='Extrato 2'!$GB$29,'Extrato 2'!AE7,IF('Extrato 2'!$FG$13='Extrato 2'!$GC$29,'Extrato 2'!BO7,IF('Extrato 2'!$FG$13='Extrato 2'!$EJ$2,'Extrato 2'!CY7,"")))</f>
        <v/>
      </c>
      <c r="FO7" s="22">
        <v>5</v>
      </c>
      <c r="FP7" s="22" t="str">
        <f>IF('Extrato 2'!$FG$13='Extrato 2'!$GB$29,'Extrato 2'!AJ7,IF('Extrato 2'!$FG$13='Extrato 2'!$GC$29,'Extrato 2'!BT7,IF('Extrato 2'!$FG$13='Extrato 2'!$EJ$2,'Extrato 2'!DD7,"")))</f>
        <v/>
      </c>
      <c r="FQ7" s="22">
        <v>5</v>
      </c>
      <c r="FR7" s="22" t="str">
        <f>IF('Extrato 2'!$FG$13='Extrato 2'!$GB$29,'Extrato 2'!AO7,IF('Extrato 2'!$FG$13='Extrato 2'!$GC$29,'Extrato 2'!BY7,IF('Extrato 2'!$FG$13='Extrato 2'!$EJ$2,'Extrato 2'!DI7,"")))</f>
        <v/>
      </c>
      <c r="FS7" s="22">
        <v>5</v>
      </c>
      <c r="FT7" s="22" t="str">
        <f>IF('Extrato 2'!$FG$13='Extrato 2'!$GB$29,'Extrato 2'!AT7,IF('Extrato 2'!$FG$13='Extrato 2'!$GC$29,'Extrato 2'!CD7,IF('Extrato 2'!$FG$13='Extrato 2'!$EJ$2,'Extrato 2'!DN7,"")))</f>
        <v/>
      </c>
      <c r="FU7" s="22">
        <v>5</v>
      </c>
      <c r="FV7" s="22" t="str">
        <f>IF('Extrato 2'!$FG$13='Extrato 2'!$GB$29,'Extrato 2'!AY7,IF('Extrato 2'!$FG$13='Extrato 2'!$GC$29,'Extrato 2'!CI7,IF('Extrato 2'!$FG$13='Extrato 2'!$EJ$2,'Extrato 2'!DS7,"")))</f>
        <v/>
      </c>
      <c r="FW7" s="22">
        <v>5</v>
      </c>
      <c r="FX7" s="22" t="str">
        <f>IF('Extrato 2'!$FG$13='Extrato 2'!$GB$29,'Extrato 2'!BD7,IF('Extrato 2'!$FG$13='Extrato 2'!$GC$29,'Extrato 2'!CN7,IF('Extrato 2'!$FG$13='Extrato 2'!$EJ$2,'Extrato 2'!DX7,"")))</f>
        <v/>
      </c>
      <c r="FY7" s="22">
        <v>5</v>
      </c>
      <c r="FZ7" s="22" t="str">
        <f>IF('Extrato 2'!$FG$13='Extrato 2'!$GB$29,'Extrato 2'!BI7,IF('Extrato 2'!$FG$13='Extrato 2'!$GC$29,'Extrato 2'!CS7,IF('Extrato 2'!$FG$13='Extrato 2'!$EJ$2,'Extrato 2'!EC7,"")))</f>
        <v/>
      </c>
      <c r="GB7" s="30" t="str">
        <f>IF('Extrato 2'!$NH$2&gt;=3,'Extrato 2'!FN8,"")</f>
        <v/>
      </c>
      <c r="GC7" s="30" t="str">
        <f>IF('Extrato 2'!$NH$2&gt;=3,'Extrato 2'!FP8,"")</f>
        <v/>
      </c>
      <c r="GD7" s="30" t="str">
        <f>IF('Extrato 2'!$NH$2&gt;=3,'Extrato 2'!FR8,"")</f>
        <v/>
      </c>
      <c r="GE7" s="30" t="str">
        <f>IF('Extrato 2'!$NH$2&gt;=4,'Extrato 2'!FT8,"")</f>
        <v/>
      </c>
      <c r="GF7" s="30" t="str">
        <f>IF('Extrato 2'!$NH$2&gt;=5,'Extrato 2'!FV8,"")</f>
        <v/>
      </c>
      <c r="GG7" s="30" t="str">
        <f>IF('Extrato 2'!$NH$2&gt;=6,'Extrato 2'!FX8,"")</f>
        <v/>
      </c>
      <c r="GH7" s="30" t="str">
        <f>IF('Extrato 2'!$NH$2&gt;=7,'Extrato 2'!FZ8,"")</f>
        <v/>
      </c>
      <c r="GK7" s="10" t="s">
        <v>3</v>
      </c>
      <c r="GL7" s="9" t="e">
        <f>IF(GK5=0,"",IF(GL5=0,"",IF((GL5-GK5)/GK5&lt;0,((GL5-GK5)/GK5)*-1,(GL5-GK5)/GK5)))</f>
        <v>#VALUE!</v>
      </c>
      <c r="GM7" s="9" t="e">
        <f>IF(GK5=0,"",IF(GM5=0,"",IF((GM5-GK5)/GK5&lt;0,((GM5-GK5)/GK5)*-1,(GM5-GK5)/GK5)))</f>
        <v>#VALUE!</v>
      </c>
      <c r="GN7" s="9" t="e">
        <f>IF(GK5=0,"",IF(GN5=0,"",IF((GN5-GK5)/GK5&lt;0,((GN5-GK5)/GK5)*-1,(GN5-GK5)/GK5)))</f>
        <v>#VALUE!</v>
      </c>
      <c r="GO7" s="9" t="e">
        <f>IF(GK5=0,"",IF(GO5=0,"",IF((GO5-GK5)/GK5&lt;0,((GO5-GK5)/GK5)*-1,(GO5-GK5)/GK5)))</f>
        <v>#VALUE!</v>
      </c>
      <c r="GP7" s="9" t="e">
        <f>IF(GK5=0,"",IF(GP5=0,"",IF((GP5-GK5)/GK5&lt;0,((GP5-GK5)/GK5)*-1,(GP5-GK5)/GK5)))</f>
        <v>#VALUE!</v>
      </c>
      <c r="GQ7" s="9" t="e">
        <f>IF(GK5=0,"",IF(GQ5=0,"",IF((GQ5-GK5)/GK5&lt;0,((GQ5-GK5)/GK5)*-1,(GQ5-GK5)/GK5)))</f>
        <v>#VALUE!</v>
      </c>
      <c r="IP7" s="25" t="e">
        <f>IP5</f>
        <v>#VALUE!</v>
      </c>
      <c r="IW7" s="25" t="e">
        <f>IW5</f>
        <v>#VALUE!</v>
      </c>
      <c r="JD7" s="30" t="str">
        <f>IF(GS16=0,"",GS16)</f>
        <v>semelhante a 1ª colocada e semelhante a 2ª colocada.</v>
      </c>
      <c r="JE7" s="30" t="str">
        <f>IF(GT16=0,"",GT16)</f>
        <v>semelhante a 1ª colocada, semelhante a 2ª colocada e semelhante a 4ª colocada.</v>
      </c>
      <c r="JF7" s="30" t="str">
        <f>IF(GU16=0,"",GU16)</f>
        <v>semelhante a 1ª colocada, semelhante a 2ª colocada, semelhante a 4ª colocada e semelhante a 5ª colocada.</v>
      </c>
      <c r="JG7" s="30" t="str">
        <f>IF(GV16=0,"",GV16)</f>
        <v>semelhante a 1ª colocada, semelhante a 2ª colocada, semelhante a 4ª colocada, semelhante a 5ª colocada e semelhante a 6ª colocada.</v>
      </c>
      <c r="JH7" s="30" t="str">
        <f>IF(GW16=0,"",GW16)</f>
        <v>semelhante a 1ª colocada, semelhante a 2ª colocada, semelhante a 4ª colocada, semelhante a 5ª colocada, semelhante a 6ª colocada e semelhante a 7ª colocada.</v>
      </c>
      <c r="MB7" s="32">
        <f t="shared" si="12"/>
        <v>3</v>
      </c>
      <c r="MC7" s="32">
        <v>5</v>
      </c>
      <c r="MD7" s="32" t="str">
        <f>IF('Extrato 2'!X5=0,"",'Extrato 2'!X5)</f>
        <v>Mª Silva (2)</v>
      </c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G7" s="36" t="s">
        <v>17</v>
      </c>
      <c r="NH7" s="33">
        <f>'Análise Quantitativa'!U33</f>
        <v>1</v>
      </c>
      <c r="NI7" s="26"/>
      <c r="NJ7" s="34" t="str">
        <f>'Análise Quantitativa'!E31</f>
        <v>3ª Colocação (1)</v>
      </c>
      <c r="NK7" s="16" t="str">
        <f>IFERROR('Extrato 2'!FH15,"")</f>
        <v>Brend Santos (21)</v>
      </c>
      <c r="NL7" s="26"/>
    </row>
    <row r="8" spans="2:376" ht="15" customHeight="1" x14ac:dyDescent="0.25">
      <c r="B8" s="19">
        <f>'Extrato 2'!MC10</f>
        <v>8</v>
      </c>
      <c r="C8" s="7">
        <f>Esboço!AX6</f>
        <v>6</v>
      </c>
      <c r="D8" s="4">
        <f>IF('Análise Quantitativa'!V42=0,"",'Análise Quantitativa'!V42)</f>
        <v>57.86</v>
      </c>
      <c r="E8" s="3">
        <f>IF('Análise Quantitativa'!P42=0,"",'Análise Quantitativa'!P42)</f>
        <v>21</v>
      </c>
      <c r="F8" s="19">
        <f t="shared" si="0"/>
        <v>57.86</v>
      </c>
      <c r="G8" s="19">
        <f t="shared" si="1"/>
        <v>57.86</v>
      </c>
      <c r="H8" s="22">
        <v>92.77</v>
      </c>
      <c r="I8" s="22">
        <v>92.77</v>
      </c>
      <c r="J8" s="76">
        <f>IFERROR(IF('Análise Quantitativa'!$D$33="Máximo",RANK(D8,$D$3:$D$72,0),IF('Análise Quantitativa'!$D$33="Mínimo",RANK(D8,$D$3:$D$72,1),IF('Análise Quantitativa'!$D$33="- Mínimo",RANK(D8,$D$3:$D$72,1),""))),"")</f>
        <v>3</v>
      </c>
      <c r="K8" s="76">
        <f>IFERROR(IF('Análise Quantitativa'!$D$33="Máximo",_xlfn.RANK.EQ(D8,$D$3:$D$72,0)+COUNTIF($D$3:D8,D8)-1,IF('Análise Quantitativa'!$D$33="Mínimo",_xlfn.RANK.EQ(D8,$D$3:$D$72,1)+COUNTIF($D$3:D8,D8)-1,IF('Análise Quantitativa'!$D$33="- Mínimo",_xlfn.RANK.EQ(D8,$D$3:$D$72,1)+COUNTIF($D$3:D8,D8)-1,""))),"")</f>
        <v>3</v>
      </c>
      <c r="L8" s="6" t="str">
        <f>IFERROR(IF(ISBLANK(D8),"",IF(AND(D8&gt;'Extrato 2'!$EW$3),'Extrato 2'!$HR$2,IF(AND(D8&lt;'Extrato 2'!$EX$3),'Extrato 2'!$HQ$2,'Extrato 2'!$HP$2))),"")</f>
        <v>≥ ₯ ≤</v>
      </c>
      <c r="M8" s="6" t="str">
        <f>IF((((IF(AND('Extrato 2'!D8&gt;'Extrato 2'!$EW$3),(('Extrato 2'!$EW$3-'Extrato 2'!D8)/'Extrato 2'!D8),IF(AND('Extrato 2'!D8&lt;'Extrato 2'!$EX$3),(('Extrato 2'!$EX$3-'Extrato 2'!D8)/'Extrato 2'!D8),'Extrato 2'!$HW$2)))))&lt;0,IF(AND('Extrato 2'!D8&gt;'Extrato 2'!$EW$3),(('Extrato 2'!$EW$3-'Extrato 2'!D8)/'Extrato 2'!D8),IF(AND('Extrato 2'!D8&lt;'Extrato 2'!$EX$3),(('Extrato 2'!$EX$3-'Extrato 2'!D8)/'Extrato 2'!D8),'Extrato 2'!$HW$2))*-1,IF(AND('Extrato 2'!D8&gt;'Extrato 2'!$EW$3),(('Extrato 2'!$EW$3-'Extrato 2'!D8)/'Extrato 2'!D8),IF(AND('Extrato 2'!D8&lt;'Extrato 2'!$EX$3),(('Extrato 2'!$EX$3-'Extrato 2'!D8)/'Extrato 2'!D8),'Extrato 2'!$HW$2)))</f>
        <v/>
      </c>
      <c r="N8" s="6" t="str">
        <f>IF(AND(D8&gt;'Extrato 2'!$EW$3),M8,"")</f>
        <v/>
      </c>
      <c r="O8" s="6" t="str">
        <f>IF(D8&lt;'Extrato 2'!$EX$3,M8,"")</f>
        <v/>
      </c>
      <c r="P8" s="5">
        <f>IF('Extrato 2'!L8='Extrato 2'!$HP$2,'Extrato 2'!D8,"")</f>
        <v>57.86</v>
      </c>
      <c r="Q8" s="4" t="str">
        <f>IF(ISNA(HLOOKUP($Q$2,'Extrato 2'!$ME$3:$NE$74,B8,0)),"",IF(HLOOKUP($Q$2,'Extrato 2'!$ME$3:$NE$74,B8,0)="","",IF(HLOOKUP($Q$2,'Extrato 2'!$ME$3:$NE$74,B8,0)=0,"",HLOOKUP($Q$2,'Extrato 2'!$ME$3:$NE$74,B8,0))))</f>
        <v/>
      </c>
      <c r="S8" s="77">
        <f t="shared" si="6"/>
        <v>3</v>
      </c>
      <c r="T8" s="19">
        <f t="shared" si="2"/>
        <v>21</v>
      </c>
      <c r="U8" s="3" t="str">
        <f>IF('Análise Quantitativa'!C42=0,"",'Análise Quantitativa'!C42)</f>
        <v>Brend Santos</v>
      </c>
      <c r="V8" s="19">
        <f t="shared" si="3"/>
        <v>3</v>
      </c>
      <c r="X8" s="19" t="str">
        <f t="shared" si="4"/>
        <v>Brend Santos (21)</v>
      </c>
      <c r="Y8" s="19">
        <f t="shared" si="5"/>
        <v>57.86</v>
      </c>
      <c r="AA8" s="19" t="str">
        <f>IF('Extrato 2'!D8='Extrato 2'!$EF$3,'Extrato 2'!E8,"")</f>
        <v/>
      </c>
      <c r="AB8" s="19" t="str">
        <f>IF(AA8="","-",'Extrato 2'!S8)</f>
        <v>-</v>
      </c>
      <c r="AC8" s="19" t="str">
        <v/>
      </c>
      <c r="AD8" s="19" t="str">
        <f>IF(AC8="","",VLOOKUP(AC8,'Extrato 2'!$S$3:$U$72,3,0))</f>
        <v/>
      </c>
      <c r="AE8" s="2" t="str">
        <f>IF(AC8="","",AD8&amp;" ("&amp;VLOOKUP(AC8,'Extrato 2'!$S$3:$U$72,2,0)&amp;")")</f>
        <v/>
      </c>
      <c r="AF8" s="19" t="str">
        <f>IF('Extrato 2'!D8='Extrato 2'!$EF$4,'Extrato 2'!E8,"")</f>
        <v/>
      </c>
      <c r="AG8" s="19" t="str">
        <f>IF(AF8="","-",'Extrato 2'!$S8)</f>
        <v>-</v>
      </c>
      <c r="AH8" s="19" t="str">
        <v/>
      </c>
      <c r="AI8" s="19" t="str">
        <f>IF(AH8="","",VLOOKUP(AH8,'Extrato 2'!$S$3:$U$72,3,0))</f>
        <v/>
      </c>
      <c r="AJ8" s="2" t="str">
        <f>IF(AH8="","",AI8&amp;" ("&amp;VLOOKUP(AH8,'Extrato 2'!$S$3:$U$72,2,0)&amp;")")</f>
        <v/>
      </c>
      <c r="AK8" s="19" t="str">
        <f>IF('Extrato 2'!D8='Extrato 2'!$EF$5,'Extrato 2'!E8,"")</f>
        <v/>
      </c>
      <c r="AL8" s="19" t="str">
        <f>IF(AK8="","-",'Extrato 2'!$S8)</f>
        <v>-</v>
      </c>
      <c r="AM8" s="19" t="str">
        <v/>
      </c>
      <c r="AN8" s="19" t="str">
        <f>IF(AM8="","",VLOOKUP(AM8,'Extrato 2'!$S$3:$U$72,3,0))</f>
        <v/>
      </c>
      <c r="AO8" s="2" t="str">
        <f>IF(AM8="","",AN8&amp;" ("&amp;VLOOKUP(AM8,'Extrato 2'!$S$3:$U$72,2,0)&amp;")")</f>
        <v/>
      </c>
      <c r="AP8" s="19" t="str">
        <f>IF('Extrato 2'!D8='Extrato 2'!$EF$6,'Extrato 2'!E8,"")</f>
        <v/>
      </c>
      <c r="AQ8" s="19" t="str">
        <f>IF(AP8="","-",'Extrato 2'!$S8)</f>
        <v>-</v>
      </c>
      <c r="AR8" s="19" t="str">
        <v/>
      </c>
      <c r="AS8" s="19" t="str">
        <f>IF(AR8="","",VLOOKUP(AR8,'Extrato 2'!$S$3:$U$72,3,0))</f>
        <v/>
      </c>
      <c r="AT8" s="2" t="str">
        <f>IF(AR8="","",AS8&amp;" ("&amp;VLOOKUP(AR8,'Extrato 2'!$S$3:$U$72,2,0)&amp;")")</f>
        <v/>
      </c>
      <c r="AU8" s="19" t="str">
        <f>IF('Extrato 2'!D8='Extrato 2'!$EF$7,'Extrato 2'!E8,"")</f>
        <v/>
      </c>
      <c r="AV8" s="19" t="str">
        <f>IF(AU8="","-",'Extrato 2'!$S8)</f>
        <v>-</v>
      </c>
      <c r="AW8" s="19" t="str">
        <v/>
      </c>
      <c r="AX8" s="19" t="str">
        <f>IF(AW8="","",VLOOKUP(AW8,'Extrato 2'!$S$3:$U$72,3,0))</f>
        <v/>
      </c>
      <c r="AY8" s="2" t="str">
        <f>IF(AW8="","",AX8&amp;" ("&amp;VLOOKUP(AW8,'Extrato 2'!$S$3:$U$72,2,0)&amp;")")</f>
        <v/>
      </c>
      <c r="AZ8" s="19">
        <f>IF('Extrato 2'!D8='Extrato 2'!$EF$8,'Extrato 2'!E8,"")</f>
        <v>21</v>
      </c>
      <c r="BA8" s="19">
        <f>IF(AZ8="","-",'Extrato 2'!$S8)</f>
        <v>3</v>
      </c>
      <c r="BB8" s="19" t="str">
        <v/>
      </c>
      <c r="BC8" s="19" t="str">
        <f>IF(BB8="","",VLOOKUP(BB8,'Extrato 2'!$S$3:$U$72,3,0))</f>
        <v/>
      </c>
      <c r="BD8" s="2" t="str">
        <f>IF(BB8="","",BC8&amp;" ("&amp;VLOOKUP(BB8,'Extrato 2'!$S$3:$U$72,2,0)&amp;")")</f>
        <v/>
      </c>
      <c r="BE8" s="19" t="str">
        <f>IF('Extrato 2'!D8='Extrato 2'!$EF$9,'Extrato 2'!E8,"")</f>
        <v/>
      </c>
      <c r="BF8" s="19" t="str">
        <f>IF(BE8="","-",'Extrato 2'!$S8)</f>
        <v>-</v>
      </c>
      <c r="BG8" s="19" t="str">
        <v/>
      </c>
      <c r="BH8" s="19" t="str">
        <f>IF(BG8="","",VLOOKUP(BG8,'Extrato 2'!$S$3:$U$72,3,0))</f>
        <v/>
      </c>
      <c r="BI8" s="2" t="str">
        <f>IF(BG8="","",BH8&amp;" ("&amp;VLOOKUP(BG8,'Extrato 2'!$S$3:$U$72,2,0)&amp;")")</f>
        <v/>
      </c>
      <c r="BK8" s="19" t="str">
        <f>IF('Extrato 2'!D8='Extrato 2'!$EH$3,'Extrato 2'!E8,"")</f>
        <v/>
      </c>
      <c r="BL8" s="19" t="str">
        <f>IF(BK8="","-",'Extrato 2'!S8)</f>
        <v>-</v>
      </c>
      <c r="BM8" s="19" t="str">
        <v/>
      </c>
      <c r="BN8" s="19" t="str">
        <f>IF(BM8="","",VLOOKUP(BM8,'Extrato 2'!$S$3:$U$72,3,0))</f>
        <v/>
      </c>
      <c r="BO8" s="2" t="str">
        <f>IF(BM8="","",BN8&amp;" ("&amp;VLOOKUP(BM8,'Extrato 2'!$S$3:$U$72,2,0)&amp;")")</f>
        <v/>
      </c>
      <c r="BP8" s="19" t="str">
        <f>IF('Extrato 2'!D8='Extrato 2'!$EH$4,'Extrato 2'!E8,"")</f>
        <v/>
      </c>
      <c r="BQ8" s="19" t="str">
        <f>IF(BP8="","-",'Extrato 2'!$S8)</f>
        <v>-</v>
      </c>
      <c r="BR8" s="19" t="str">
        <v/>
      </c>
      <c r="BS8" s="19" t="str">
        <f>IF(BR8="","",VLOOKUP(BR8,'Extrato 2'!$S$3:$U$72,3,0))</f>
        <v/>
      </c>
      <c r="BT8" s="2" t="str">
        <f>IF(BR8="","",BS8&amp;" ("&amp;VLOOKUP(BR8,'Extrato 2'!$S$3:$U$72,2,0)&amp;")")</f>
        <v/>
      </c>
      <c r="BU8" s="19">
        <f>IF('Extrato 2'!D8='Extrato 2'!$EH$5,'Extrato 2'!E8,"")</f>
        <v>21</v>
      </c>
      <c r="BV8" s="19">
        <f>IF(BU8="","-",'Extrato 2'!$S8)</f>
        <v>3</v>
      </c>
      <c r="BW8" s="19" t="str">
        <v/>
      </c>
      <c r="BX8" s="19" t="str">
        <f>IF(BW8="","",VLOOKUP(BW8,'Extrato 2'!$S$3:$U$72,3,0))</f>
        <v/>
      </c>
      <c r="BY8" s="2" t="str">
        <f>IF(BW8="","",BX8&amp;" ("&amp;VLOOKUP(BW8,'Extrato 2'!$S$3:$U$72,2,0)&amp;")")</f>
        <v/>
      </c>
      <c r="BZ8" s="19" t="str">
        <f>IF('Extrato 2'!D8='Extrato 2'!$EH$6,'Extrato 2'!E8,"")</f>
        <v/>
      </c>
      <c r="CA8" s="19" t="str">
        <f>IF(BZ8="","-",'Extrato 2'!$S8)</f>
        <v>-</v>
      </c>
      <c r="CB8" s="19" t="str">
        <v/>
      </c>
      <c r="CC8" s="19" t="str">
        <f>IF(CB8="","",VLOOKUP(CB8,'Extrato 2'!$S$3:$U$72,3,0))</f>
        <v/>
      </c>
      <c r="CD8" s="2" t="str">
        <f>IF(CB8="","",CC8&amp;" ("&amp;VLOOKUP(CB8,'Extrato 2'!$S$3:$U$72,2,0)&amp;")")</f>
        <v/>
      </c>
      <c r="CE8" s="19" t="str">
        <f>IF('Extrato 2'!D8='Extrato 2'!$EH$7,'Extrato 2'!E8,"")</f>
        <v/>
      </c>
      <c r="CF8" s="19" t="str">
        <f>IF(CE8="","-",'Extrato 2'!$S8)</f>
        <v>-</v>
      </c>
      <c r="CG8" s="19" t="str">
        <v/>
      </c>
      <c r="CH8" s="19" t="str">
        <f>IF(CG8="","",VLOOKUP(CG8,'Extrato 2'!$S$3:$U$72,3,0))</f>
        <v/>
      </c>
      <c r="CI8" s="2" t="str">
        <f>IF(CG8="","",CH8&amp;" ("&amp;VLOOKUP(CG8,'Extrato 2'!$S$3:$U$72,2,0)&amp;")")</f>
        <v/>
      </c>
      <c r="CJ8" s="19" t="str">
        <f>IF('Extrato 2'!D8='Extrato 2'!$EH$8,'Extrato 2'!E8,"")</f>
        <v/>
      </c>
      <c r="CK8" s="19" t="str">
        <f>IF(CJ8="","-",'Extrato 2'!$S8)</f>
        <v>-</v>
      </c>
      <c r="CL8" s="19" t="str">
        <v/>
      </c>
      <c r="CM8" s="19" t="str">
        <f>IF(CL8="","",VLOOKUP(CL8,'Extrato 2'!$S$3:$U$72,3,0))</f>
        <v/>
      </c>
      <c r="CN8" s="2" t="str">
        <f>IF(CL8="","",CM8&amp;" ("&amp;VLOOKUP(CL8,'Extrato 2'!$S$3:$U$72,2,0)&amp;")")</f>
        <v/>
      </c>
      <c r="CO8" s="19" t="str">
        <f>IF('Extrato 2'!D8='Extrato 2'!$EH$9,'Extrato 2'!E8,"")</f>
        <v/>
      </c>
      <c r="CP8" s="19" t="str">
        <f>IF(CO8="","-",'Extrato 2'!$S8)</f>
        <v>-</v>
      </c>
      <c r="CQ8" s="19" t="str">
        <v/>
      </c>
      <c r="CR8" s="19" t="str">
        <f>IF(CQ8="","",VLOOKUP(CQ8,'Extrato 2'!$S$3:$U$72,3,0))</f>
        <v/>
      </c>
      <c r="CS8" s="2" t="str">
        <f>IF(CQ8="","",CR8&amp;" ("&amp;VLOOKUP(CQ8,'Extrato 2'!$S$3:$U$72,2,0)&amp;")")</f>
        <v/>
      </c>
      <c r="CU8" s="19" t="str">
        <f>IF('Extrato 2'!D8='Extrato 2'!$EJ$3,'Extrato 2'!E8,"")</f>
        <v/>
      </c>
      <c r="CV8" s="19" t="str">
        <f>IF(CU8="","-",'Extrato 2'!S8)</f>
        <v>-</v>
      </c>
      <c r="CW8" s="19" t="str">
        <v/>
      </c>
      <c r="CX8" s="19" t="str">
        <f>IF(CW8="","",VLOOKUP(CW8,'Extrato 2'!$S$3:$U$72,3,0))</f>
        <v/>
      </c>
      <c r="CY8" s="2" t="str">
        <f>IF(CW8="","",CX8&amp;" ("&amp;VLOOKUP(CW8,'Extrato 2'!$S$3:$U$72,2,0)&amp;")")</f>
        <v/>
      </c>
      <c r="CZ8" s="19" t="str">
        <f>IF('Extrato 2'!D8='Extrato 2'!$EJ$4,'Extrato 2'!E8,"")</f>
        <v/>
      </c>
      <c r="DA8" s="19" t="str">
        <f>IF(CZ8="","-",'Extrato 2'!$S8)</f>
        <v>-</v>
      </c>
      <c r="DB8" s="19" t="str">
        <v/>
      </c>
      <c r="DC8" s="19" t="str">
        <f>IF(DB8="","",VLOOKUP(DB8,'Extrato 2'!$S$3:$U$72,3,0))</f>
        <v/>
      </c>
      <c r="DD8" s="2" t="str">
        <f>IF(DB8="","",DC8&amp;" ("&amp;VLOOKUP(DB8,'Extrato 2'!$S$3:$U$72,2,0)&amp;")")</f>
        <v/>
      </c>
      <c r="DE8" s="19" t="str">
        <f>IF('Extrato 2'!D8='Extrato 2'!$EJ$5,'Extrato 2'!E8,"")</f>
        <v/>
      </c>
      <c r="DF8" s="19" t="str">
        <f>IF(DE8="","-",'Extrato 2'!$S8)</f>
        <v>-</v>
      </c>
      <c r="DG8" s="19" t="str">
        <v/>
      </c>
      <c r="DH8" s="19" t="str">
        <f>IF(DG8="","",VLOOKUP(DG8,'Extrato 2'!$S$3:$U$72,3,0))</f>
        <v/>
      </c>
      <c r="DI8" s="2" t="str">
        <f>IF(DG8="","",DH8&amp;" ("&amp;VLOOKUP(DG8,'Extrato 2'!$S$3:$U$72,2,0)&amp;")")</f>
        <v/>
      </c>
      <c r="DJ8" s="19" t="str">
        <f>IF('Extrato 2'!D8='Extrato 2'!$EJ$6,'Extrato 2'!E8,"")</f>
        <v/>
      </c>
      <c r="DK8" s="19" t="str">
        <f>IF(DJ8="","-",'Extrato 2'!$S8)</f>
        <v>-</v>
      </c>
      <c r="DL8" s="19" t="str">
        <v/>
      </c>
      <c r="DM8" s="19" t="str">
        <f>IF(DL8="","",VLOOKUP(DL8,'Extrato 2'!$S$3:$U$72,3,0))</f>
        <v/>
      </c>
      <c r="DN8" s="2" t="str">
        <f>IF(DL8="","",DM8&amp;" ("&amp;VLOOKUP(DL8,'Extrato 2'!$S$3:$U$72,2,0)&amp;")")</f>
        <v/>
      </c>
      <c r="DO8" s="19" t="str">
        <f>IF('Extrato 2'!D8='Extrato 2'!$EJ$7,'Extrato 2'!E8,"")</f>
        <v/>
      </c>
      <c r="DP8" s="19" t="str">
        <f>IF(DO8="","-",'Extrato 2'!$S8)</f>
        <v>-</v>
      </c>
      <c r="DQ8" s="19" t="str">
        <v/>
      </c>
      <c r="DR8" s="19" t="str">
        <f>IF(DQ8="","",VLOOKUP(DQ8,'Extrato 2'!$S$3:$U$72,3,0))</f>
        <v/>
      </c>
      <c r="DS8" s="2" t="str">
        <f>IF(DQ8="","",DR8&amp;" ("&amp;VLOOKUP(DQ8,'Extrato 2'!$S$3:$U$72,2,0)&amp;")")</f>
        <v/>
      </c>
      <c r="DT8" s="19" t="str">
        <f>IF('Extrato 2'!D8='Extrato 2'!$EJ$8,'Extrato 2'!E8,"")</f>
        <v/>
      </c>
      <c r="DU8" s="19" t="str">
        <f>IF(DT8="","-",'Extrato 2'!$S8)</f>
        <v>-</v>
      </c>
      <c r="DV8" s="19" t="str">
        <v/>
      </c>
      <c r="DW8" s="19" t="str">
        <f>IF(DV8="","",VLOOKUP(DV8,'Extrato 2'!$S$3:$U$72,3,0))</f>
        <v/>
      </c>
      <c r="DX8" s="2" t="str">
        <f>IF(DV8="","",DW8&amp;" ("&amp;VLOOKUP(DV8,'Extrato 2'!$S$3:$U$72,2,0)&amp;")")</f>
        <v/>
      </c>
      <c r="DY8" s="19" t="str">
        <f>IF('Extrato 2'!D8='Extrato 2'!$EJ$9,'Extrato 2'!E8,"")</f>
        <v/>
      </c>
      <c r="DZ8" s="19" t="str">
        <f>IF(DY8="","-",'Extrato 2'!$S8)</f>
        <v>-</v>
      </c>
      <c r="EA8" s="19" t="str">
        <v/>
      </c>
      <c r="EB8" s="19" t="str">
        <f>IF(EA8="","",VLOOKUP(EA8,'Extrato 2'!$S$3:$U$72,3,0))</f>
        <v/>
      </c>
      <c r="EC8" s="2" t="str">
        <f>IF(EA8="","",EB8&amp;" ("&amp;VLOOKUP(EA8,'Extrato 2'!$S$3:$U$72,2,0)&amp;")")</f>
        <v/>
      </c>
      <c r="EE8" s="22">
        <v>6</v>
      </c>
      <c r="EF8" s="19">
        <f>IF(ISERROR(LARGE('Extrato 2'!$I$3:$I$72,EE8)),"",LARGE('Extrato 2'!$I$3:$I$72,EE8))</f>
        <v>57.86</v>
      </c>
      <c r="EG8" s="32">
        <f>IF(EF8="","",IF(COUNTIF('Extrato 2'!$D$3:$D$72,EF8)=1,1,IF(COUNTIF('Extrato 2'!$D$3:$D$72,EF8)=0,"",IF(ISERROR(COUNTIF('Extrato 2'!$D$3:$D$72,EF8)),"",COUNTIF('Extrato 2'!$D$3:$D$72,EF8)))))</f>
        <v>1</v>
      </c>
      <c r="EH8" s="19">
        <f t="array" ref="EH8">IF(ISERROR(SMALL(IF('Extrato 2'!$I$3:$I$72&gt;0,'Extrato 2'!$I$3:$I$72),EE8)),"",SMALL(IF('Extrato 2'!$I$3:$I$72&gt;0,'Extrato 2'!$I$3:$I$72),EE8))</f>
        <v>92.77</v>
      </c>
      <c r="EI8" s="32">
        <f>IF(EH8="","",IF(COUNTIF('Extrato 2'!$D$3:$D$72,EH8)=1,1,IF(COUNTIF('Extrato 2'!$D$3:$D$72,EH8)=0,"",IF(ISERROR(COUNTIF('Extrato 2'!$D$3:$D$72,EH8)),"",COUNTIF('Extrato 2'!$D$3:$D$72,EH8)))))</f>
        <v>1</v>
      </c>
      <c r="EJ8" s="19" t="str">
        <f t="array" ref="EJ8">IF(ISERROR(SMALL(IF('Extrato 2'!$H$3:$H$72&lt;0,'Extrato 2'!$H$3:$H$72),EE8)),"",SMALL(IF('Extrato 2'!$H$3:$H$72&lt;0,'Extrato 2'!$H$3:$H$72),EE8))</f>
        <v/>
      </c>
      <c r="EK8" s="32" t="str">
        <f>IF(EJ8="","",IF(COUNTIF('Extrato 2'!$D$3:$D$72,EJ8)=1,1,IF(COUNTIF('Extrato 2'!$D$3:$D$72,EJ8)=0,"",IF(ISERROR(COUNTIF('Extrato 2'!$D$3:$D$72,EJ8)),"",COUNTIF('Extrato 2'!$D$3:$D$72,EJ8)))))</f>
        <v/>
      </c>
      <c r="FC8" s="24"/>
      <c r="FD8" s="24"/>
      <c r="FE8" s="24"/>
      <c r="FG8" s="19" t="str">
        <f>FG3</f>
        <v>Mínimo</v>
      </c>
      <c r="FH8" s="30" t="str">
        <f>VLOOKUP('Extrato 2'!NJ6,'Extrato 2'!$GF$21:$GG$27,2,0)</f>
        <v>2ª</v>
      </c>
      <c r="FJ8" s="19" t="s">
        <v>33</v>
      </c>
      <c r="FK8" s="19" t="str">
        <f>IF('Extrato 2'!$FG$13='Extrato 2'!$GB$29,'Extrato 2'!GB35,IF('Extrato 2'!$FG$13='Extrato 2'!$GC$29,'Extrato 2'!GC35,IF('Extrato 2'!$FG$13='Extrato 2'!$EJ$2,'Extrato 2'!GD35,"")))</f>
        <v>Edna Dias (96)</v>
      </c>
      <c r="FM8" s="22">
        <v>6</v>
      </c>
      <c r="FN8" s="22" t="str">
        <f>IF('Extrato 2'!$FG$13='Extrato 2'!$GB$29,'Extrato 2'!AE8,IF('Extrato 2'!$FG$13='Extrato 2'!$GC$29,'Extrato 2'!BO8,IF('Extrato 2'!$FG$13='Extrato 2'!$EJ$2,'Extrato 2'!CY8,"")))</f>
        <v/>
      </c>
      <c r="FO8" s="22">
        <v>6</v>
      </c>
      <c r="FP8" s="22" t="str">
        <f>IF('Extrato 2'!$FG$13='Extrato 2'!$GB$29,'Extrato 2'!AJ8,IF('Extrato 2'!$FG$13='Extrato 2'!$GC$29,'Extrato 2'!BT8,IF('Extrato 2'!$FG$13='Extrato 2'!$EJ$2,'Extrato 2'!DD8,"")))</f>
        <v/>
      </c>
      <c r="FQ8" s="22">
        <v>6</v>
      </c>
      <c r="FR8" s="22" t="str">
        <f>IF('Extrato 2'!$FG$13='Extrato 2'!$GB$29,'Extrato 2'!AO8,IF('Extrato 2'!$FG$13='Extrato 2'!$GC$29,'Extrato 2'!BY8,IF('Extrato 2'!$FG$13='Extrato 2'!$EJ$2,'Extrato 2'!DI8,"")))</f>
        <v/>
      </c>
      <c r="FS8" s="22">
        <v>6</v>
      </c>
      <c r="FT8" s="22" t="str">
        <f>IF('Extrato 2'!$FG$13='Extrato 2'!$GB$29,'Extrato 2'!AT8,IF('Extrato 2'!$FG$13='Extrato 2'!$GC$29,'Extrato 2'!CD8,IF('Extrato 2'!$FG$13='Extrato 2'!$EJ$2,'Extrato 2'!DN8,"")))</f>
        <v/>
      </c>
      <c r="FU8" s="22">
        <v>6</v>
      </c>
      <c r="FV8" s="22" t="str">
        <f>IF('Extrato 2'!$FG$13='Extrato 2'!$GB$29,'Extrato 2'!AY8,IF('Extrato 2'!$FG$13='Extrato 2'!$GC$29,'Extrato 2'!CI8,IF('Extrato 2'!$FG$13='Extrato 2'!$EJ$2,'Extrato 2'!DS8,"")))</f>
        <v/>
      </c>
      <c r="FW8" s="22">
        <v>6</v>
      </c>
      <c r="FX8" s="22" t="str">
        <f>IF('Extrato 2'!$FG$13='Extrato 2'!$GB$29,'Extrato 2'!BD8,IF('Extrato 2'!$FG$13='Extrato 2'!$GC$29,'Extrato 2'!CN8,IF('Extrato 2'!$FG$13='Extrato 2'!$EJ$2,'Extrato 2'!DX8,"")))</f>
        <v/>
      </c>
      <c r="FY8" s="22">
        <v>6</v>
      </c>
      <c r="FZ8" s="22" t="str">
        <f>IF('Extrato 2'!$FG$13='Extrato 2'!$GB$29,'Extrato 2'!BI8,IF('Extrato 2'!$FG$13='Extrato 2'!$GC$29,'Extrato 2'!CS8,IF('Extrato 2'!$FG$13='Extrato 2'!$EJ$2,'Extrato 2'!EC8,"")))</f>
        <v/>
      </c>
      <c r="GB8" s="30" t="str">
        <f>IF('Extrato 2'!$NH$2&gt;=3,'Extrato 2'!FN9,"")</f>
        <v/>
      </c>
      <c r="GC8" s="30" t="str">
        <f>IF('Extrato 2'!$NH$2&gt;=3,'Extrato 2'!FP9,"")</f>
        <v/>
      </c>
      <c r="GD8" s="30" t="str">
        <f>IF('Extrato 2'!$NH$2&gt;=3,'Extrato 2'!FR9,"")</f>
        <v/>
      </c>
      <c r="GE8" s="30" t="str">
        <f>IF('Extrato 2'!$NH$2&gt;=4,'Extrato 2'!FT9,"")</f>
        <v/>
      </c>
      <c r="GF8" s="30" t="str">
        <f>IF('Extrato 2'!$NH$2&gt;=5,'Extrato 2'!FV9,"")</f>
        <v/>
      </c>
      <c r="GG8" s="30" t="str">
        <f>IF('Extrato 2'!$NH$2&gt;=6,'Extrato 2'!FX9,"")</f>
        <v/>
      </c>
      <c r="GH8" s="30" t="str">
        <f>IF('Extrato 2'!$NH$2&gt;=7,'Extrato 2'!FZ9,"")</f>
        <v/>
      </c>
      <c r="JD8" s="30" t="str">
        <f>IF(GS21=0,"",GS21)</f>
        <v>semelhante a 1ª colocada e semelhante a 2ª colocada.</v>
      </c>
      <c r="JE8" s="30" t="str">
        <f>IF(GT21=0,"",GT21)</f>
        <v>semelhante a 1ª colocada, semelhante a 2ª colocada e semelhante a 3ª colocada.</v>
      </c>
      <c r="JF8" s="30" t="str">
        <f>IF(GU21=0,"",GU21)</f>
        <v>semelhante a 1ª colocada, semelhante a 2ª colocada, semelhante a 3ª colocada e semelhante a 5ª colocada.</v>
      </c>
      <c r="JG8" s="30" t="str">
        <f>IF(GV21=0,"",GV21)</f>
        <v>semelhante a 1ª colocada, semelhante a 2ª colocada, semelhante a 3ª colocada, semelhante a 5ª colocada e semelhante a 6ª colocada.</v>
      </c>
      <c r="JH8" s="30" t="str">
        <f>IF(GW21=0,"",GW21)</f>
        <v>semelhante a 1ª colocada, semelhante a 2ª colocada, semelhante a 3ª colocada, semelhante a 5ª colocada, semelhante a 6ª colocada e semelhante a 7ª colocada.</v>
      </c>
      <c r="MB8" s="32">
        <f t="shared" si="12"/>
        <v>4</v>
      </c>
      <c r="MC8" s="32">
        <v>6</v>
      </c>
      <c r="MD8" s="32" t="str">
        <f>IF('Extrato 2'!X6=0,"",'Extrato 2'!X6)</f>
        <v>Leide Santos (14)</v>
      </c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G8" s="36" t="s">
        <v>16</v>
      </c>
      <c r="NH8" s="33">
        <f>'Análise Quantitativa'!W33</f>
        <v>1</v>
      </c>
      <c r="NI8" s="26"/>
    </row>
    <row r="9" spans="2:376" ht="15" customHeight="1" x14ac:dyDescent="0.25">
      <c r="B9" s="19">
        <f>'Extrato 2'!MC11</f>
        <v>9</v>
      </c>
      <c r="C9" s="7">
        <f>Esboço!AX7</f>
        <v>7</v>
      </c>
      <c r="D9" s="4">
        <f>IF('Análise Quantitativa'!V43=0,"",'Análise Quantitativa'!V43)</f>
        <v>54.66</v>
      </c>
      <c r="E9" s="3">
        <f>IF('Análise Quantitativa'!P43=0,"",'Análise Quantitativa'!P43)</f>
        <v>8</v>
      </c>
      <c r="F9" s="19">
        <f t="shared" si="0"/>
        <v>54.66</v>
      </c>
      <c r="G9" s="19">
        <f t="shared" si="1"/>
        <v>54.66</v>
      </c>
      <c r="H9" s="22">
        <v>99.92</v>
      </c>
      <c r="I9" s="22">
        <v>99.92</v>
      </c>
      <c r="J9" s="76">
        <f>IFERROR(IF('Análise Quantitativa'!$D$33="Máximo",RANK(D9,$D$3:$D$72,0),IF('Análise Quantitativa'!$D$33="Mínimo",RANK(D9,$D$3:$D$72,1),IF('Análise Quantitativa'!$D$33="- Mínimo",RANK(D9,$D$3:$D$72,1),""))),"")</f>
        <v>2</v>
      </c>
      <c r="K9" s="76">
        <f>IFERROR(IF('Análise Quantitativa'!$D$33="Máximo",_xlfn.RANK.EQ(D9,$D$3:$D$72,0)+COUNTIF($D$3:D9,D9)-1,IF('Análise Quantitativa'!$D$33="Mínimo",_xlfn.RANK.EQ(D9,$D$3:$D$72,1)+COUNTIF($D$3:D9,D9)-1,IF('Análise Quantitativa'!$D$33="- Mínimo",_xlfn.RANK.EQ(D9,$D$3:$D$72,1)+COUNTIF($D$3:D9,D9)-1,""))),"")</f>
        <v>2</v>
      </c>
      <c r="L9" s="6" t="str">
        <f>IFERROR(IF(ISBLANK(D9),"",IF(AND(D9&gt;'Extrato 2'!$EW$3),'Extrato 2'!$HR$2,IF(AND(D9&lt;'Extrato 2'!$EX$3),'Extrato 2'!$HQ$2,'Extrato 2'!$HP$2))),"")</f>
        <v>&lt;₯</v>
      </c>
      <c r="M9" s="6">
        <f>IF((((IF(AND('Extrato 2'!D9&gt;'Extrato 2'!$EW$3),(('Extrato 2'!$EW$3-'Extrato 2'!D9)/'Extrato 2'!D9),IF(AND('Extrato 2'!D9&lt;'Extrato 2'!$EX$3),(('Extrato 2'!$EX$3-'Extrato 2'!D9)/'Extrato 2'!D9),'Extrato 2'!$HW$2)))))&lt;0,IF(AND('Extrato 2'!D9&gt;'Extrato 2'!$EW$3),(('Extrato 2'!$EW$3-'Extrato 2'!D9)/'Extrato 2'!D9),IF(AND('Extrato 2'!D9&lt;'Extrato 2'!$EX$3),(('Extrato 2'!$EX$3-'Extrato 2'!D9)/'Extrato 2'!D9),'Extrato 2'!$HW$2))*-1,IF(AND('Extrato 2'!D9&gt;'Extrato 2'!$EW$3),(('Extrato 2'!$EW$3-'Extrato 2'!D9)/'Extrato 2'!D9),IF(AND('Extrato 2'!D9&lt;'Extrato 2'!$EX$3),(('Extrato 2'!$EX$3-'Extrato 2'!D9)/'Extrato 2'!D9),'Extrato 2'!$HW$2)))</f>
        <v>3.8376696020787665E-2</v>
      </c>
      <c r="N9" s="6" t="str">
        <f>IF(AND(D9&gt;'Extrato 2'!$EW$3),M9,"")</f>
        <v/>
      </c>
      <c r="O9" s="6">
        <f>IF(D9&lt;'Extrato 2'!$EX$3,M9,"")</f>
        <v>3.8376696020787665E-2</v>
      </c>
      <c r="P9" s="5" t="str">
        <f>IF('Extrato 2'!L9='Extrato 2'!$HP$2,'Extrato 2'!D9,"")</f>
        <v/>
      </c>
      <c r="Q9" s="4" t="str">
        <f>IF(ISNA(HLOOKUP($Q$2,'Extrato 2'!$ME$3:$NE$74,B9,0)),"",IF(HLOOKUP($Q$2,'Extrato 2'!$ME$3:$NE$74,B9,0)="","",IF(HLOOKUP($Q$2,'Extrato 2'!$ME$3:$NE$74,B9,0)=0,"",HLOOKUP($Q$2,'Extrato 2'!$ME$3:$NE$74,B9,0))))</f>
        <v/>
      </c>
      <c r="S9" s="77">
        <f t="shared" si="6"/>
        <v>2</v>
      </c>
      <c r="T9" s="19">
        <f t="shared" si="2"/>
        <v>8</v>
      </c>
      <c r="U9" s="3" t="str">
        <f>IF('Análise Quantitativa'!C43=0,"",'Análise Quantitativa'!C43)</f>
        <v>Vilma Rodrigues Alvez</v>
      </c>
      <c r="V9" s="19">
        <f t="shared" si="3"/>
        <v>2</v>
      </c>
      <c r="X9" s="19" t="str">
        <f t="shared" si="4"/>
        <v>Vilma Rodrigues Alvez (8)</v>
      </c>
      <c r="Y9" s="19">
        <f t="shared" si="5"/>
        <v>54.66</v>
      </c>
      <c r="AA9" s="19" t="str">
        <f>IF('Extrato 2'!D9='Extrato 2'!$EF$3,'Extrato 2'!E9,"")</f>
        <v/>
      </c>
      <c r="AB9" s="19" t="str">
        <f>IF(AA9="","-",'Extrato 2'!S9)</f>
        <v>-</v>
      </c>
      <c r="AC9" s="19" t="str">
        <v/>
      </c>
      <c r="AD9" s="19" t="str">
        <f>IF(AC9="","",VLOOKUP(AC9,'Extrato 2'!$S$3:$U$72,3,0))</f>
        <v/>
      </c>
      <c r="AE9" s="2" t="str">
        <f>IF(AC9="","",AD9&amp;" ("&amp;VLOOKUP(AC9,'Extrato 2'!$S$3:$U$72,2,0)&amp;")")</f>
        <v/>
      </c>
      <c r="AF9" s="19" t="str">
        <f>IF('Extrato 2'!D9='Extrato 2'!$EF$4,'Extrato 2'!E9,"")</f>
        <v/>
      </c>
      <c r="AG9" s="19" t="str">
        <f>IF(AF9="","-",'Extrato 2'!$S9)</f>
        <v>-</v>
      </c>
      <c r="AH9" s="19" t="str">
        <v/>
      </c>
      <c r="AI9" s="19" t="str">
        <f>IF(AH9="","",VLOOKUP(AH9,'Extrato 2'!$S$3:$U$72,3,0))</f>
        <v/>
      </c>
      <c r="AJ9" s="2" t="str">
        <f>IF(AH9="","",AI9&amp;" ("&amp;VLOOKUP(AH9,'Extrato 2'!$S$3:$U$72,2,0)&amp;")")</f>
        <v/>
      </c>
      <c r="AK9" s="19" t="str">
        <f>IF('Extrato 2'!D9='Extrato 2'!$EF$5,'Extrato 2'!E9,"")</f>
        <v/>
      </c>
      <c r="AL9" s="19" t="str">
        <f>IF(AK9="","-",'Extrato 2'!$S9)</f>
        <v>-</v>
      </c>
      <c r="AM9" s="19" t="str">
        <v/>
      </c>
      <c r="AN9" s="19" t="str">
        <f>IF(AM9="","",VLOOKUP(AM9,'Extrato 2'!$S$3:$U$72,3,0))</f>
        <v/>
      </c>
      <c r="AO9" s="2" t="str">
        <f>IF(AM9="","",AN9&amp;" ("&amp;VLOOKUP(AM9,'Extrato 2'!$S$3:$U$72,2,0)&amp;")")</f>
        <v/>
      </c>
      <c r="AP9" s="19" t="str">
        <f>IF('Extrato 2'!D9='Extrato 2'!$EF$6,'Extrato 2'!E9,"")</f>
        <v/>
      </c>
      <c r="AQ9" s="19" t="str">
        <f>IF(AP9="","-",'Extrato 2'!$S9)</f>
        <v>-</v>
      </c>
      <c r="AR9" s="19" t="str">
        <v/>
      </c>
      <c r="AS9" s="19" t="str">
        <f>IF(AR9="","",VLOOKUP(AR9,'Extrato 2'!$S$3:$U$72,3,0))</f>
        <v/>
      </c>
      <c r="AT9" s="2" t="str">
        <f>IF(AR9="","",AS9&amp;" ("&amp;VLOOKUP(AR9,'Extrato 2'!$S$3:$U$72,2,0)&amp;")")</f>
        <v/>
      </c>
      <c r="AU9" s="19" t="str">
        <f>IF('Extrato 2'!D9='Extrato 2'!$EF$7,'Extrato 2'!E9,"")</f>
        <v/>
      </c>
      <c r="AV9" s="19" t="str">
        <f>IF(AU9="","-",'Extrato 2'!$S9)</f>
        <v>-</v>
      </c>
      <c r="AW9" s="19" t="str">
        <v/>
      </c>
      <c r="AX9" s="19" t="str">
        <f>IF(AW9="","",VLOOKUP(AW9,'Extrato 2'!$S$3:$U$72,3,0))</f>
        <v/>
      </c>
      <c r="AY9" s="2" t="str">
        <f>IF(AW9="","",AX9&amp;" ("&amp;VLOOKUP(AW9,'Extrato 2'!$S$3:$U$72,2,0)&amp;")")</f>
        <v/>
      </c>
      <c r="AZ9" s="19" t="str">
        <f>IF('Extrato 2'!D9='Extrato 2'!$EF$8,'Extrato 2'!E9,"")</f>
        <v/>
      </c>
      <c r="BA9" s="19" t="str">
        <f>IF(AZ9="","-",'Extrato 2'!$S9)</f>
        <v>-</v>
      </c>
      <c r="BB9" s="19" t="str">
        <v/>
      </c>
      <c r="BC9" s="19" t="str">
        <f>IF(BB9="","",VLOOKUP(BB9,'Extrato 2'!$S$3:$U$72,3,0))</f>
        <v/>
      </c>
      <c r="BD9" s="2" t="str">
        <f>IF(BB9="","",BC9&amp;" ("&amp;VLOOKUP(BB9,'Extrato 2'!$S$3:$U$72,2,0)&amp;")")</f>
        <v/>
      </c>
      <c r="BE9" s="19">
        <f>IF('Extrato 2'!D9='Extrato 2'!$EF$9,'Extrato 2'!E9,"")</f>
        <v>8</v>
      </c>
      <c r="BF9" s="19">
        <f>IF(BE9="","-",'Extrato 2'!$S9)</f>
        <v>2</v>
      </c>
      <c r="BG9" s="19" t="str">
        <v/>
      </c>
      <c r="BH9" s="19" t="str">
        <f>IF(BG9="","",VLOOKUP(BG9,'Extrato 2'!$S$3:$U$72,3,0))</f>
        <v/>
      </c>
      <c r="BI9" s="2" t="str">
        <f>IF(BG9="","",BH9&amp;" ("&amp;VLOOKUP(BG9,'Extrato 2'!$S$3:$U$72,2,0)&amp;")")</f>
        <v/>
      </c>
      <c r="BK9" s="19" t="str">
        <f>IF('Extrato 2'!D9='Extrato 2'!$EH$3,'Extrato 2'!E9,"")</f>
        <v/>
      </c>
      <c r="BL9" s="19" t="str">
        <f>IF(BK9="","-",'Extrato 2'!S9)</f>
        <v>-</v>
      </c>
      <c r="BM9" s="19" t="str">
        <v/>
      </c>
      <c r="BN9" s="19" t="str">
        <f>IF(BM9="","",VLOOKUP(BM9,'Extrato 2'!$S$3:$U$72,3,0))</f>
        <v/>
      </c>
      <c r="BO9" s="2" t="str">
        <f>IF(BM9="","",BN9&amp;" ("&amp;VLOOKUP(BM9,'Extrato 2'!$S$3:$U$72,2,0)&amp;")")</f>
        <v/>
      </c>
      <c r="BP9" s="19">
        <f>IF('Extrato 2'!D9='Extrato 2'!$EH$4,'Extrato 2'!E9,"")</f>
        <v>8</v>
      </c>
      <c r="BQ9" s="19">
        <f>IF(BP9="","-",'Extrato 2'!$S9)</f>
        <v>2</v>
      </c>
      <c r="BR9" s="19" t="str">
        <v/>
      </c>
      <c r="BS9" s="19" t="str">
        <f>IF(BR9="","",VLOOKUP(BR9,'Extrato 2'!$S$3:$U$72,3,0))</f>
        <v/>
      </c>
      <c r="BT9" s="2" t="str">
        <f>IF(BR9="","",BS9&amp;" ("&amp;VLOOKUP(BR9,'Extrato 2'!$S$3:$U$72,2,0)&amp;")")</f>
        <v/>
      </c>
      <c r="BU9" s="19" t="str">
        <f>IF('Extrato 2'!D9='Extrato 2'!$EH$5,'Extrato 2'!E9,"")</f>
        <v/>
      </c>
      <c r="BV9" s="19" t="str">
        <f>IF(BU9="","-",'Extrato 2'!$S9)</f>
        <v>-</v>
      </c>
      <c r="BW9" s="19" t="str">
        <v/>
      </c>
      <c r="BX9" s="19" t="str">
        <f>IF(BW9="","",VLOOKUP(BW9,'Extrato 2'!$S$3:$U$72,3,0))</f>
        <v/>
      </c>
      <c r="BY9" s="2" t="str">
        <f>IF(BW9="","",BX9&amp;" ("&amp;VLOOKUP(BW9,'Extrato 2'!$S$3:$U$72,2,0)&amp;")")</f>
        <v/>
      </c>
      <c r="BZ9" s="19" t="str">
        <f>IF('Extrato 2'!D9='Extrato 2'!$EH$6,'Extrato 2'!E9,"")</f>
        <v/>
      </c>
      <c r="CA9" s="19" t="str">
        <f>IF(BZ9="","-",'Extrato 2'!$S9)</f>
        <v>-</v>
      </c>
      <c r="CB9" s="19" t="str">
        <v/>
      </c>
      <c r="CC9" s="19" t="str">
        <f>IF(CB9="","",VLOOKUP(CB9,'Extrato 2'!$S$3:$U$72,3,0))</f>
        <v/>
      </c>
      <c r="CD9" s="2" t="str">
        <f>IF(CB9="","",CC9&amp;" ("&amp;VLOOKUP(CB9,'Extrato 2'!$S$3:$U$72,2,0)&amp;")")</f>
        <v/>
      </c>
      <c r="CE9" s="19" t="str">
        <f>IF('Extrato 2'!D9='Extrato 2'!$EH$7,'Extrato 2'!E9,"")</f>
        <v/>
      </c>
      <c r="CF9" s="19" t="str">
        <f>IF(CE9="","-",'Extrato 2'!$S9)</f>
        <v>-</v>
      </c>
      <c r="CG9" s="19" t="str">
        <v/>
      </c>
      <c r="CH9" s="19" t="str">
        <f>IF(CG9="","",VLOOKUP(CG9,'Extrato 2'!$S$3:$U$72,3,0))</f>
        <v/>
      </c>
      <c r="CI9" s="2" t="str">
        <f>IF(CG9="","",CH9&amp;" ("&amp;VLOOKUP(CG9,'Extrato 2'!$S$3:$U$72,2,0)&amp;")")</f>
        <v/>
      </c>
      <c r="CJ9" s="19" t="str">
        <f>IF('Extrato 2'!D9='Extrato 2'!$EH$8,'Extrato 2'!E9,"")</f>
        <v/>
      </c>
      <c r="CK9" s="19" t="str">
        <f>IF(CJ9="","-",'Extrato 2'!$S9)</f>
        <v>-</v>
      </c>
      <c r="CL9" s="19" t="str">
        <v/>
      </c>
      <c r="CM9" s="19" t="str">
        <f>IF(CL9="","",VLOOKUP(CL9,'Extrato 2'!$S$3:$U$72,3,0))</f>
        <v/>
      </c>
      <c r="CN9" s="2" t="str">
        <f>IF(CL9="","",CM9&amp;" ("&amp;VLOOKUP(CL9,'Extrato 2'!$S$3:$U$72,2,0)&amp;")")</f>
        <v/>
      </c>
      <c r="CO9" s="19" t="str">
        <f>IF('Extrato 2'!D9='Extrato 2'!$EH$9,'Extrato 2'!E9,"")</f>
        <v/>
      </c>
      <c r="CP9" s="19" t="str">
        <f>IF(CO9="","-",'Extrato 2'!$S9)</f>
        <v>-</v>
      </c>
      <c r="CQ9" s="19" t="str">
        <v/>
      </c>
      <c r="CR9" s="19" t="str">
        <f>IF(CQ9="","",VLOOKUP(CQ9,'Extrato 2'!$S$3:$U$72,3,0))</f>
        <v/>
      </c>
      <c r="CS9" s="2" t="str">
        <f>IF(CQ9="","",CR9&amp;" ("&amp;VLOOKUP(CQ9,'Extrato 2'!$S$3:$U$72,2,0)&amp;")")</f>
        <v/>
      </c>
      <c r="CU9" s="19" t="str">
        <f>IF('Extrato 2'!D9='Extrato 2'!$EJ$3,'Extrato 2'!E9,"")</f>
        <v/>
      </c>
      <c r="CV9" s="19" t="str">
        <f>IF(CU9="","-",'Extrato 2'!S9)</f>
        <v>-</v>
      </c>
      <c r="CW9" s="19" t="str">
        <v/>
      </c>
      <c r="CX9" s="19" t="str">
        <f>IF(CW9="","",VLOOKUP(CW9,'Extrato 2'!$S$3:$U$72,3,0))</f>
        <v/>
      </c>
      <c r="CY9" s="2" t="str">
        <f>IF(CW9="","",CX9&amp;" ("&amp;VLOOKUP(CW9,'Extrato 2'!$S$3:$U$72,2,0)&amp;")")</f>
        <v/>
      </c>
      <c r="CZ9" s="19" t="str">
        <f>IF('Extrato 2'!D9='Extrato 2'!$EJ$4,'Extrato 2'!E9,"")</f>
        <v/>
      </c>
      <c r="DA9" s="19" t="str">
        <f>IF(CZ9="","-",'Extrato 2'!$S9)</f>
        <v>-</v>
      </c>
      <c r="DB9" s="19" t="str">
        <v/>
      </c>
      <c r="DC9" s="19" t="str">
        <f>IF(DB9="","",VLOOKUP(DB9,'Extrato 2'!$S$3:$U$72,3,0))</f>
        <v/>
      </c>
      <c r="DD9" s="2" t="str">
        <f>IF(DB9="","",DC9&amp;" ("&amp;VLOOKUP(DB9,'Extrato 2'!$S$3:$U$72,2,0)&amp;")")</f>
        <v/>
      </c>
      <c r="DE9" s="19" t="str">
        <f>IF('Extrato 2'!D9='Extrato 2'!$EJ$5,'Extrato 2'!E9,"")</f>
        <v/>
      </c>
      <c r="DF9" s="19" t="str">
        <f>IF(DE9="","-",'Extrato 2'!$S9)</f>
        <v>-</v>
      </c>
      <c r="DG9" s="19" t="str">
        <v/>
      </c>
      <c r="DH9" s="19" t="str">
        <f>IF(DG9="","",VLOOKUP(DG9,'Extrato 2'!$S$3:$U$72,3,0))</f>
        <v/>
      </c>
      <c r="DI9" s="2" t="str">
        <f>IF(DG9="","",DH9&amp;" ("&amp;VLOOKUP(DG9,'Extrato 2'!$S$3:$U$72,2,0)&amp;")")</f>
        <v/>
      </c>
      <c r="DJ9" s="19" t="str">
        <f>IF('Extrato 2'!D9='Extrato 2'!$EJ$6,'Extrato 2'!E9,"")</f>
        <v/>
      </c>
      <c r="DK9" s="19" t="str">
        <f>IF(DJ9="","-",'Extrato 2'!$S9)</f>
        <v>-</v>
      </c>
      <c r="DL9" s="19" t="str">
        <v/>
      </c>
      <c r="DM9" s="19" t="str">
        <f>IF(DL9="","",VLOOKUP(DL9,'Extrato 2'!$S$3:$U$72,3,0))</f>
        <v/>
      </c>
      <c r="DN9" s="2" t="str">
        <f>IF(DL9="","",DM9&amp;" ("&amp;VLOOKUP(DL9,'Extrato 2'!$S$3:$U$72,2,0)&amp;")")</f>
        <v/>
      </c>
      <c r="DO9" s="19" t="str">
        <f>IF('Extrato 2'!D9='Extrato 2'!$EJ$7,'Extrato 2'!E9,"")</f>
        <v/>
      </c>
      <c r="DP9" s="19" t="str">
        <f>IF(DO9="","-",'Extrato 2'!$S9)</f>
        <v>-</v>
      </c>
      <c r="DQ9" s="19" t="str">
        <v/>
      </c>
      <c r="DR9" s="19" t="str">
        <f>IF(DQ9="","",VLOOKUP(DQ9,'Extrato 2'!$S$3:$U$72,3,0))</f>
        <v/>
      </c>
      <c r="DS9" s="2" t="str">
        <f>IF(DQ9="","",DR9&amp;" ("&amp;VLOOKUP(DQ9,'Extrato 2'!$S$3:$U$72,2,0)&amp;")")</f>
        <v/>
      </c>
      <c r="DT9" s="19" t="str">
        <f>IF('Extrato 2'!D9='Extrato 2'!$EJ$8,'Extrato 2'!E9,"")</f>
        <v/>
      </c>
      <c r="DU9" s="19" t="str">
        <f>IF(DT9="","-",'Extrato 2'!$S9)</f>
        <v>-</v>
      </c>
      <c r="DV9" s="19" t="str">
        <v/>
      </c>
      <c r="DW9" s="19" t="str">
        <f>IF(DV9="","",VLOOKUP(DV9,'Extrato 2'!$S$3:$U$72,3,0))</f>
        <v/>
      </c>
      <c r="DX9" s="2" t="str">
        <f>IF(DV9="","",DW9&amp;" ("&amp;VLOOKUP(DV9,'Extrato 2'!$S$3:$U$72,2,0)&amp;")")</f>
        <v/>
      </c>
      <c r="DY9" s="19" t="str">
        <f>IF('Extrato 2'!D9='Extrato 2'!$EJ$9,'Extrato 2'!E9,"")</f>
        <v/>
      </c>
      <c r="DZ9" s="19" t="str">
        <f>IF(DY9="","-",'Extrato 2'!$S9)</f>
        <v>-</v>
      </c>
      <c r="EA9" s="19" t="str">
        <v/>
      </c>
      <c r="EB9" s="19" t="str">
        <f>IF(EA9="","",VLOOKUP(EA9,'Extrato 2'!$S$3:$U$72,3,0))</f>
        <v/>
      </c>
      <c r="EC9" s="2" t="str">
        <f>IF(EA9="","",EB9&amp;" ("&amp;VLOOKUP(EA9,'Extrato 2'!$S$3:$U$72,2,0)&amp;")")</f>
        <v/>
      </c>
      <c r="EE9" s="22">
        <v>7</v>
      </c>
      <c r="EF9" s="19">
        <f>IF(ISERROR(LARGE('Extrato 2'!$I$3:$I$72,EE9)),"",LARGE('Extrato 2'!$I$3:$I$72,EE9))</f>
        <v>54.66</v>
      </c>
      <c r="EG9" s="32">
        <f>IF(EF9="","",IF(COUNTIF('Extrato 2'!$D$3:$D$72,EF9)=1,1,IF(COUNTIF('Extrato 2'!$D$3:$D$72,EF9)=0,"",IF(ISERROR(COUNTIF('Extrato 2'!$D$3:$D$72,EF9)),"",COUNTIF('Extrato 2'!$D$3:$D$72,EF9)))))</f>
        <v>1</v>
      </c>
      <c r="EH9" s="19">
        <f t="array" ref="EH9">IF(ISERROR(SMALL(IF('Extrato 2'!$I$3:$I$72&gt;0,'Extrato 2'!$I$3:$I$72),EE9)),"",SMALL(IF('Extrato 2'!$I$3:$I$72&gt;0,'Extrato 2'!$I$3:$I$72),EE9))</f>
        <v>99.92</v>
      </c>
      <c r="EI9" s="32">
        <f>IF(EH9="","",IF(COUNTIF('Extrato 2'!$D$3:$D$72,EH9)=1,1,IF(COUNTIF('Extrato 2'!$D$3:$D$72,EH9)=0,"",IF(ISERROR(COUNTIF('Extrato 2'!$D$3:$D$72,EH9)),"",COUNTIF('Extrato 2'!$D$3:$D$72,EH9)))))</f>
        <v>1</v>
      </c>
      <c r="EJ9" s="19" t="str">
        <f t="array" ref="EJ9">IF(ISERROR(SMALL(IF('Extrato 2'!$H$3:$H$72&lt;0,'Extrato 2'!$H$3:$H$72),EE9)),"",SMALL(IF('Extrato 2'!$H$3:$H$72&lt;0,'Extrato 2'!$H$3:$H$72),EE9))</f>
        <v/>
      </c>
      <c r="EK9" s="32" t="str">
        <f>IF(EJ9="","",IF(COUNTIF('Extrato 2'!$D$3:$D$72,EJ9)=1,1,IF(COUNTIF('Extrato 2'!$D$3:$D$72,EJ9)=0,"",IF(ISERROR(COUNTIF('Extrato 2'!$D$3:$D$72,EJ9)),"",COUNTIF('Extrato 2'!$D$3:$D$72,EJ9)))))</f>
        <v/>
      </c>
      <c r="FC9" s="24"/>
      <c r="FD9" s="24"/>
      <c r="FE9" s="24"/>
      <c r="FG9" s="264" t="s">
        <v>28</v>
      </c>
      <c r="FH9" s="264"/>
      <c r="FJ9" s="19" t="s">
        <v>32</v>
      </c>
      <c r="FK9" s="19" t="str">
        <f>IF('Extrato 2'!$FG$13='Extrato 2'!$GB$29,'Extrato 2'!GB36,IF('Extrato 2'!$FG$13='Extrato 2'!$GC$29,'Extrato 2'!GC36,IF('Extrato 2'!$FG$13='Extrato 2'!$EJ$2,'Extrato 2'!GD36,"")))</f>
        <v>Leide Santos (14)</v>
      </c>
      <c r="FM9" s="22">
        <v>7</v>
      </c>
      <c r="FN9" s="22" t="str">
        <f>IF('Extrato 2'!$FG$13='Extrato 2'!$GB$29,'Extrato 2'!AE9,IF('Extrato 2'!$FG$13='Extrato 2'!$GC$29,'Extrato 2'!BO9,IF('Extrato 2'!$FG$13='Extrato 2'!$EJ$2,'Extrato 2'!CY9,"")))</f>
        <v/>
      </c>
      <c r="FO9" s="22">
        <v>7</v>
      </c>
      <c r="FP9" s="22" t="str">
        <f>IF('Extrato 2'!$FG$13='Extrato 2'!$GB$29,'Extrato 2'!AJ9,IF('Extrato 2'!$FG$13='Extrato 2'!$GC$29,'Extrato 2'!BT9,IF('Extrato 2'!$FG$13='Extrato 2'!$EJ$2,'Extrato 2'!DD9,"")))</f>
        <v/>
      </c>
      <c r="FQ9" s="22">
        <v>7</v>
      </c>
      <c r="FR9" s="22" t="str">
        <f>IF('Extrato 2'!$FG$13='Extrato 2'!$GB$29,'Extrato 2'!AO9,IF('Extrato 2'!$FG$13='Extrato 2'!$GC$29,'Extrato 2'!BY9,IF('Extrato 2'!$FG$13='Extrato 2'!$EJ$2,'Extrato 2'!DI9,"")))</f>
        <v/>
      </c>
      <c r="FS9" s="22">
        <v>7</v>
      </c>
      <c r="FT9" s="22" t="str">
        <f>IF('Extrato 2'!$FG$13='Extrato 2'!$GB$29,'Extrato 2'!AT9,IF('Extrato 2'!$FG$13='Extrato 2'!$GC$29,'Extrato 2'!CD9,IF('Extrato 2'!$FG$13='Extrato 2'!$EJ$2,'Extrato 2'!DN9,"")))</f>
        <v/>
      </c>
      <c r="FU9" s="22">
        <v>7</v>
      </c>
      <c r="FV9" s="22" t="str">
        <f>IF('Extrato 2'!$FG$13='Extrato 2'!$GB$29,'Extrato 2'!AY9,IF('Extrato 2'!$FG$13='Extrato 2'!$GC$29,'Extrato 2'!CI9,IF('Extrato 2'!$FG$13='Extrato 2'!$EJ$2,'Extrato 2'!DS9,"")))</f>
        <v/>
      </c>
      <c r="FW9" s="22">
        <v>7</v>
      </c>
      <c r="FX9" s="22" t="str">
        <f>IF('Extrato 2'!$FG$13='Extrato 2'!$GB$29,'Extrato 2'!BD9,IF('Extrato 2'!$FG$13='Extrato 2'!$GC$29,'Extrato 2'!CN9,IF('Extrato 2'!$FG$13='Extrato 2'!$EJ$2,'Extrato 2'!DX9,"")))</f>
        <v/>
      </c>
      <c r="FY9" s="22">
        <v>7</v>
      </c>
      <c r="FZ9" s="22" t="str">
        <f>IF('Extrato 2'!$FG$13='Extrato 2'!$GB$29,'Extrato 2'!BI9,IF('Extrato 2'!$FG$13='Extrato 2'!$GC$29,'Extrato 2'!CS9,IF('Extrato 2'!$FG$13='Extrato 2'!$EJ$2,'Extrato 2'!EC9,"")))</f>
        <v/>
      </c>
      <c r="GB9" s="30" t="str">
        <f>IF('Extrato 2'!$NH$2&gt;=3,'Extrato 2'!FN10,"")</f>
        <v/>
      </c>
      <c r="GC9" s="30" t="str">
        <f>IF('Extrato 2'!$NH$2&gt;=3,'Extrato 2'!FP10,"")</f>
        <v/>
      </c>
      <c r="GD9" s="30" t="str">
        <f>IF('Extrato 2'!$NH$2&gt;=3,'Extrato 2'!FR10,"")</f>
        <v/>
      </c>
      <c r="GE9" s="30" t="str">
        <f>IF('Extrato 2'!$NH$2&gt;=4,'Extrato 2'!FT10,"")</f>
        <v/>
      </c>
      <c r="GF9" s="30" t="str">
        <f>IF('Extrato 2'!$NH$2&gt;=5,'Extrato 2'!FV10,"")</f>
        <v/>
      </c>
      <c r="GG9" s="30" t="str">
        <f>IF('Extrato 2'!$NH$2&gt;=6,'Extrato 2'!FX10,"")</f>
        <v/>
      </c>
      <c r="GH9" s="30" t="str">
        <f>IF('Extrato 2'!$NH$2&gt;=7,'Extrato 2'!FZ10,"")</f>
        <v/>
      </c>
      <c r="GK9" s="22" t="str">
        <f>IF('Extrato 2'!GL4=0,"",'Extrato 2'!GL4)</f>
        <v>2ª</v>
      </c>
      <c r="GL9" s="22" t="str">
        <f>IF('Extrato 2'!GK4=0,"",'Extrato 2'!GK4)</f>
        <v>1ª</v>
      </c>
      <c r="GM9" s="22" t="str">
        <f>IF('Extrato 2'!GM4=0,"",'Extrato 2'!GM4)</f>
        <v>3ª</v>
      </c>
      <c r="GN9" s="22" t="str">
        <f>IF('Extrato 2'!GN4=0,"",'Extrato 2'!GN4)</f>
        <v>4ª</v>
      </c>
      <c r="GO9" s="22" t="str">
        <f>IF('Extrato 2'!GO4=0,"",'Extrato 2'!GO4)</f>
        <v>5ª</v>
      </c>
      <c r="GP9" s="22" t="str">
        <f>IF('Extrato 2'!GP4=0,"",'Extrato 2'!GP4)</f>
        <v>6ª</v>
      </c>
      <c r="GQ9" s="22" t="str">
        <f>IF('Extrato 2'!GQ4=0,"",'Extrato 2'!GQ4)</f>
        <v>7ª</v>
      </c>
      <c r="GS9" s="10">
        <v>1</v>
      </c>
      <c r="GT9" s="10">
        <v>2</v>
      </c>
      <c r="GU9" s="10">
        <v>3</v>
      </c>
      <c r="GV9" s="10">
        <v>4</v>
      </c>
      <c r="GW9" s="10">
        <v>5</v>
      </c>
      <c r="GX9" s="10">
        <v>6</v>
      </c>
      <c r="GY9" s="10" t="str">
        <f>'Extrato 2'!$GK$6&amp;" "&amp;1</f>
        <v>≠ 1</v>
      </c>
      <c r="GZ9" s="18" t="str">
        <f>'Extrato 2'!$GK$6&amp;" "&amp;2</f>
        <v>≠ 2</v>
      </c>
      <c r="HA9" s="10" t="str">
        <f>'Extrato 2'!$GK$6&amp;" "&amp;3</f>
        <v>≠ 3</v>
      </c>
      <c r="HB9" s="10" t="str">
        <f>'Extrato 2'!$GK$6&amp;" "&amp;4</f>
        <v>≠ 4</v>
      </c>
      <c r="HC9" s="10" t="str">
        <f>'Extrato 2'!$GK$6&amp;" "&amp;5</f>
        <v>≠ 5</v>
      </c>
      <c r="HD9" s="10" t="str">
        <f>'Extrato 2'!$GK$6&amp;" "&amp;6</f>
        <v>≠ 6</v>
      </c>
      <c r="HE9" s="265" t="s">
        <v>14</v>
      </c>
      <c r="HF9" s="265"/>
      <c r="HG9" s="265"/>
      <c r="HH9" s="265"/>
      <c r="HI9" s="265"/>
      <c r="HJ9" s="265"/>
      <c r="HK9" s="265" t="s">
        <v>13</v>
      </c>
      <c r="HL9" s="265"/>
      <c r="HM9" s="265"/>
      <c r="HN9" s="265"/>
      <c r="HO9" s="265"/>
      <c r="HP9" s="265"/>
      <c r="HQ9" s="10">
        <v>1</v>
      </c>
      <c r="HR9" s="10">
        <v>2</v>
      </c>
      <c r="HS9" s="10">
        <v>3</v>
      </c>
      <c r="HT9" s="10">
        <v>4</v>
      </c>
      <c r="HU9" s="10">
        <v>5</v>
      </c>
      <c r="HV9" s="10">
        <v>6</v>
      </c>
      <c r="HW9" s="265" t="s">
        <v>12</v>
      </c>
      <c r="HX9" s="265"/>
      <c r="HY9" s="265"/>
      <c r="HZ9" s="265"/>
      <c r="IA9" s="265"/>
      <c r="IB9" s="265"/>
      <c r="IC9" s="17" t="str">
        <f t="shared" ref="IC9:IH9" si="13">IF(HQ10=0,"",HQ10&amp;" = ")</f>
        <v xml:space="preserve">1ª = </v>
      </c>
      <c r="ID9" s="17" t="str">
        <f t="shared" si="13"/>
        <v xml:space="preserve">3ª = </v>
      </c>
      <c r="IE9" s="17" t="str">
        <f t="shared" si="13"/>
        <v xml:space="preserve">4ª = </v>
      </c>
      <c r="IF9" s="17" t="str">
        <f t="shared" si="13"/>
        <v xml:space="preserve">5ª = </v>
      </c>
      <c r="IG9" s="17" t="str">
        <f t="shared" si="13"/>
        <v xml:space="preserve">6ª = </v>
      </c>
      <c r="IH9" s="17" t="str">
        <f t="shared" si="13"/>
        <v xml:space="preserve">7ª = </v>
      </c>
      <c r="II9" s="10" t="s">
        <v>11</v>
      </c>
      <c r="IJ9" s="10" t="s">
        <v>10</v>
      </c>
      <c r="IK9" s="10" t="s">
        <v>9</v>
      </c>
      <c r="IL9" s="10" t="s">
        <v>8</v>
      </c>
      <c r="IM9" s="10" t="s">
        <v>7</v>
      </c>
      <c r="IN9" s="10" t="s">
        <v>6</v>
      </c>
      <c r="JD9" s="30" t="str">
        <f>IF(GS26=0,"",GS26)</f>
        <v>semelhante a 1ª colocada e semelhante a 2ª colocada.</v>
      </c>
      <c r="JE9" s="30" t="str">
        <f>IF(GT26=0,"",GT26)</f>
        <v>semelhante a 1ª colocada, semelhante a 2ª colocada e semelhante a 3ª colocada.</v>
      </c>
      <c r="JF9" s="30" t="str">
        <f>IF(GU26=0,"",GU26)</f>
        <v>semelhante a 1ª colocada, semelhante a 2ª colocada, semelhante a 3ª colocada e semelhante a 4ª colocada.</v>
      </c>
      <c r="JG9" s="30" t="str">
        <f>IF(GV26=0,"",GV26)</f>
        <v>semelhante a 1ª colocada, semelhante a 2ª colocada, semelhante a 3ª colocada, semelhante a 4ª colocada e semelhante a 6ª colocada.</v>
      </c>
      <c r="JH9" s="30" t="str">
        <f>IF(GW26=0,"",GW26)</f>
        <v>semelhante a 1ª colocada, semelhante a 2ª colocada, semelhante a 3ª colocada, semelhante a 4ª colocada, semelhante a 6ª colocada e semelhante a 7ª colocada.</v>
      </c>
      <c r="MB9" s="32">
        <f t="shared" si="12"/>
        <v>5</v>
      </c>
      <c r="MC9" s="32">
        <v>7</v>
      </c>
      <c r="MD9" s="32" t="str">
        <f>IF('Extrato 2'!X7=0,"",'Extrato 2'!X7)</f>
        <v>Edna Dias (96)</v>
      </c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G9" s="36" t="s">
        <v>15</v>
      </c>
      <c r="NH9" s="33">
        <f>'Análise Quantitativa'!Y33</f>
        <v>1</v>
      </c>
      <c r="NI9" s="26"/>
    </row>
    <row r="10" spans="2:376" ht="15" customHeight="1" x14ac:dyDescent="0.25">
      <c r="B10" s="19">
        <f>'Extrato 2'!MC12</f>
        <v>10</v>
      </c>
      <c r="C10" s="7">
        <f>Esboço!AX8</f>
        <v>8</v>
      </c>
      <c r="D10" s="4">
        <f>IF('Análise Quantitativa'!V44=0,"",'Análise Quantitativa'!V44)</f>
        <v>104.06</v>
      </c>
      <c r="E10" s="3">
        <f>IF('Análise Quantitativa'!P44=0,"",'Análise Quantitativa'!P44)</f>
        <v>33</v>
      </c>
      <c r="F10" s="19">
        <f t="shared" si="0"/>
        <v>104.06</v>
      </c>
      <c r="G10" s="19">
        <f t="shared" si="1"/>
        <v>104.06</v>
      </c>
      <c r="H10" s="22">
        <v>104.06</v>
      </c>
      <c r="I10" s="22">
        <v>104.06</v>
      </c>
      <c r="J10" s="76">
        <f>IFERROR(IF('Análise Quantitativa'!$D$33="Máximo",RANK(D10,$D$3:$D$72,0),IF('Análise Quantitativa'!$D$33="Mínimo",RANK(D10,$D$3:$D$72,1),IF('Análise Quantitativa'!$D$33="- Mínimo",RANK(D10,$D$3:$D$72,1),""))),"")</f>
        <v>8</v>
      </c>
      <c r="K10" s="76">
        <f>IFERROR(IF('Análise Quantitativa'!$D$33="Máximo",_xlfn.RANK.EQ(D10,$D$3:$D$72,0)+COUNTIF($D$3:D10,D10)-1,IF('Análise Quantitativa'!$D$33="Mínimo",_xlfn.RANK.EQ(D10,$D$3:$D$72,1)+COUNTIF($D$3:D10,D10)-1,IF('Análise Quantitativa'!$D$33="- Mínimo",_xlfn.RANK.EQ(D10,$D$3:$D$72,1)+COUNTIF($D$3:D10,D10)-1,""))),"")</f>
        <v>8</v>
      </c>
      <c r="L10" s="6" t="str">
        <f>IFERROR(IF(ISBLANK(D10),"",IF(AND(D10&gt;'Extrato 2'!$EW$3),'Extrato 2'!$HR$2,IF(AND(D10&lt;'Extrato 2'!$EX$3),'Extrato 2'!$HQ$2,'Extrato 2'!$HP$2))),"")</f>
        <v>&gt;₯</v>
      </c>
      <c r="M10" s="6">
        <f>IF((((IF(AND('Extrato 2'!D10&gt;'Extrato 2'!$EW$3),(('Extrato 2'!$EW$3-'Extrato 2'!D10)/'Extrato 2'!D10),IF(AND('Extrato 2'!D10&lt;'Extrato 2'!$EX$3),(('Extrato 2'!$EX$3-'Extrato 2'!D10)/'Extrato 2'!D10),'Extrato 2'!$HW$2)))))&lt;0,IF(AND('Extrato 2'!D10&gt;'Extrato 2'!$EW$3),(('Extrato 2'!$EW$3-'Extrato 2'!D10)/'Extrato 2'!D10),IF(AND('Extrato 2'!D10&lt;'Extrato 2'!$EX$3),(('Extrato 2'!$EX$3-'Extrato 2'!D10)/'Extrato 2'!D10),'Extrato 2'!$HW$2))*-1,IF(AND('Extrato 2'!D10&gt;'Extrato 2'!$EW$3),(('Extrato 2'!$EW$3-'Extrato 2'!D10)/'Extrato 2'!D10),IF(AND('Extrato 2'!D10&lt;'Extrato 2'!$EX$3),(('Extrato 2'!$EX$3-'Extrato 2'!D10)/'Extrato 2'!D10),'Extrato 2'!$HW$2)))</f>
        <v>6.1072171867156209E-2</v>
      </c>
      <c r="N10" s="6">
        <f>IF(AND(D10&gt;'Extrato 2'!$EW$3),M10,"")</f>
        <v>6.1072171867156209E-2</v>
      </c>
      <c r="O10" s="6" t="str">
        <f>IF(D10&lt;'Extrato 2'!$EX$3,M10,"")</f>
        <v/>
      </c>
      <c r="P10" s="5" t="str">
        <f>IF('Extrato 2'!L10='Extrato 2'!$HP$2,'Extrato 2'!D10,"")</f>
        <v/>
      </c>
      <c r="Q10" s="4" t="str">
        <f>IF(ISNA(HLOOKUP($Q$2,'Extrato 2'!$ME$3:$NE$74,B10,0)),"",IF(HLOOKUP($Q$2,'Extrato 2'!$ME$3:$NE$74,B10,0)="","",IF(HLOOKUP($Q$2,'Extrato 2'!$ME$3:$NE$74,B10,0)=0,"",HLOOKUP($Q$2,'Extrato 2'!$ME$3:$NE$74,B10,0))))</f>
        <v/>
      </c>
      <c r="S10" s="77">
        <f t="shared" si="6"/>
        <v>8</v>
      </c>
      <c r="T10" s="19">
        <f t="shared" si="2"/>
        <v>33</v>
      </c>
      <c r="U10" s="3" t="str">
        <f>IF('Análise Quantitativa'!C44=0,"",'Análise Quantitativa'!C44)</f>
        <v>Yslani Vieira</v>
      </c>
      <c r="V10" s="19">
        <f t="shared" si="3"/>
        <v>8</v>
      </c>
      <c r="X10" s="19" t="str">
        <f t="shared" si="4"/>
        <v>Yslani Vieira (33)</v>
      </c>
      <c r="Y10" s="19">
        <f t="shared" si="5"/>
        <v>104.06</v>
      </c>
      <c r="AA10" s="19">
        <f>IF('Extrato 2'!D10='Extrato 2'!$EF$3,'Extrato 2'!E10,"")</f>
        <v>33</v>
      </c>
      <c r="AB10" s="19">
        <f>IF(AA10="","-",'Extrato 2'!S10)</f>
        <v>8</v>
      </c>
      <c r="AC10" s="19" t="str">
        <v/>
      </c>
      <c r="AD10" s="19" t="str">
        <f>IF(AC10="","",VLOOKUP(AC10,'Extrato 2'!$S$3:$U$72,3,0))</f>
        <v/>
      </c>
      <c r="AE10" s="2" t="str">
        <f>IF(AC10="","",AD10&amp;" ("&amp;VLOOKUP(AC10,'Extrato 2'!$S$3:$U$72,2,0)&amp;")")</f>
        <v/>
      </c>
      <c r="AF10" s="19" t="str">
        <f>IF('Extrato 2'!D10='Extrato 2'!$EF$4,'Extrato 2'!E10,"")</f>
        <v/>
      </c>
      <c r="AG10" s="19" t="str">
        <f>IF(AF10="","-",'Extrato 2'!$S10)</f>
        <v>-</v>
      </c>
      <c r="AH10" s="19" t="str">
        <v/>
      </c>
      <c r="AI10" s="19" t="str">
        <f>IF(AH10="","",VLOOKUP(AH10,'Extrato 2'!$S$3:$U$72,3,0))</f>
        <v/>
      </c>
      <c r="AJ10" s="2" t="str">
        <f>IF(AH10="","",AI10&amp;" ("&amp;VLOOKUP(AH10,'Extrato 2'!$S$3:$U$72,2,0)&amp;")")</f>
        <v/>
      </c>
      <c r="AK10" s="19" t="str">
        <f>IF('Extrato 2'!D10='Extrato 2'!$EF$5,'Extrato 2'!E10,"")</f>
        <v/>
      </c>
      <c r="AL10" s="19" t="str">
        <f>IF(AK10="","-",'Extrato 2'!$S10)</f>
        <v>-</v>
      </c>
      <c r="AM10" s="19" t="str">
        <v/>
      </c>
      <c r="AN10" s="19" t="str">
        <f>IF(AM10="","",VLOOKUP(AM10,'Extrato 2'!$S$3:$U$72,3,0))</f>
        <v/>
      </c>
      <c r="AO10" s="2" t="str">
        <f>IF(AM10="","",AN10&amp;" ("&amp;VLOOKUP(AM10,'Extrato 2'!$S$3:$U$72,2,0)&amp;")")</f>
        <v/>
      </c>
      <c r="AP10" s="19" t="str">
        <f>IF('Extrato 2'!D10='Extrato 2'!$EF$6,'Extrato 2'!E10,"")</f>
        <v/>
      </c>
      <c r="AQ10" s="19" t="str">
        <f>IF(AP10="","-",'Extrato 2'!$S10)</f>
        <v>-</v>
      </c>
      <c r="AR10" s="19" t="str">
        <v/>
      </c>
      <c r="AS10" s="19" t="str">
        <f>IF(AR10="","",VLOOKUP(AR10,'Extrato 2'!$S$3:$U$72,3,0))</f>
        <v/>
      </c>
      <c r="AT10" s="2" t="str">
        <f>IF(AR10="","",AS10&amp;" ("&amp;VLOOKUP(AR10,'Extrato 2'!$S$3:$U$72,2,0)&amp;")")</f>
        <v/>
      </c>
      <c r="AU10" s="19" t="str">
        <f>IF('Extrato 2'!D10='Extrato 2'!$EF$7,'Extrato 2'!E10,"")</f>
        <v/>
      </c>
      <c r="AV10" s="19" t="str">
        <f>IF(AU10="","-",'Extrato 2'!$S10)</f>
        <v>-</v>
      </c>
      <c r="AW10" s="19" t="str">
        <v/>
      </c>
      <c r="AX10" s="19" t="str">
        <f>IF(AW10="","",VLOOKUP(AW10,'Extrato 2'!$S$3:$U$72,3,0))</f>
        <v/>
      </c>
      <c r="AY10" s="2" t="str">
        <f>IF(AW10="","",AX10&amp;" ("&amp;VLOOKUP(AW10,'Extrato 2'!$S$3:$U$72,2,0)&amp;")")</f>
        <v/>
      </c>
      <c r="AZ10" s="19" t="str">
        <f>IF('Extrato 2'!D10='Extrato 2'!$EF$8,'Extrato 2'!E10,"")</f>
        <v/>
      </c>
      <c r="BA10" s="19" t="str">
        <f>IF(AZ10="","-",'Extrato 2'!$S10)</f>
        <v>-</v>
      </c>
      <c r="BB10" s="19" t="str">
        <v/>
      </c>
      <c r="BC10" s="19" t="str">
        <f>IF(BB10="","",VLOOKUP(BB10,'Extrato 2'!$S$3:$U$72,3,0))</f>
        <v/>
      </c>
      <c r="BD10" s="2" t="str">
        <f>IF(BB10="","",BC10&amp;" ("&amp;VLOOKUP(BB10,'Extrato 2'!$S$3:$U$72,2,0)&amp;")")</f>
        <v/>
      </c>
      <c r="BE10" s="19" t="str">
        <f>IF('Extrato 2'!D10='Extrato 2'!$EF$9,'Extrato 2'!E10,"")</f>
        <v/>
      </c>
      <c r="BF10" s="19" t="str">
        <f>IF(BE10="","-",'Extrato 2'!$S10)</f>
        <v>-</v>
      </c>
      <c r="BG10" s="19" t="str">
        <v/>
      </c>
      <c r="BH10" s="19" t="str">
        <f>IF(BG10="","",VLOOKUP(BG10,'Extrato 2'!$S$3:$U$72,3,0))</f>
        <v/>
      </c>
      <c r="BI10" s="2" t="str">
        <f>IF(BG10="","",BH10&amp;" ("&amp;VLOOKUP(BG10,'Extrato 2'!$S$3:$U$72,2,0)&amp;")")</f>
        <v/>
      </c>
      <c r="BK10" s="19" t="str">
        <f>IF('Extrato 2'!D10='Extrato 2'!$EH$3,'Extrato 2'!E10,"")</f>
        <v/>
      </c>
      <c r="BL10" s="19" t="str">
        <f>IF(BK10="","-",'Extrato 2'!S10)</f>
        <v>-</v>
      </c>
      <c r="BM10" s="19" t="str">
        <v/>
      </c>
      <c r="BN10" s="19" t="str">
        <f>IF(BM10="","",VLOOKUP(BM10,'Extrato 2'!$S$3:$U$72,3,0))</f>
        <v/>
      </c>
      <c r="BO10" s="2" t="str">
        <f>IF(BM10="","",BN10&amp;" ("&amp;VLOOKUP(BM10,'Extrato 2'!$S$3:$U$72,2,0)&amp;")")</f>
        <v/>
      </c>
      <c r="BP10" s="19" t="str">
        <f>IF('Extrato 2'!D10='Extrato 2'!$EH$4,'Extrato 2'!E10,"")</f>
        <v/>
      </c>
      <c r="BQ10" s="19" t="str">
        <f>IF(BP10="","-",'Extrato 2'!$S10)</f>
        <v>-</v>
      </c>
      <c r="BR10" s="19" t="str">
        <v/>
      </c>
      <c r="BS10" s="19" t="str">
        <f>IF(BR10="","",VLOOKUP(BR10,'Extrato 2'!$S$3:$U$72,3,0))</f>
        <v/>
      </c>
      <c r="BT10" s="2" t="str">
        <f>IF(BR10="","",BS10&amp;" ("&amp;VLOOKUP(BR10,'Extrato 2'!$S$3:$U$72,2,0)&amp;")")</f>
        <v/>
      </c>
      <c r="BU10" s="19" t="str">
        <f>IF('Extrato 2'!D10='Extrato 2'!$EH$5,'Extrato 2'!E10,"")</f>
        <v/>
      </c>
      <c r="BV10" s="19" t="str">
        <f>IF(BU10="","-",'Extrato 2'!$S10)</f>
        <v>-</v>
      </c>
      <c r="BW10" s="19" t="str">
        <v/>
      </c>
      <c r="BX10" s="19" t="str">
        <f>IF(BW10="","",VLOOKUP(BW10,'Extrato 2'!$S$3:$U$72,3,0))</f>
        <v/>
      </c>
      <c r="BY10" s="2" t="str">
        <f>IF(BW10="","",BX10&amp;" ("&amp;VLOOKUP(BW10,'Extrato 2'!$S$3:$U$72,2,0)&amp;")")</f>
        <v/>
      </c>
      <c r="BZ10" s="19" t="str">
        <f>IF('Extrato 2'!D10='Extrato 2'!$EH$6,'Extrato 2'!E10,"")</f>
        <v/>
      </c>
      <c r="CA10" s="19" t="str">
        <f>IF(BZ10="","-",'Extrato 2'!$S10)</f>
        <v>-</v>
      </c>
      <c r="CB10" s="19" t="str">
        <v/>
      </c>
      <c r="CC10" s="19" t="str">
        <f>IF(CB10="","",VLOOKUP(CB10,'Extrato 2'!$S$3:$U$72,3,0))</f>
        <v/>
      </c>
      <c r="CD10" s="2" t="str">
        <f>IF(CB10="","",CC10&amp;" ("&amp;VLOOKUP(CB10,'Extrato 2'!$S$3:$U$72,2,0)&amp;")")</f>
        <v/>
      </c>
      <c r="CE10" s="19" t="str">
        <f>IF('Extrato 2'!D10='Extrato 2'!$EH$7,'Extrato 2'!E10,"")</f>
        <v/>
      </c>
      <c r="CF10" s="19" t="str">
        <f>IF(CE10="","-",'Extrato 2'!$S10)</f>
        <v>-</v>
      </c>
      <c r="CG10" s="19" t="str">
        <v/>
      </c>
      <c r="CH10" s="19" t="str">
        <f>IF(CG10="","",VLOOKUP(CG10,'Extrato 2'!$S$3:$U$72,3,0))</f>
        <v/>
      </c>
      <c r="CI10" s="2" t="str">
        <f>IF(CG10="","",CH10&amp;" ("&amp;VLOOKUP(CG10,'Extrato 2'!$S$3:$U$72,2,0)&amp;")")</f>
        <v/>
      </c>
      <c r="CJ10" s="19" t="str">
        <f>IF('Extrato 2'!D10='Extrato 2'!$EH$8,'Extrato 2'!E10,"")</f>
        <v/>
      </c>
      <c r="CK10" s="19" t="str">
        <f>IF(CJ10="","-",'Extrato 2'!$S10)</f>
        <v>-</v>
      </c>
      <c r="CL10" s="19" t="str">
        <v/>
      </c>
      <c r="CM10" s="19" t="str">
        <f>IF(CL10="","",VLOOKUP(CL10,'Extrato 2'!$S$3:$U$72,3,0))</f>
        <v/>
      </c>
      <c r="CN10" s="2" t="str">
        <f>IF(CL10="","",CM10&amp;" ("&amp;VLOOKUP(CL10,'Extrato 2'!$S$3:$U$72,2,0)&amp;")")</f>
        <v/>
      </c>
      <c r="CO10" s="19" t="str">
        <f>IF('Extrato 2'!D10='Extrato 2'!$EH$9,'Extrato 2'!E10,"")</f>
        <v/>
      </c>
      <c r="CP10" s="19" t="str">
        <f>IF(CO10="","-",'Extrato 2'!$S10)</f>
        <v>-</v>
      </c>
      <c r="CQ10" s="19" t="str">
        <v/>
      </c>
      <c r="CR10" s="19" t="str">
        <f>IF(CQ10="","",VLOOKUP(CQ10,'Extrato 2'!$S$3:$U$72,3,0))</f>
        <v/>
      </c>
      <c r="CS10" s="2" t="str">
        <f>IF(CQ10="","",CR10&amp;" ("&amp;VLOOKUP(CQ10,'Extrato 2'!$S$3:$U$72,2,0)&amp;")")</f>
        <v/>
      </c>
      <c r="CU10" s="19" t="str">
        <f>IF('Extrato 2'!D10='Extrato 2'!$EJ$3,'Extrato 2'!E10,"")</f>
        <v/>
      </c>
      <c r="CV10" s="19" t="str">
        <f>IF(CU10="","-",'Extrato 2'!S10)</f>
        <v>-</v>
      </c>
      <c r="CW10" s="19" t="str">
        <v/>
      </c>
      <c r="CX10" s="19" t="str">
        <f>IF(CW10="","",VLOOKUP(CW10,'Extrato 2'!$S$3:$U$72,3,0))</f>
        <v/>
      </c>
      <c r="CY10" s="2" t="str">
        <f>IF(CW10="","",CX10&amp;" ("&amp;VLOOKUP(CW10,'Extrato 2'!$S$3:$U$72,2,0)&amp;")")</f>
        <v/>
      </c>
      <c r="CZ10" s="19" t="str">
        <f>IF('Extrato 2'!D10='Extrato 2'!$EJ$4,'Extrato 2'!E10,"")</f>
        <v/>
      </c>
      <c r="DA10" s="19" t="str">
        <f>IF(CZ10="","-",'Extrato 2'!$S10)</f>
        <v>-</v>
      </c>
      <c r="DB10" s="19" t="str">
        <v/>
      </c>
      <c r="DC10" s="19" t="str">
        <f>IF(DB10="","",VLOOKUP(DB10,'Extrato 2'!$S$3:$U$72,3,0))</f>
        <v/>
      </c>
      <c r="DD10" s="2" t="str">
        <f>IF(DB10="","",DC10&amp;" ("&amp;VLOOKUP(DB10,'Extrato 2'!$S$3:$U$72,2,0)&amp;")")</f>
        <v/>
      </c>
      <c r="DE10" s="19" t="str">
        <f>IF('Extrato 2'!D10='Extrato 2'!$EJ$5,'Extrato 2'!E10,"")</f>
        <v/>
      </c>
      <c r="DF10" s="19" t="str">
        <f>IF(DE10="","-",'Extrato 2'!$S10)</f>
        <v>-</v>
      </c>
      <c r="DG10" s="19" t="str">
        <v/>
      </c>
      <c r="DH10" s="19" t="str">
        <f>IF(DG10="","",VLOOKUP(DG10,'Extrato 2'!$S$3:$U$72,3,0))</f>
        <v/>
      </c>
      <c r="DI10" s="2" t="str">
        <f>IF(DG10="","",DH10&amp;" ("&amp;VLOOKUP(DG10,'Extrato 2'!$S$3:$U$72,2,0)&amp;")")</f>
        <v/>
      </c>
      <c r="DJ10" s="19" t="str">
        <f>IF('Extrato 2'!D10='Extrato 2'!$EJ$6,'Extrato 2'!E10,"")</f>
        <v/>
      </c>
      <c r="DK10" s="19" t="str">
        <f>IF(DJ10="","-",'Extrato 2'!$S10)</f>
        <v>-</v>
      </c>
      <c r="DL10" s="19" t="str">
        <v/>
      </c>
      <c r="DM10" s="19" t="str">
        <f>IF(DL10="","",VLOOKUP(DL10,'Extrato 2'!$S$3:$U$72,3,0))</f>
        <v/>
      </c>
      <c r="DN10" s="2" t="str">
        <f>IF(DL10="","",DM10&amp;" ("&amp;VLOOKUP(DL10,'Extrato 2'!$S$3:$U$72,2,0)&amp;")")</f>
        <v/>
      </c>
      <c r="DO10" s="19" t="str">
        <f>IF('Extrato 2'!D10='Extrato 2'!$EJ$7,'Extrato 2'!E10,"")</f>
        <v/>
      </c>
      <c r="DP10" s="19" t="str">
        <f>IF(DO10="","-",'Extrato 2'!$S10)</f>
        <v>-</v>
      </c>
      <c r="DQ10" s="19" t="str">
        <v/>
      </c>
      <c r="DR10" s="19" t="str">
        <f>IF(DQ10="","",VLOOKUP(DQ10,'Extrato 2'!$S$3:$U$72,3,0))</f>
        <v/>
      </c>
      <c r="DS10" s="2" t="str">
        <f>IF(DQ10="","",DR10&amp;" ("&amp;VLOOKUP(DQ10,'Extrato 2'!$S$3:$U$72,2,0)&amp;")")</f>
        <v/>
      </c>
      <c r="DT10" s="19" t="str">
        <f>IF('Extrato 2'!D10='Extrato 2'!$EJ$8,'Extrato 2'!E10,"")</f>
        <v/>
      </c>
      <c r="DU10" s="19" t="str">
        <f>IF(DT10="","-",'Extrato 2'!$S10)</f>
        <v>-</v>
      </c>
      <c r="DV10" s="19" t="str">
        <v/>
      </c>
      <c r="DW10" s="19" t="str">
        <f>IF(DV10="","",VLOOKUP(DV10,'Extrato 2'!$S$3:$U$72,3,0))</f>
        <v/>
      </c>
      <c r="DX10" s="2" t="str">
        <f>IF(DV10="","",DW10&amp;" ("&amp;VLOOKUP(DV10,'Extrato 2'!$S$3:$U$72,2,0)&amp;")")</f>
        <v/>
      </c>
      <c r="DY10" s="19" t="str">
        <f>IF('Extrato 2'!D10='Extrato 2'!$EJ$9,'Extrato 2'!E10,"")</f>
        <v/>
      </c>
      <c r="DZ10" s="19" t="str">
        <f>IF(DY10="","-",'Extrato 2'!$S10)</f>
        <v>-</v>
      </c>
      <c r="EA10" s="19" t="str">
        <v/>
      </c>
      <c r="EB10" s="19" t="str">
        <f>IF(EA10="","",VLOOKUP(EA10,'Extrato 2'!$S$3:$U$72,3,0))</f>
        <v/>
      </c>
      <c r="EC10" s="2" t="str">
        <f>IF(EA10="","",EB10&amp;" ("&amp;VLOOKUP(EA10,'Extrato 2'!$S$3:$U$72,2,0)&amp;")")</f>
        <v/>
      </c>
      <c r="FG10" s="32" t="str">
        <f>IF(VLOOKUP($FH$8,'Extrato 2'!$GE$21:$GF$27,2,0)=0,"",VLOOKUP($FH$8,'Extrato 2'!$GE$21:$GF$27,2,0))</f>
        <v>2ª Colocação (1)</v>
      </c>
      <c r="FH10" s="32" t="str">
        <f>IF(VLOOKUP($FH$8,'Extrato 2'!$FJ$3:$FK$9,2,0)=0,"",VLOOKUP($FH$8,'Extrato 2'!$FJ$3:$FK$9,2,0))</f>
        <v>Vilma Rodrigues Alvez (8)</v>
      </c>
      <c r="FM10" s="22">
        <v>8</v>
      </c>
      <c r="FN10" s="22" t="str">
        <f>IF('Extrato 2'!$FG$13='Extrato 2'!$GB$29,'Extrato 2'!AE10,IF('Extrato 2'!$FG$13='Extrato 2'!$GC$29,'Extrato 2'!BO10,IF('Extrato 2'!$FG$13='Extrato 2'!$EJ$2,'Extrato 2'!CY10,"")))</f>
        <v/>
      </c>
      <c r="FO10" s="22">
        <v>8</v>
      </c>
      <c r="FP10" s="22" t="str">
        <f>IF('Extrato 2'!$FG$13='Extrato 2'!$GB$29,'Extrato 2'!AJ10,IF('Extrato 2'!$FG$13='Extrato 2'!$GC$29,'Extrato 2'!BT10,IF('Extrato 2'!$FG$13='Extrato 2'!$EJ$2,'Extrato 2'!DD10,"")))</f>
        <v/>
      </c>
      <c r="FQ10" s="22">
        <v>8</v>
      </c>
      <c r="FR10" s="22" t="str">
        <f>IF('Extrato 2'!$FG$13='Extrato 2'!$GB$29,'Extrato 2'!AO10,IF('Extrato 2'!$FG$13='Extrato 2'!$GC$29,'Extrato 2'!BY10,IF('Extrato 2'!$FG$13='Extrato 2'!$EJ$2,'Extrato 2'!DI10,"")))</f>
        <v/>
      </c>
      <c r="FS10" s="22">
        <v>8</v>
      </c>
      <c r="FT10" s="22" t="str">
        <f>IF('Extrato 2'!$FG$13='Extrato 2'!$GB$29,'Extrato 2'!AT10,IF('Extrato 2'!$FG$13='Extrato 2'!$GC$29,'Extrato 2'!CD10,IF('Extrato 2'!$FG$13='Extrato 2'!$EJ$2,'Extrato 2'!DN10,"")))</f>
        <v/>
      </c>
      <c r="FU10" s="22">
        <v>8</v>
      </c>
      <c r="FV10" s="22" t="str">
        <f>IF('Extrato 2'!$FG$13='Extrato 2'!$GB$29,'Extrato 2'!AY10,IF('Extrato 2'!$FG$13='Extrato 2'!$GC$29,'Extrato 2'!CI10,IF('Extrato 2'!$FG$13='Extrato 2'!$EJ$2,'Extrato 2'!DS10,"")))</f>
        <v/>
      </c>
      <c r="FW10" s="22">
        <v>8</v>
      </c>
      <c r="FX10" s="22" t="str">
        <f>IF('Extrato 2'!$FG$13='Extrato 2'!$GB$29,'Extrato 2'!BD10,IF('Extrato 2'!$FG$13='Extrato 2'!$GC$29,'Extrato 2'!CN10,IF('Extrato 2'!$FG$13='Extrato 2'!$EJ$2,'Extrato 2'!DX10,"")))</f>
        <v/>
      </c>
      <c r="FY10" s="22">
        <v>8</v>
      </c>
      <c r="FZ10" s="22" t="str">
        <f>IF('Extrato 2'!$FG$13='Extrato 2'!$GB$29,'Extrato 2'!BI10,IF('Extrato 2'!$FG$13='Extrato 2'!$GC$29,'Extrato 2'!CS10,IF('Extrato 2'!$FG$13='Extrato 2'!$EJ$2,'Extrato 2'!EC10,"")))</f>
        <v/>
      </c>
      <c r="GB10" s="30" t="str">
        <f>IF('Extrato 2'!$NH$2&gt;=3,'Extrato 2'!FN11,"")</f>
        <v/>
      </c>
      <c r="GC10" s="30" t="str">
        <f>IF('Extrato 2'!$NH$2&gt;=3,'Extrato 2'!FP11,"")</f>
        <v/>
      </c>
      <c r="GD10" s="30" t="str">
        <f>IF('Extrato 2'!$NH$2&gt;=3,'Extrato 2'!FR11,"")</f>
        <v/>
      </c>
      <c r="GE10" s="30" t="str">
        <f>IF('Extrato 2'!$NH$2&gt;=4,'Extrato 2'!FT11,"")</f>
        <v/>
      </c>
      <c r="GF10" s="30" t="str">
        <f>IF('Extrato 2'!$NH$2&gt;=5,'Extrato 2'!FV11,"")</f>
        <v/>
      </c>
      <c r="GG10" s="30" t="str">
        <f>IF('Extrato 2'!$NH$2&gt;=6,'Extrato 2'!FX11,"")</f>
        <v/>
      </c>
      <c r="GH10" s="30" t="str">
        <f>IF('Extrato 2'!$NH$2&gt;=7,'Extrato 2'!FZ11,"")</f>
        <v/>
      </c>
      <c r="GK10" s="32" t="str">
        <f>IF('Extrato 2'!GL5=0,"",'Extrato 2'!GL5)</f>
        <v/>
      </c>
      <c r="GL10" s="32" t="str">
        <f>IF('Extrato 2'!GK5=0,"",'Extrato 2'!GK5)</f>
        <v/>
      </c>
      <c r="GM10" s="32" t="str">
        <f>IF('Extrato 2'!GM5=0,"",'Extrato 2'!GM5)</f>
        <v/>
      </c>
      <c r="GN10" s="32" t="str">
        <f>IF('Extrato 2'!GN5=0,"",'Extrato 2'!GN5)</f>
        <v/>
      </c>
      <c r="GO10" s="32" t="str">
        <f>IF('Extrato 2'!GO5=0,"",'Extrato 2'!GO5)</f>
        <v/>
      </c>
      <c r="GP10" s="32" t="str">
        <f>IF('Extrato 2'!GP5=0,"",'Extrato 2'!GP5)</f>
        <v/>
      </c>
      <c r="GQ10" s="32" t="str">
        <f>IF('Extrato 2'!GQ5=0,"",'Extrato 2'!GQ5)</f>
        <v/>
      </c>
      <c r="GS10" s="11" t="str">
        <f>IF(HE10='Extrato 2'!$GV$2,'Extrato 2'!$GS$2,ROUND('Extrato 2'!GL12,2)*100&amp;"%")</f>
        <v>-</v>
      </c>
      <c r="GT10" s="11" t="str">
        <f>IF(HF10='Extrato 2'!$GV$2,'Extrato 2'!$GS$2,ROUND('Extrato 2'!GM12,2)*100&amp;"%")</f>
        <v>-</v>
      </c>
      <c r="GU10" s="11" t="str">
        <f>IF(HG10='Extrato 2'!$GV$2,'Extrato 2'!$GS$2,ROUND('Extrato 2'!GN12,2)*100&amp;"%")</f>
        <v>-</v>
      </c>
      <c r="GV10" s="11" t="str">
        <f>IF(HH10='Extrato 2'!$GV$2,'Extrato 2'!$GS$2,ROUND('Extrato 2'!GO12,2)*100&amp;"%")</f>
        <v>-</v>
      </c>
      <c r="GW10" s="11" t="str">
        <f>IF(HI10='Extrato 2'!$GV$2,'Extrato 2'!$GS$2,ROUND('Extrato 2'!GP12,2)*100&amp;"%")</f>
        <v>-</v>
      </c>
      <c r="GX10" s="11" t="str">
        <f>IF(HJ10='Extrato 2'!$GV$2,'Extrato 2'!$GS$2,ROUND('Extrato 2'!GQ12,2)*100&amp;"%")</f>
        <v>-</v>
      </c>
      <c r="GY10" s="15" t="e">
        <f>ROUND('Extrato 2'!GL11,2)</f>
        <v>#VALUE!</v>
      </c>
      <c r="GZ10" s="15" t="e">
        <f>ROUND('Extrato 2'!GM11,2)</f>
        <v>#VALUE!</v>
      </c>
      <c r="HA10" s="15" t="e">
        <f>ROUND('Extrato 2'!GN11,2)</f>
        <v>#VALUE!</v>
      </c>
      <c r="HB10" s="15" t="e">
        <f>ROUND('Extrato 2'!GO11,2)</f>
        <v>#VALUE!</v>
      </c>
      <c r="HC10" s="15" t="e">
        <f>ROUND('Extrato 2'!GP11,2)</f>
        <v>#VALUE!</v>
      </c>
      <c r="HD10" s="15" t="e">
        <f>ROUND('Extrato 2'!GQ11,2)</f>
        <v>#VALUE!</v>
      </c>
      <c r="HE10" s="30" t="str">
        <f>IF(GK10&gt;GL10,$GT$2,IF(GK10&lt;GL10,$GU$2,IF(GK10=GL10,$GV$2)))</f>
        <v>semelhante</v>
      </c>
      <c r="HF10" s="30" t="str">
        <f>IF(GK10&gt;GM10,$GT$2,IF(GK10&lt;GM10,$GU$2,IF(GK10=GM10,$GV$2)))</f>
        <v>semelhante</v>
      </c>
      <c r="HG10" s="30" t="str">
        <f>IF(GK10&gt;GN10,$GT$2,IF(GK10&lt;GN10,$GU$2,IF(GK10=GN10,$GV$2)))</f>
        <v>semelhante</v>
      </c>
      <c r="HH10" s="30" t="str">
        <f>IF(GK10&gt;GO10,$GT$2,IF(GK10&lt;GO10,$GU$2,IF(GK10=GO10,$GV$2)))</f>
        <v>semelhante</v>
      </c>
      <c r="HI10" s="30" t="str">
        <f>IF(GK10&gt;GP10,$GT$2,IF(GK10&lt;GP10,$GU$2,IF(GK10=GP10,$GV$2)))</f>
        <v>semelhante</v>
      </c>
      <c r="HJ10" s="30" t="str">
        <f>IF(GK10&gt;GQ10,$GT$2,IF(GK10&lt;GQ10,$GU$2,IF(GK10=GQ10,$GV$2)))</f>
        <v>semelhante</v>
      </c>
      <c r="HK10" s="30" t="str">
        <f>IF('Extrato 2'!$NI$13='Extrato 2'!$NG$14,'Extrato 2'!$HD$2,IF('Extrato 2'!$NI$13='Extrato 2'!$NH$14,'Extrato 2'!$HF$2,""))</f>
        <v>a</v>
      </c>
      <c r="HL10" s="30" t="str">
        <f>IF('Extrato 2'!$NI$13='Extrato 2'!$NG$14,'Extrato 2'!$HD$2,IF('Extrato 2'!$NI$13='Extrato 2'!$NH$14,'Extrato 2'!$HF$2,""))</f>
        <v>a</v>
      </c>
      <c r="HM10" s="30" t="str">
        <f>IF('Extrato 2'!$NI$13='Extrato 2'!$NG$14,'Extrato 2'!$HD$2,IF('Extrato 2'!$NI$13='Extrato 2'!$NH$14,'Extrato 2'!$HF$2,""))</f>
        <v>a</v>
      </c>
      <c r="HN10" s="30" t="str">
        <f>IF('Extrato 2'!$NI$13='Extrato 2'!$NG$14,'Extrato 2'!$HD$2,IF('Extrato 2'!$NI$13='Extrato 2'!$NH$14,'Extrato 2'!$HF$2,""))</f>
        <v>a</v>
      </c>
      <c r="HO10" s="30" t="str">
        <f>IF('Extrato 2'!$NI$13='Extrato 2'!$NG$14,'Extrato 2'!$HD$2,IF('Extrato 2'!$NI$13='Extrato 2'!$NH$14,'Extrato 2'!$HF$2,""))</f>
        <v>a</v>
      </c>
      <c r="HP10" s="30" t="str">
        <f>IF('Extrato 2'!$NI$13='Extrato 2'!$NG$14,'Extrato 2'!$HD$2,IF('Extrato 2'!$NI$13='Extrato 2'!$NH$14,'Extrato 2'!$HF$2,""))</f>
        <v>a</v>
      </c>
      <c r="HQ10" s="30" t="str">
        <f>IF('Extrato 2'!GL9=0,"",'Extrato 2'!GL9)</f>
        <v>1ª</v>
      </c>
      <c r="HR10" s="30" t="str">
        <f>IF('Extrato 2'!GM9=0,"",'Extrato 2'!GM9)</f>
        <v>3ª</v>
      </c>
      <c r="HS10" s="30" t="str">
        <f>IF('Extrato 2'!GN9=0,"",'Extrato 2'!GN9)</f>
        <v>4ª</v>
      </c>
      <c r="HT10" s="30" t="str">
        <f>IF('Extrato 2'!GO9=0,"",'Extrato 2'!GO9)</f>
        <v>5ª</v>
      </c>
      <c r="HU10" s="30" t="str">
        <f>IF('Extrato 2'!GP9=0,"",'Extrato 2'!GP9)</f>
        <v>6ª</v>
      </c>
      <c r="HV10" s="30" t="str">
        <f>IF('Extrato 2'!GQ9=0,"",'Extrato 2'!GQ9)</f>
        <v>7ª</v>
      </c>
      <c r="HW10" s="30" t="str">
        <f>IF('Extrato 2'!$NI$13='Extrato 2'!$NG$14,'Extrato 2'!$HE$2,IF('Extrato 2'!$NI$13='Extrato 2'!$NH$14,'Extrato 2'!$HG$2,""))</f>
        <v>colocada</v>
      </c>
      <c r="HX10" s="30" t="str">
        <f>IF('Extrato 2'!$NI$13='Extrato 2'!$NG$14,'Extrato 2'!$HE$2,IF('Extrato 2'!$NI$13='Extrato 2'!$NH$14,'Extrato 2'!$HG$2,""))</f>
        <v>colocada</v>
      </c>
      <c r="HY10" s="30" t="str">
        <f>IF('Extrato 2'!$NI$13='Extrato 2'!$NG$14,'Extrato 2'!$HE$2,IF('Extrato 2'!$NI$13='Extrato 2'!$NH$14,'Extrato 2'!$HG$2,""))</f>
        <v>colocada</v>
      </c>
      <c r="HZ10" s="30" t="str">
        <f>IF('Extrato 2'!$NI$13='Extrato 2'!$NG$14,'Extrato 2'!$HE$2,IF('Extrato 2'!$NI$13='Extrato 2'!$NH$14,'Extrato 2'!$HG$2,""))</f>
        <v>colocada</v>
      </c>
      <c r="IA10" s="30" t="str">
        <f>IF('Extrato 2'!$NI$13='Extrato 2'!$NG$14,'Extrato 2'!$HE$2,IF('Extrato 2'!$NI$13='Extrato 2'!$NH$14,'Extrato 2'!$HG$2,""))</f>
        <v>colocada</v>
      </c>
      <c r="IB10" s="30" t="str">
        <f>IF('Extrato 2'!$NI$13='Extrato 2'!$NG$14,'Extrato 2'!$HE$2,IF('Extrato 2'!$NI$13='Extrato 2'!$NH$14,'Extrato 2'!$HG$2,""))</f>
        <v>colocada</v>
      </c>
      <c r="IC10" s="30" t="str">
        <f>IF('Extrato 2'!GL10=0,"",'Extrato 2'!GL10)</f>
        <v/>
      </c>
      <c r="ID10" s="30" t="str">
        <f>IF('Extrato 2'!GM10=0,"",'Extrato 2'!GM10)</f>
        <v/>
      </c>
      <c r="IE10" s="30" t="str">
        <f>IF('Extrato 2'!GN10=0,"",'Extrato 2'!GN10)</f>
        <v/>
      </c>
      <c r="IF10" s="30" t="str">
        <f>IF('Extrato 2'!GO10=0,"",'Extrato 2'!GO10)</f>
        <v/>
      </c>
      <c r="IG10" s="30" t="str">
        <f>IF('Extrato 2'!GP10=0,"",'Extrato 2'!GP10)</f>
        <v/>
      </c>
      <c r="IH10" s="30" t="str">
        <f>IF('Extrato 2'!GQ10=0,"",'Extrato 2'!GQ10)</f>
        <v/>
      </c>
      <c r="II10" s="14" t="str">
        <f>IF('Extrato 2'!HE10='Extrato 2'!$GV$2,'Extrato 2'!HE10&amp;" "&amp;'Extrato 2'!HK10&amp;" "&amp;'Extrato 2'!HQ10&amp;" "&amp;'Extrato 2'!HW10,'Extrato 2'!GS10&amp;" "&amp;"("&amp;'Extrato 2'!$GK$6&amp;": "&amp;'Extrato 2'!GY10&amp;") "&amp;'Extrato 2'!HE10&amp;" "&amp;'Extrato 2'!HK10&amp;" "&amp;'Extrato 2'!HQ10&amp;" "&amp;'Extrato 2'!HW10&amp;" ("&amp;'Extrato 2'!IC10&amp;")")</f>
        <v>semelhante a 1ª colocada</v>
      </c>
      <c r="IJ10" s="14" t="str">
        <f>IF('Extrato 2'!HF10='Extrato 2'!$GV$2,'Extrato 2'!HF10&amp;" "&amp;'Extrato 2'!HL10&amp;" "&amp;'Extrato 2'!HR10&amp;" "&amp;'Extrato 2'!HX10,'Extrato 2'!GT10&amp;" "&amp;"("&amp;'Extrato 2'!$GK$6&amp;": "&amp;'Extrato 2'!GZ10&amp;") "&amp;'Extrato 2'!HF10&amp;" "&amp;'Extrato 2'!HL10&amp;" "&amp;'Extrato 2'!HR10&amp;" "&amp;'Extrato 2'!HX10&amp;" ("&amp;'Extrato 2'!ID10&amp;")")</f>
        <v>semelhante a 3ª colocada</v>
      </c>
      <c r="IK10" s="14" t="str">
        <f>IF('Extrato 2'!HG10='Extrato 2'!$GV$2,'Extrato 2'!HG10&amp;" "&amp;'Extrato 2'!HM10&amp;" "&amp;'Extrato 2'!HS10&amp;" "&amp;'Extrato 2'!HY10,'Extrato 2'!GU10&amp;" "&amp;"("&amp;'Extrato 2'!$GK$6&amp;": "&amp;'Extrato 2'!HA10&amp;") "&amp;'Extrato 2'!HG10&amp;" "&amp;'Extrato 2'!HM10&amp;" "&amp;'Extrato 2'!HS10&amp;" "&amp;'Extrato 2'!HY10&amp;" ("&amp;'Extrato 2'!IE10&amp;")")</f>
        <v>semelhante a 4ª colocada</v>
      </c>
      <c r="IL10" s="14" t="str">
        <f>IF('Extrato 2'!HH10='Extrato 2'!$GV$2,'Extrato 2'!HH10&amp;" "&amp;'Extrato 2'!HN10&amp;" "&amp;'Extrato 2'!HT10&amp;" "&amp;'Extrato 2'!HZ10,'Extrato 2'!GV10&amp;" "&amp;"("&amp;'Extrato 2'!$GK$6&amp;": "&amp;'Extrato 2'!HB10&amp;") "&amp;'Extrato 2'!HH10&amp;" "&amp;'Extrato 2'!HN10&amp;" "&amp;'Extrato 2'!HT10&amp;" "&amp;'Extrato 2'!HZ10&amp;" ("&amp;'Extrato 2'!IF10&amp;")")</f>
        <v>semelhante a 5ª colocada</v>
      </c>
      <c r="IM10" s="14" t="str">
        <f>IF('Extrato 2'!HI10='Extrato 2'!$GV$2,'Extrato 2'!HI10&amp;" "&amp;'Extrato 2'!HO10&amp;" "&amp;'Extrato 2'!HU10&amp;" "&amp;'Extrato 2'!IA10,'Extrato 2'!GW10&amp;" "&amp;"("&amp;'Extrato 2'!$GK$6&amp;": "&amp;'Extrato 2'!HC10&amp;") "&amp;'Extrato 2'!HI10&amp;" "&amp;'Extrato 2'!HO10&amp;" "&amp;'Extrato 2'!HU10&amp;" "&amp;'Extrato 2'!IA10&amp;" ("&amp;'Extrato 2'!IG10&amp;")")</f>
        <v>semelhante a 6ª colocada</v>
      </c>
      <c r="IN10" s="14" t="str">
        <f>IF('Extrato 2'!HJ10='Extrato 2'!$GV$2,'Extrato 2'!HJ10&amp;" "&amp;'Extrato 2'!HP10&amp;" "&amp;'Extrato 2'!HV10&amp;" "&amp;'Extrato 2'!IB10,'Extrato 2'!GX10&amp;" "&amp;"("&amp;'Extrato 2'!$GK$6&amp;": "&amp;'Extrato 2'!HD10&amp;") "&amp;'Extrato 2'!HJ10&amp;" "&amp;'Extrato 2'!HP10&amp;" "&amp;'Extrato 2'!HV10&amp;" "&amp;'Extrato 2'!IB10&amp;" ("&amp;'Extrato 2'!IH10&amp;")")</f>
        <v>semelhante a 7ª colocada</v>
      </c>
      <c r="JD10" s="30" t="str">
        <f>IF(GS31=0,"",GS31)</f>
        <v>semelhante a 1ª colocada e semelhante a 2ª colocada.</v>
      </c>
      <c r="JE10" s="30" t="str">
        <f>IF(GT31=0,"",GT31)</f>
        <v>semelhante a 1ª colocada, semelhante a 2ª colocada e semelhante a 3ª colocada.</v>
      </c>
      <c r="JF10" s="30" t="str">
        <f>IF(GU31=0,"",GU31)</f>
        <v>semelhante a 1ª colocada, semelhante a 2ª colocada, semelhante a 3ª colocada e semelhante a 4ª colocada.</v>
      </c>
      <c r="JG10" s="30" t="str">
        <f>IF(GV31=0,"",GV31)</f>
        <v>semelhante a 1ª colocada, semelhante a 2ª colocada, semelhante a 3ª colocada, semelhante a 4ª colocada e semelhante a 5ª colocada.</v>
      </c>
      <c r="JH10" s="30" t="str">
        <f>IF(GW31=0,"",GW31)</f>
        <v>semelhante a 1ª colocada, semelhante a 2ª colocada, semelhante a 3ª colocada, semelhante a 4ª colocada, semelhante a 5ª colocada e semelhante a 7ª colocada.</v>
      </c>
      <c r="MB10" s="32">
        <f t="shared" si="12"/>
        <v>6</v>
      </c>
      <c r="MC10" s="32">
        <v>8</v>
      </c>
      <c r="MD10" s="32" t="str">
        <f>IF('Extrato 2'!X8=0,"",'Extrato 2'!X8)</f>
        <v>Brend Santos (21)</v>
      </c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G10" s="36" t="s">
        <v>5</v>
      </c>
      <c r="NH10" s="33">
        <f>'Análise Quantitativa'!AA33</f>
        <v>1</v>
      </c>
      <c r="NI10" s="26"/>
    </row>
    <row r="11" spans="2:376" ht="15" customHeight="1" x14ac:dyDescent="0.25">
      <c r="B11" s="19">
        <f>'Extrato 2'!MC13</f>
        <v>11</v>
      </c>
      <c r="C11" s="7">
        <f>Esboço!AX9</f>
        <v>9</v>
      </c>
      <c r="D11" s="4" t="str">
        <f>IF('Análise Quantitativa'!V45=0,"",'Análise Quantitativa'!V45)</f>
        <v/>
      </c>
      <c r="E11" s="3" t="str">
        <f>IF('Análise Quantitativa'!P45=0,"",'Análise Quantitativa'!P45)</f>
        <v/>
      </c>
      <c r="F11" s="19" t="str">
        <f t="shared" si="0"/>
        <v/>
      </c>
      <c r="G11" s="19" t="str">
        <f t="shared" si="1"/>
        <v/>
      </c>
      <c r="H11" s="22" t="str">
        <v/>
      </c>
      <c r="I11" s="22" t="str">
        <v/>
      </c>
      <c r="J11" s="76" t="str">
        <f>IFERROR(IF('Análise Quantitativa'!$D$33="Máximo",RANK(D11,$D$3:$D$72,0),IF('Análise Quantitativa'!$D$33="Mínimo",RANK(D11,$D$3:$D$72,1),IF('Análise Quantitativa'!$D$33="- Mínimo",RANK(D11,$D$3:$D$72,1),""))),"")</f>
        <v/>
      </c>
      <c r="K11" s="76" t="str">
        <f>IFERROR(IF('Análise Quantitativa'!$D$33="Máximo",_xlfn.RANK.EQ(D11,$D$3:$D$72,0)+COUNTIF($D$3:D11,D11)-1,IF('Análise Quantitativa'!$D$33="Mínimo",_xlfn.RANK.EQ(D11,$D$3:$D$72,1)+COUNTIF($D$3:D11,D11)-1,IF('Análise Quantitativa'!$D$33="- Mínimo",_xlfn.RANK.EQ(D11,$D$3:$D$72,1)+COUNTIF($D$3:D11,D11)-1,""))),"")</f>
        <v/>
      </c>
      <c r="L11" s="6" t="str">
        <f>IFERROR(IF(ISBLANK(D11),"",IF(AND(D11&gt;'Extrato 2'!$EW$3),'Extrato 2'!$HR$2,IF(AND(D11&lt;'Extrato 2'!$EX$3),'Extrato 2'!$HQ$2,'Extrato 2'!$HP$2))),"")</f>
        <v>&gt;₯</v>
      </c>
      <c r="M11" s="6" t="e">
        <f>IF((((IF(AND('Extrato 2'!D11&gt;'Extrato 2'!$EW$3),(('Extrato 2'!$EW$3-'Extrato 2'!D11)/'Extrato 2'!D11),IF(AND('Extrato 2'!D11&lt;'Extrato 2'!$EX$3),(('Extrato 2'!$EX$3-'Extrato 2'!D11)/'Extrato 2'!D11),'Extrato 2'!$HW$2)))))&lt;0,IF(AND('Extrato 2'!D11&gt;'Extrato 2'!$EW$3),(('Extrato 2'!$EW$3-'Extrato 2'!D11)/'Extrato 2'!D11),IF(AND('Extrato 2'!D11&lt;'Extrato 2'!$EX$3),(('Extrato 2'!$EX$3-'Extrato 2'!D11)/'Extrato 2'!D11),'Extrato 2'!$HW$2))*-1,IF(AND('Extrato 2'!D11&gt;'Extrato 2'!$EW$3),(('Extrato 2'!$EW$3-'Extrato 2'!D11)/'Extrato 2'!D11),IF(AND('Extrato 2'!D11&lt;'Extrato 2'!$EX$3),(('Extrato 2'!$EX$3-'Extrato 2'!D11)/'Extrato 2'!D11),'Extrato 2'!$HW$2)))</f>
        <v>#VALUE!</v>
      </c>
      <c r="N11" s="6" t="e">
        <f>IF(AND(D11&gt;'Extrato 2'!$EW$3),M11,"")</f>
        <v>#VALUE!</v>
      </c>
      <c r="O11" s="6" t="str">
        <f>IF(D11&lt;'Extrato 2'!$EX$3,M11,"")</f>
        <v/>
      </c>
      <c r="P11" s="5" t="str">
        <f>IF('Extrato 2'!L11='Extrato 2'!$HP$2,'Extrato 2'!D11,"")</f>
        <v/>
      </c>
      <c r="Q11" s="4" t="str">
        <f>IF(ISNA(HLOOKUP($Q$2,'Extrato 2'!$ME$3:$NE$74,B11,0)),"",IF(HLOOKUP($Q$2,'Extrato 2'!$ME$3:$NE$74,B11,0)="","",IF(HLOOKUP($Q$2,'Extrato 2'!$ME$3:$NE$74,B11,0)=0,"",HLOOKUP($Q$2,'Extrato 2'!$ME$3:$NE$74,B11,0))))</f>
        <v/>
      </c>
      <c r="S11" s="77" t="str">
        <f t="shared" si="6"/>
        <v/>
      </c>
      <c r="T11" s="19" t="str">
        <f t="shared" si="2"/>
        <v/>
      </c>
      <c r="U11" s="3" t="str">
        <f>IF('Análise Quantitativa'!C45=0,"",'Análise Quantitativa'!C45)</f>
        <v/>
      </c>
      <c r="V11" s="19" t="str">
        <f t="shared" si="3"/>
        <v/>
      </c>
      <c r="X11" s="19" t="str">
        <f t="shared" si="4"/>
        <v/>
      </c>
      <c r="Y11" s="19" t="str">
        <f t="shared" si="5"/>
        <v/>
      </c>
      <c r="AA11" s="19" t="str">
        <f>IF('Extrato 2'!D11='Extrato 2'!$EF$3,'Extrato 2'!E11,"")</f>
        <v/>
      </c>
      <c r="AB11" s="19" t="str">
        <f>IF(AA11="","-",'Extrato 2'!S11)</f>
        <v>-</v>
      </c>
      <c r="AC11" s="19" t="str">
        <v/>
      </c>
      <c r="AD11" s="19" t="str">
        <f>IF(AC11="","",VLOOKUP(AC11,'Extrato 2'!$S$3:$U$72,3,0))</f>
        <v/>
      </c>
      <c r="AE11" s="2" t="str">
        <f>IF(AC11="","",AD11&amp;" ("&amp;VLOOKUP(AC11,'Extrato 2'!$S$3:$U$72,2,0)&amp;")")</f>
        <v/>
      </c>
      <c r="AF11" s="19" t="str">
        <f>IF('Extrato 2'!D11='Extrato 2'!$EF$4,'Extrato 2'!E11,"")</f>
        <v/>
      </c>
      <c r="AG11" s="19" t="str">
        <f>IF(AF11="","-",'Extrato 2'!$S11)</f>
        <v>-</v>
      </c>
      <c r="AH11" s="19" t="str">
        <v/>
      </c>
      <c r="AI11" s="19" t="str">
        <f>IF(AH11="","",VLOOKUP(AH11,'Extrato 2'!$S$3:$U$72,3,0))</f>
        <v/>
      </c>
      <c r="AJ11" s="2" t="str">
        <f>IF(AH11="","",AI11&amp;" ("&amp;VLOOKUP(AH11,'Extrato 2'!$S$3:$U$72,2,0)&amp;")")</f>
        <v/>
      </c>
      <c r="AK11" s="19" t="str">
        <f>IF('Extrato 2'!D11='Extrato 2'!$EF$5,'Extrato 2'!E11,"")</f>
        <v/>
      </c>
      <c r="AL11" s="19" t="str">
        <f>IF(AK11="","-",'Extrato 2'!$S11)</f>
        <v>-</v>
      </c>
      <c r="AM11" s="19" t="str">
        <v/>
      </c>
      <c r="AN11" s="19" t="str">
        <f>IF(AM11="","",VLOOKUP(AM11,'Extrato 2'!$S$3:$U$72,3,0))</f>
        <v/>
      </c>
      <c r="AO11" s="2" t="str">
        <f>IF(AM11="","",AN11&amp;" ("&amp;VLOOKUP(AM11,'Extrato 2'!$S$3:$U$72,2,0)&amp;")")</f>
        <v/>
      </c>
      <c r="AP11" s="19" t="str">
        <f>IF('Extrato 2'!D11='Extrato 2'!$EF$6,'Extrato 2'!E11,"")</f>
        <v/>
      </c>
      <c r="AQ11" s="19" t="str">
        <f>IF(AP11="","-",'Extrato 2'!$S11)</f>
        <v>-</v>
      </c>
      <c r="AR11" s="19" t="str">
        <v/>
      </c>
      <c r="AS11" s="19" t="str">
        <f>IF(AR11="","",VLOOKUP(AR11,'Extrato 2'!$S$3:$U$72,3,0))</f>
        <v/>
      </c>
      <c r="AT11" s="2" t="str">
        <f>IF(AR11="","",AS11&amp;" ("&amp;VLOOKUP(AR11,'Extrato 2'!$S$3:$U$72,2,0)&amp;")")</f>
        <v/>
      </c>
      <c r="AU11" s="19" t="str">
        <f>IF('Extrato 2'!D11='Extrato 2'!$EF$7,'Extrato 2'!E11,"")</f>
        <v/>
      </c>
      <c r="AV11" s="19" t="str">
        <f>IF(AU11="","-",'Extrato 2'!$S11)</f>
        <v>-</v>
      </c>
      <c r="AW11" s="19" t="str">
        <v/>
      </c>
      <c r="AX11" s="19" t="str">
        <f>IF(AW11="","",VLOOKUP(AW11,'Extrato 2'!$S$3:$U$72,3,0))</f>
        <v/>
      </c>
      <c r="AY11" s="2" t="str">
        <f>IF(AW11="","",AX11&amp;" ("&amp;VLOOKUP(AW11,'Extrato 2'!$S$3:$U$72,2,0)&amp;")")</f>
        <v/>
      </c>
      <c r="AZ11" s="19" t="str">
        <f>IF('Extrato 2'!D11='Extrato 2'!$EF$8,'Extrato 2'!E11,"")</f>
        <v/>
      </c>
      <c r="BA11" s="19" t="str">
        <f>IF(AZ11="","-",'Extrato 2'!$S11)</f>
        <v>-</v>
      </c>
      <c r="BB11" s="19" t="str">
        <v/>
      </c>
      <c r="BC11" s="19" t="str">
        <f>IF(BB11="","",VLOOKUP(BB11,'Extrato 2'!$S$3:$U$72,3,0))</f>
        <v/>
      </c>
      <c r="BD11" s="2" t="str">
        <f>IF(BB11="","",BC11&amp;" ("&amp;VLOOKUP(BB11,'Extrato 2'!$S$3:$U$72,2,0)&amp;")")</f>
        <v/>
      </c>
      <c r="BE11" s="19" t="str">
        <f>IF('Extrato 2'!D11='Extrato 2'!$EF$9,'Extrato 2'!E11,"")</f>
        <v/>
      </c>
      <c r="BF11" s="19" t="str">
        <f>IF(BE11="","-",'Extrato 2'!$S11)</f>
        <v>-</v>
      </c>
      <c r="BG11" s="19" t="str">
        <v/>
      </c>
      <c r="BH11" s="19" t="str">
        <f>IF(BG11="","",VLOOKUP(BG11,'Extrato 2'!$S$3:$U$72,3,0))</f>
        <v/>
      </c>
      <c r="BI11" s="2" t="str">
        <f>IF(BG11="","",BH11&amp;" ("&amp;VLOOKUP(BG11,'Extrato 2'!$S$3:$U$72,2,0)&amp;")")</f>
        <v/>
      </c>
      <c r="BK11" s="19" t="str">
        <f>IF('Extrato 2'!D11='Extrato 2'!$EH$3,'Extrato 2'!E11,"")</f>
        <v/>
      </c>
      <c r="BL11" s="19" t="str">
        <f>IF(BK11="","-",'Extrato 2'!S11)</f>
        <v>-</v>
      </c>
      <c r="BM11" s="19" t="str">
        <v/>
      </c>
      <c r="BN11" s="19" t="str">
        <f>IF(BM11="","",VLOOKUP(BM11,'Extrato 2'!$S$3:$U$72,3,0))</f>
        <v/>
      </c>
      <c r="BO11" s="2" t="str">
        <f>IF(BM11="","",BN11&amp;" ("&amp;VLOOKUP(BM11,'Extrato 2'!$S$3:$U$72,2,0)&amp;")")</f>
        <v/>
      </c>
      <c r="BP11" s="19" t="str">
        <f>IF('Extrato 2'!D11='Extrato 2'!$EH$4,'Extrato 2'!E11,"")</f>
        <v/>
      </c>
      <c r="BQ11" s="19" t="str">
        <f>IF(BP11="","-",'Extrato 2'!$S11)</f>
        <v>-</v>
      </c>
      <c r="BR11" s="19" t="str">
        <v/>
      </c>
      <c r="BS11" s="19" t="str">
        <f>IF(BR11="","",VLOOKUP(BR11,'Extrato 2'!$S$3:$U$72,3,0))</f>
        <v/>
      </c>
      <c r="BT11" s="2" t="str">
        <f>IF(BR11="","",BS11&amp;" ("&amp;VLOOKUP(BR11,'Extrato 2'!$S$3:$U$72,2,0)&amp;")")</f>
        <v/>
      </c>
      <c r="BU11" s="19" t="str">
        <f>IF('Extrato 2'!D11='Extrato 2'!$EH$5,'Extrato 2'!E11,"")</f>
        <v/>
      </c>
      <c r="BV11" s="19" t="str">
        <f>IF(BU11="","-",'Extrato 2'!$S11)</f>
        <v>-</v>
      </c>
      <c r="BW11" s="19" t="str">
        <v/>
      </c>
      <c r="BX11" s="19" t="str">
        <f>IF(BW11="","",VLOOKUP(BW11,'Extrato 2'!$S$3:$U$72,3,0))</f>
        <v/>
      </c>
      <c r="BY11" s="2" t="str">
        <f>IF(BW11="","",BX11&amp;" ("&amp;VLOOKUP(BW11,'Extrato 2'!$S$3:$U$72,2,0)&amp;")")</f>
        <v/>
      </c>
      <c r="BZ11" s="19" t="str">
        <f>IF('Extrato 2'!D11='Extrato 2'!$EH$6,'Extrato 2'!E11,"")</f>
        <v/>
      </c>
      <c r="CA11" s="19" t="str">
        <f>IF(BZ11="","-",'Extrato 2'!$S11)</f>
        <v>-</v>
      </c>
      <c r="CB11" s="19" t="str">
        <v/>
      </c>
      <c r="CC11" s="19" t="str">
        <f>IF(CB11="","",VLOOKUP(CB11,'Extrato 2'!$S$3:$U$72,3,0))</f>
        <v/>
      </c>
      <c r="CD11" s="2" t="str">
        <f>IF(CB11="","",CC11&amp;" ("&amp;VLOOKUP(CB11,'Extrato 2'!$S$3:$U$72,2,0)&amp;")")</f>
        <v/>
      </c>
      <c r="CE11" s="19" t="str">
        <f>IF('Extrato 2'!D11='Extrato 2'!$EH$7,'Extrato 2'!E11,"")</f>
        <v/>
      </c>
      <c r="CF11" s="19" t="str">
        <f>IF(CE11="","-",'Extrato 2'!$S11)</f>
        <v>-</v>
      </c>
      <c r="CG11" s="19" t="str">
        <v/>
      </c>
      <c r="CH11" s="19" t="str">
        <f>IF(CG11="","",VLOOKUP(CG11,'Extrato 2'!$S$3:$U$72,3,0))</f>
        <v/>
      </c>
      <c r="CI11" s="2" t="str">
        <f>IF(CG11="","",CH11&amp;" ("&amp;VLOOKUP(CG11,'Extrato 2'!$S$3:$U$72,2,0)&amp;")")</f>
        <v/>
      </c>
      <c r="CJ11" s="19" t="str">
        <f>IF('Extrato 2'!D11='Extrato 2'!$EH$8,'Extrato 2'!E11,"")</f>
        <v/>
      </c>
      <c r="CK11" s="19" t="str">
        <f>IF(CJ11="","-",'Extrato 2'!$S11)</f>
        <v>-</v>
      </c>
      <c r="CL11" s="19" t="str">
        <v/>
      </c>
      <c r="CM11" s="19" t="str">
        <f>IF(CL11="","",VLOOKUP(CL11,'Extrato 2'!$S$3:$U$72,3,0))</f>
        <v/>
      </c>
      <c r="CN11" s="2" t="str">
        <f>IF(CL11="","",CM11&amp;" ("&amp;VLOOKUP(CL11,'Extrato 2'!$S$3:$U$72,2,0)&amp;")")</f>
        <v/>
      </c>
      <c r="CO11" s="19" t="str">
        <f>IF('Extrato 2'!D11='Extrato 2'!$EH$9,'Extrato 2'!E11,"")</f>
        <v/>
      </c>
      <c r="CP11" s="19" t="str">
        <f>IF(CO11="","-",'Extrato 2'!$S11)</f>
        <v>-</v>
      </c>
      <c r="CQ11" s="19" t="str">
        <v/>
      </c>
      <c r="CR11" s="19" t="str">
        <f>IF(CQ11="","",VLOOKUP(CQ11,'Extrato 2'!$S$3:$U$72,3,0))</f>
        <v/>
      </c>
      <c r="CS11" s="2" t="str">
        <f>IF(CQ11="","",CR11&amp;" ("&amp;VLOOKUP(CQ11,'Extrato 2'!$S$3:$U$72,2,0)&amp;")")</f>
        <v/>
      </c>
      <c r="CU11" s="19" t="str">
        <f>IF('Extrato 2'!D11='Extrato 2'!$EJ$3,'Extrato 2'!E11,"")</f>
        <v/>
      </c>
      <c r="CV11" s="19" t="str">
        <f>IF(CU11="","-",'Extrato 2'!S11)</f>
        <v>-</v>
      </c>
      <c r="CW11" s="19" t="str">
        <v/>
      </c>
      <c r="CX11" s="19" t="str">
        <f>IF(CW11="","",VLOOKUP(CW11,'Extrato 2'!$S$3:$U$72,3,0))</f>
        <v/>
      </c>
      <c r="CY11" s="2" t="str">
        <f>IF(CW11="","",CX11&amp;" ("&amp;VLOOKUP(CW11,'Extrato 2'!$S$3:$U$72,2,0)&amp;")")</f>
        <v/>
      </c>
      <c r="CZ11" s="19" t="str">
        <f>IF('Extrato 2'!D11='Extrato 2'!$EJ$4,'Extrato 2'!E11,"")</f>
        <v/>
      </c>
      <c r="DA11" s="19" t="str">
        <f>IF(CZ11="","-",'Extrato 2'!$S11)</f>
        <v>-</v>
      </c>
      <c r="DB11" s="19" t="str">
        <v/>
      </c>
      <c r="DC11" s="19" t="str">
        <f>IF(DB11="","",VLOOKUP(DB11,'Extrato 2'!$S$3:$U$72,3,0))</f>
        <v/>
      </c>
      <c r="DD11" s="2" t="str">
        <f>IF(DB11="","",DC11&amp;" ("&amp;VLOOKUP(DB11,'Extrato 2'!$S$3:$U$72,2,0)&amp;")")</f>
        <v/>
      </c>
      <c r="DE11" s="19" t="str">
        <f>IF('Extrato 2'!D11='Extrato 2'!$EJ$5,'Extrato 2'!E11,"")</f>
        <v/>
      </c>
      <c r="DF11" s="19" t="str">
        <f>IF(DE11="","-",'Extrato 2'!$S11)</f>
        <v>-</v>
      </c>
      <c r="DG11" s="19" t="str">
        <v/>
      </c>
      <c r="DH11" s="19" t="str">
        <f>IF(DG11="","",VLOOKUP(DG11,'Extrato 2'!$S$3:$U$72,3,0))</f>
        <v/>
      </c>
      <c r="DI11" s="2" t="str">
        <f>IF(DG11="","",DH11&amp;" ("&amp;VLOOKUP(DG11,'Extrato 2'!$S$3:$U$72,2,0)&amp;")")</f>
        <v/>
      </c>
      <c r="DJ11" s="19" t="str">
        <f>IF('Extrato 2'!D11='Extrato 2'!$EJ$6,'Extrato 2'!E11,"")</f>
        <v/>
      </c>
      <c r="DK11" s="19" t="str">
        <f>IF(DJ11="","-",'Extrato 2'!$S11)</f>
        <v>-</v>
      </c>
      <c r="DL11" s="19" t="str">
        <v/>
      </c>
      <c r="DM11" s="19" t="str">
        <f>IF(DL11="","",VLOOKUP(DL11,'Extrato 2'!$S$3:$U$72,3,0))</f>
        <v/>
      </c>
      <c r="DN11" s="2" t="str">
        <f>IF(DL11="","",DM11&amp;" ("&amp;VLOOKUP(DL11,'Extrato 2'!$S$3:$U$72,2,0)&amp;")")</f>
        <v/>
      </c>
      <c r="DO11" s="19" t="str">
        <f>IF('Extrato 2'!D11='Extrato 2'!$EJ$7,'Extrato 2'!E11,"")</f>
        <v/>
      </c>
      <c r="DP11" s="19" t="str">
        <f>IF(DO11="","-",'Extrato 2'!$S11)</f>
        <v>-</v>
      </c>
      <c r="DQ11" s="19" t="str">
        <v/>
      </c>
      <c r="DR11" s="19" t="str">
        <f>IF(DQ11="","",VLOOKUP(DQ11,'Extrato 2'!$S$3:$U$72,3,0))</f>
        <v/>
      </c>
      <c r="DS11" s="2" t="str">
        <f>IF(DQ11="","",DR11&amp;" ("&amp;VLOOKUP(DQ11,'Extrato 2'!$S$3:$U$72,2,0)&amp;")")</f>
        <v/>
      </c>
      <c r="DT11" s="19" t="str">
        <f>IF('Extrato 2'!D11='Extrato 2'!$EJ$8,'Extrato 2'!E11,"")</f>
        <v/>
      </c>
      <c r="DU11" s="19" t="str">
        <f>IF(DT11="","-",'Extrato 2'!$S11)</f>
        <v>-</v>
      </c>
      <c r="DV11" s="19" t="str">
        <v/>
      </c>
      <c r="DW11" s="19" t="str">
        <f>IF(DV11="","",VLOOKUP(DV11,'Extrato 2'!$S$3:$U$72,3,0))</f>
        <v/>
      </c>
      <c r="DX11" s="2" t="str">
        <f>IF(DV11="","",DW11&amp;" ("&amp;VLOOKUP(DV11,'Extrato 2'!$S$3:$U$72,2,0)&amp;")")</f>
        <v/>
      </c>
      <c r="DY11" s="19" t="str">
        <f>IF('Extrato 2'!D11='Extrato 2'!$EJ$9,'Extrato 2'!E11,"")</f>
        <v/>
      </c>
      <c r="DZ11" s="19" t="str">
        <f>IF(DY11="","-",'Extrato 2'!$S11)</f>
        <v>-</v>
      </c>
      <c r="EA11" s="19" t="str">
        <v/>
      </c>
      <c r="EB11" s="19" t="str">
        <f>IF(EA11="","",VLOOKUP(EA11,'Extrato 2'!$S$3:$U$72,3,0))</f>
        <v/>
      </c>
      <c r="EC11" s="2" t="str">
        <f>IF(EA11="","",EB11&amp;" ("&amp;VLOOKUP(EA11,'Extrato 2'!$S$3:$U$72,2,0)&amp;")")</f>
        <v/>
      </c>
      <c r="EG11" s="2" t="str">
        <f>EF2</f>
        <v>Máximo</v>
      </c>
      <c r="EH11" s="2" t="str">
        <f>EH2</f>
        <v>Mínimo</v>
      </c>
      <c r="EI11" s="2" t="str">
        <f>EJ2</f>
        <v>- Mínimo</v>
      </c>
      <c r="EJ11" s="2" t="s">
        <v>31</v>
      </c>
      <c r="FM11" s="22">
        <v>9</v>
      </c>
      <c r="FN11" s="22" t="str">
        <f>IF('Extrato 2'!$FG$13='Extrato 2'!$GB$29,'Extrato 2'!AE11,IF('Extrato 2'!$FG$13='Extrato 2'!$GC$29,'Extrato 2'!BO11,IF('Extrato 2'!$FG$13='Extrato 2'!$EJ$2,'Extrato 2'!CY11,"")))</f>
        <v/>
      </c>
      <c r="FO11" s="22">
        <v>9</v>
      </c>
      <c r="FP11" s="22" t="str">
        <f>IF('Extrato 2'!$FG$13='Extrato 2'!$GB$29,'Extrato 2'!AJ11,IF('Extrato 2'!$FG$13='Extrato 2'!$GC$29,'Extrato 2'!BT11,IF('Extrato 2'!$FG$13='Extrato 2'!$EJ$2,'Extrato 2'!DD11,"")))</f>
        <v/>
      </c>
      <c r="FQ11" s="22">
        <v>9</v>
      </c>
      <c r="FR11" s="22" t="str">
        <f>IF('Extrato 2'!$FG$13='Extrato 2'!$GB$29,'Extrato 2'!AO11,IF('Extrato 2'!$FG$13='Extrato 2'!$GC$29,'Extrato 2'!BY11,IF('Extrato 2'!$FG$13='Extrato 2'!$EJ$2,'Extrato 2'!DI11,"")))</f>
        <v/>
      </c>
      <c r="FS11" s="22">
        <v>9</v>
      </c>
      <c r="FT11" s="22" t="str">
        <f>IF('Extrato 2'!$FG$13='Extrato 2'!$GB$29,'Extrato 2'!AT11,IF('Extrato 2'!$FG$13='Extrato 2'!$GC$29,'Extrato 2'!CD11,IF('Extrato 2'!$FG$13='Extrato 2'!$EJ$2,'Extrato 2'!DN11,"")))</f>
        <v/>
      </c>
      <c r="FU11" s="22">
        <v>9</v>
      </c>
      <c r="FV11" s="22" t="str">
        <f>IF('Extrato 2'!$FG$13='Extrato 2'!$GB$29,'Extrato 2'!AY11,IF('Extrato 2'!$FG$13='Extrato 2'!$GC$29,'Extrato 2'!CI11,IF('Extrato 2'!$FG$13='Extrato 2'!$EJ$2,'Extrato 2'!DS11,"")))</f>
        <v/>
      </c>
      <c r="FW11" s="22">
        <v>9</v>
      </c>
      <c r="FX11" s="22" t="str">
        <f>IF('Extrato 2'!$FG$13='Extrato 2'!$GB$29,'Extrato 2'!BD11,IF('Extrato 2'!$FG$13='Extrato 2'!$GC$29,'Extrato 2'!CN11,IF('Extrato 2'!$FG$13='Extrato 2'!$EJ$2,'Extrato 2'!DX11,"")))</f>
        <v/>
      </c>
      <c r="FY11" s="22">
        <v>9</v>
      </c>
      <c r="FZ11" s="22" t="str">
        <f>IF('Extrato 2'!$FG$13='Extrato 2'!$GB$29,'Extrato 2'!BI11,IF('Extrato 2'!$FG$13='Extrato 2'!$GC$29,'Extrato 2'!CS11,IF('Extrato 2'!$FG$13='Extrato 2'!$EJ$2,'Extrato 2'!EC11,"")))</f>
        <v/>
      </c>
      <c r="GB11" s="30" t="str">
        <f>IF('Extrato 2'!$NH$2&gt;=3,'Extrato 2'!FN12,"")</f>
        <v/>
      </c>
      <c r="GC11" s="30" t="str">
        <f>IF('Extrato 2'!$NH$2&gt;=3,'Extrato 2'!FP12,"")</f>
        <v/>
      </c>
      <c r="GD11" s="30" t="str">
        <f>IF('Extrato 2'!$NH$2&gt;=3,'Extrato 2'!FR12,"")</f>
        <v/>
      </c>
      <c r="GE11" s="30" t="str">
        <f>IF('Extrato 2'!$NH$2&gt;=4,'Extrato 2'!FT12,"")</f>
        <v/>
      </c>
      <c r="GF11" s="30" t="str">
        <f>IF('Extrato 2'!$NH$2&gt;=5,'Extrato 2'!FV12,"")</f>
        <v/>
      </c>
      <c r="GG11" s="30" t="str">
        <f>IF('Extrato 2'!$NH$2&gt;=6,'Extrato 2'!FX12,"")</f>
        <v/>
      </c>
      <c r="GH11" s="30" t="str">
        <f>IF('Extrato 2'!$NH$2&gt;=7,'Extrato 2'!FZ12,"")</f>
        <v/>
      </c>
      <c r="GK11" s="10" t="s">
        <v>4</v>
      </c>
      <c r="GL11" s="12" t="str">
        <f>IF(GK10="","",IF(GL10="","",IF((GK10-GL10)&lt;0,(GK10-GL10)*-1,(GK10-GL10)*1)))</f>
        <v/>
      </c>
      <c r="GM11" s="12" t="str">
        <f>IF(GK10="","",IF(GM10="","",IF((GK10-GM10)&lt;0,(GK10-GM10)*-1,(GK10-GM10)*1)))</f>
        <v/>
      </c>
      <c r="GN11" s="12" t="str">
        <f>IF(GK10="","",IF(GN10="","",IF((GK10-GN10)&lt;0,(GK10-GN10)*-1,(GK10-GN10)*1)))</f>
        <v/>
      </c>
      <c r="GO11" s="12" t="str">
        <f>IF(GK10="","",IF(GO10="","",IF((GK10-GO10)&lt;0,(GK10-GO10)*-1,(GK10-GO10)*1)))</f>
        <v/>
      </c>
      <c r="GP11" s="12" t="str">
        <f>IF(GK10="","",IF(GP10="","",IF((GK10-GP10)&lt;0,(GK10-GP10)*-1,(GK10-GP10)*1)))</f>
        <v/>
      </c>
      <c r="GQ11" s="12" t="str">
        <f>IF(GK10="","",IF(GQ10="","",IF((GK10-GQ10)&lt;0,(GK10-GQ10)*-1,(GK10-GQ10)*1)))</f>
        <v/>
      </c>
      <c r="GS11" s="11" t="str">
        <f>IF(ISERROR('Extrato 2'!II10&amp;" e"&amp;" "&amp;'Extrato 2'!IJ10&amp;"."),"-",'Extrato 2'!II10&amp;" e"&amp;" "&amp;'Extrato 2'!IJ10&amp;".")</f>
        <v>semelhante a 1ª colocada e semelhante a 3ª colocada.</v>
      </c>
      <c r="GT11" s="11" t="str">
        <f>IF(ISERROR('Extrato 2'!II10&amp;","&amp;" "&amp;'Extrato 2'!IJ10&amp;" e"&amp;" "&amp;'Extrato 2'!IK10&amp;"."),"-",'Extrato 2'!II10&amp;","&amp;" "&amp;'Extrato 2'!IJ10&amp;" e"&amp;" "&amp;'Extrato 2'!IK10&amp;".")</f>
        <v>semelhante a 1ª colocada, semelhante a 3ª colocada e semelhante a 4ª colocada.</v>
      </c>
      <c r="GU11" s="11" t="str">
        <f>IF(ISERROR('Extrato 2'!II10&amp;","&amp;" "&amp;'Extrato 2'!IJ10&amp;","&amp;" "&amp;'Extrato 2'!IK10&amp;" e"&amp;" "&amp;'Extrato 2'!IL10&amp;"."),"-",'Extrato 2'!II10&amp;","&amp;" "&amp;'Extrato 2'!IJ10&amp;","&amp;" "&amp;'Extrato 2'!IK10&amp;" e"&amp;" "&amp;'Extrato 2'!IL10&amp;".")</f>
        <v>semelhante a 1ª colocada, semelhante a 3ª colocada, semelhante a 4ª colocada e semelhante a 5ª colocada.</v>
      </c>
      <c r="GV11" s="11" t="str">
        <f>IF(ISERROR('Extrato 2'!II10&amp;","&amp;" "&amp;'Extrato 2'!IJ10&amp;","&amp;" "&amp;'Extrato 2'!IK10&amp;","&amp;" "&amp;'Extrato 2'!IL10&amp;" e"&amp;" "&amp;'Extrato 2'!IM10&amp;"."),"-",'Extrato 2'!II10&amp;","&amp;" "&amp;'Extrato 2'!IJ10&amp;","&amp;" "&amp;'Extrato 2'!IK10&amp;","&amp;" "&amp;'Extrato 2'!IL10&amp;" e"&amp;" "&amp;'Extrato 2'!IM10&amp;".")</f>
        <v>semelhante a 1ª colocada, semelhante a 3ª colocada, semelhante a 4ª colocada, semelhante a 5ª colocada e semelhante a 6ª colocada.</v>
      </c>
      <c r="GW11" s="11" t="str">
        <f>IF(ISERROR('Extrato 2'!II10&amp;","&amp;" "&amp;'Extrato 2'!IJ10&amp;","&amp;" "&amp;'Extrato 2'!IK10&amp;","&amp;" "&amp;'Extrato 2'!IL10&amp;","&amp;" "&amp;'Extrato 2'!IM10&amp;"e"&amp;" "&amp;'Extrato 2'!IN10&amp;"."),"-",'Extrato 2'!II10&amp;","&amp;" "&amp;'Extrato 2'!IJ10&amp;","&amp;" "&amp;'Extrato 2'!IK10&amp;","&amp;" "&amp;'Extrato 2'!IL10&amp;","&amp;" "&amp;'Extrato 2'!IM10&amp;" e"&amp;" "&amp;'Extrato 2'!IN10&amp;".")</f>
        <v>semelhante a 1ª colocada, semelhante a 3ª colocada, semelhante a 4ª colocada, semelhante a 5ª colocada, semelhante a 6ª colocada e semelhante a 7ª colocada.</v>
      </c>
      <c r="JD11" s="30" t="str">
        <f>IF(GS36=0,"",GS36)</f>
        <v>semelhante a 1ª colocada e semelhante a 2ª colocada.</v>
      </c>
      <c r="JE11" s="30" t="str">
        <f>IF(GT36=0,"",GT36)</f>
        <v>semelhante a 1ª colocada, semelhante a 2ª colocada e semelhante a 3ª colocada.</v>
      </c>
      <c r="JF11" s="30" t="str">
        <f>IF(GU36=0,"",GU36)</f>
        <v>semelhante a 1ª colocada, semelhante a 2ª colocada, semelhante a 3ª colocada e semelhante a 4ª colocada.</v>
      </c>
      <c r="JG11" s="30" t="str">
        <f>IF(GV36=0,"",GV36)</f>
        <v>semelhante a 1ª colocada, semelhante a 2ª colocada, semelhante a 3ª colocada, semelhante a 4ª colocada e semelhante a 5ª colocada.</v>
      </c>
      <c r="JH11" s="30" t="str">
        <f>IF(GW36=0,"",GW36)</f>
        <v>semelhante a 1ª colocada, semelhante a 2ª colocada, semelhante a 3ª colocada, semelhante a 4ª colocada, semelhante a 5ª colocada e semelhante a 6ª colocada.</v>
      </c>
      <c r="MB11" s="32">
        <f t="shared" si="12"/>
        <v>7</v>
      </c>
      <c r="MC11" s="32">
        <v>9</v>
      </c>
      <c r="MD11" s="32" t="str">
        <f>IF('Extrato 2'!X9=0,"",'Extrato 2'!X9)</f>
        <v>Vilma Rodrigues Alvez (8)</v>
      </c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</row>
    <row r="12" spans="2:376" ht="15" customHeight="1" x14ac:dyDescent="0.25">
      <c r="B12" s="19">
        <f>'Extrato 2'!MC14</f>
        <v>12</v>
      </c>
      <c r="C12" s="7">
        <f>Esboço!AX10</f>
        <v>10</v>
      </c>
      <c r="D12" s="4" t="str">
        <f>IF('Análise Quantitativa'!V46=0,"",'Análise Quantitativa'!V46)</f>
        <v/>
      </c>
      <c r="E12" s="3" t="str">
        <f>IF('Análise Quantitativa'!P46=0,"",'Análise Quantitativa'!P46)</f>
        <v/>
      </c>
      <c r="F12" s="19" t="str">
        <f t="shared" si="0"/>
        <v/>
      </c>
      <c r="G12" s="19" t="str">
        <f t="shared" si="1"/>
        <v/>
      </c>
      <c r="H12" s="22" t="str">
        <v/>
      </c>
      <c r="I12" s="22" t="str">
        <v/>
      </c>
      <c r="J12" s="76" t="str">
        <f>IFERROR(IF('Análise Quantitativa'!$D$33="Máximo",RANK(D12,$D$3:$D$72,0),IF('Análise Quantitativa'!$D$33="Mínimo",RANK(D12,$D$3:$D$72,1),IF('Análise Quantitativa'!$D$33="- Mínimo",RANK(D12,$D$3:$D$72,1),""))),"")</f>
        <v/>
      </c>
      <c r="K12" s="76" t="str">
        <f>IFERROR(IF('Análise Quantitativa'!$D$33="Máximo",_xlfn.RANK.EQ(D12,$D$3:$D$72,0)+COUNTIF($D$3:D12,D12)-1,IF('Análise Quantitativa'!$D$33="Mínimo",_xlfn.RANK.EQ(D12,$D$3:$D$72,1)+COUNTIF($D$3:D12,D12)-1,IF('Análise Quantitativa'!$D$33="- Mínimo",_xlfn.RANK.EQ(D12,$D$3:$D$72,1)+COUNTIF($D$3:D12,D12)-1,""))),"")</f>
        <v/>
      </c>
      <c r="L12" s="6" t="str">
        <f>IFERROR(IF(ISBLANK(D12),"",IF(AND(D12&gt;'Extrato 2'!$EW$3),'Extrato 2'!$HR$2,IF(AND(D12&lt;'Extrato 2'!$EX$3),'Extrato 2'!$HQ$2,'Extrato 2'!$HP$2))),"")</f>
        <v>&gt;₯</v>
      </c>
      <c r="M12" s="6" t="e">
        <f>IF((((IF(AND('Extrato 2'!D12&gt;'Extrato 2'!$EW$3),(('Extrato 2'!$EW$3-'Extrato 2'!D12)/'Extrato 2'!D12),IF(AND('Extrato 2'!D12&lt;'Extrato 2'!$EX$3),(('Extrato 2'!$EX$3-'Extrato 2'!D12)/'Extrato 2'!D12),'Extrato 2'!$HW$2)))))&lt;0,IF(AND('Extrato 2'!D12&gt;'Extrato 2'!$EW$3),(('Extrato 2'!$EW$3-'Extrato 2'!D12)/'Extrato 2'!D12),IF(AND('Extrato 2'!D12&lt;'Extrato 2'!$EX$3),(('Extrato 2'!$EX$3-'Extrato 2'!D12)/'Extrato 2'!D12),'Extrato 2'!$HW$2))*-1,IF(AND('Extrato 2'!D12&gt;'Extrato 2'!$EW$3),(('Extrato 2'!$EW$3-'Extrato 2'!D12)/'Extrato 2'!D12),IF(AND('Extrato 2'!D12&lt;'Extrato 2'!$EX$3),(('Extrato 2'!$EX$3-'Extrato 2'!D12)/'Extrato 2'!D12),'Extrato 2'!$HW$2)))</f>
        <v>#VALUE!</v>
      </c>
      <c r="N12" s="6" t="e">
        <f>IF(AND(D12&gt;'Extrato 2'!$EW$3),M12,"")</f>
        <v>#VALUE!</v>
      </c>
      <c r="O12" s="6" t="str">
        <f>IF(D12&lt;'Extrato 2'!$EX$3,M12,"")</f>
        <v/>
      </c>
      <c r="P12" s="5" t="str">
        <f>IF('Extrato 2'!L12='Extrato 2'!$HP$2,'Extrato 2'!D12,"")</f>
        <v/>
      </c>
      <c r="Q12" s="4" t="str">
        <f>IF(ISNA(HLOOKUP($Q$2,'Extrato 2'!$ME$3:$NE$74,B12,0)),"",IF(HLOOKUP($Q$2,'Extrato 2'!$ME$3:$NE$74,B12,0)="","",IF(HLOOKUP($Q$2,'Extrato 2'!$ME$3:$NE$74,B12,0)=0,"",HLOOKUP($Q$2,'Extrato 2'!$ME$3:$NE$74,B12,0))))</f>
        <v/>
      </c>
      <c r="S12" s="77" t="str">
        <f t="shared" si="6"/>
        <v/>
      </c>
      <c r="T12" s="19" t="str">
        <f t="shared" si="2"/>
        <v/>
      </c>
      <c r="U12" s="3" t="str">
        <f>IF('Análise Quantitativa'!C46=0,"",'Análise Quantitativa'!C46)</f>
        <v/>
      </c>
      <c r="V12" s="19" t="str">
        <f t="shared" si="3"/>
        <v/>
      </c>
      <c r="X12" s="19" t="str">
        <f t="shared" si="4"/>
        <v/>
      </c>
      <c r="Y12" s="19" t="str">
        <f t="shared" si="5"/>
        <v/>
      </c>
      <c r="AA12" s="19" t="str">
        <f>IF('Extrato 2'!D12='Extrato 2'!$EF$3,'Extrato 2'!E12,"")</f>
        <v/>
      </c>
      <c r="AB12" s="19" t="str">
        <f>IF(AA12="","-",'Extrato 2'!S12)</f>
        <v>-</v>
      </c>
      <c r="AC12" s="19" t="str">
        <v/>
      </c>
      <c r="AD12" s="19" t="str">
        <f>IF(AC12="","",VLOOKUP(AC12,'Extrato 2'!$S$3:$U$72,3,0))</f>
        <v/>
      </c>
      <c r="AE12" s="2" t="str">
        <f>IF(AC12="","",AD12&amp;" ("&amp;VLOOKUP(AC12,'Extrato 2'!$S$3:$U$72,2,0)&amp;")")</f>
        <v/>
      </c>
      <c r="AF12" s="19" t="str">
        <f>IF('Extrato 2'!D12='Extrato 2'!$EF$4,'Extrato 2'!E12,"")</f>
        <v/>
      </c>
      <c r="AG12" s="19" t="str">
        <f>IF(AF12="","-",'Extrato 2'!$S12)</f>
        <v>-</v>
      </c>
      <c r="AH12" s="19" t="str">
        <v/>
      </c>
      <c r="AI12" s="19" t="str">
        <f>IF(AH12="","",VLOOKUP(AH12,'Extrato 2'!$S$3:$U$72,3,0))</f>
        <v/>
      </c>
      <c r="AJ12" s="2" t="str">
        <f>IF(AH12="","",AI12&amp;" ("&amp;VLOOKUP(AH12,'Extrato 2'!$S$3:$U$72,2,0)&amp;")")</f>
        <v/>
      </c>
      <c r="AK12" s="19" t="str">
        <f>IF('Extrato 2'!D12='Extrato 2'!$EF$5,'Extrato 2'!E12,"")</f>
        <v/>
      </c>
      <c r="AL12" s="19" t="str">
        <f>IF(AK12="","-",'Extrato 2'!$S12)</f>
        <v>-</v>
      </c>
      <c r="AM12" s="19" t="str">
        <v/>
      </c>
      <c r="AN12" s="19" t="str">
        <f>IF(AM12="","",VLOOKUP(AM12,'Extrato 2'!$S$3:$U$72,3,0))</f>
        <v/>
      </c>
      <c r="AO12" s="2" t="str">
        <f>IF(AM12="","",AN12&amp;" ("&amp;VLOOKUP(AM12,'Extrato 2'!$S$3:$U$72,2,0)&amp;")")</f>
        <v/>
      </c>
      <c r="AP12" s="19" t="str">
        <f>IF('Extrato 2'!D12='Extrato 2'!$EF$6,'Extrato 2'!E12,"")</f>
        <v/>
      </c>
      <c r="AQ12" s="19" t="str">
        <f>IF(AP12="","-",'Extrato 2'!$S12)</f>
        <v>-</v>
      </c>
      <c r="AR12" s="19" t="str">
        <v/>
      </c>
      <c r="AS12" s="19" t="str">
        <f>IF(AR12="","",VLOOKUP(AR12,'Extrato 2'!$S$3:$U$72,3,0))</f>
        <v/>
      </c>
      <c r="AT12" s="2" t="str">
        <f>IF(AR12="","",AS12&amp;" ("&amp;VLOOKUP(AR12,'Extrato 2'!$S$3:$U$72,2,0)&amp;")")</f>
        <v/>
      </c>
      <c r="AU12" s="19" t="str">
        <f>IF('Extrato 2'!D12='Extrato 2'!$EF$7,'Extrato 2'!E12,"")</f>
        <v/>
      </c>
      <c r="AV12" s="19" t="str">
        <f>IF(AU12="","-",'Extrato 2'!$S12)</f>
        <v>-</v>
      </c>
      <c r="AW12" s="19" t="str">
        <v/>
      </c>
      <c r="AX12" s="19" t="str">
        <f>IF(AW12="","",VLOOKUP(AW12,'Extrato 2'!$S$3:$U$72,3,0))</f>
        <v/>
      </c>
      <c r="AY12" s="2" t="str">
        <f>IF(AW12="","",AX12&amp;" ("&amp;VLOOKUP(AW12,'Extrato 2'!$S$3:$U$72,2,0)&amp;")")</f>
        <v/>
      </c>
      <c r="AZ12" s="19" t="str">
        <f>IF('Extrato 2'!D12='Extrato 2'!$EF$8,'Extrato 2'!E12,"")</f>
        <v/>
      </c>
      <c r="BA12" s="19" t="str">
        <f>IF(AZ12="","-",'Extrato 2'!$S12)</f>
        <v>-</v>
      </c>
      <c r="BB12" s="19" t="str">
        <v/>
      </c>
      <c r="BC12" s="19" t="str">
        <f>IF(BB12="","",VLOOKUP(BB12,'Extrato 2'!$S$3:$U$72,3,0))</f>
        <v/>
      </c>
      <c r="BD12" s="2" t="str">
        <f>IF(BB12="","",BC12&amp;" ("&amp;VLOOKUP(BB12,'Extrato 2'!$S$3:$U$72,2,0)&amp;")")</f>
        <v/>
      </c>
      <c r="BE12" s="19" t="str">
        <f>IF('Extrato 2'!D12='Extrato 2'!$EF$9,'Extrato 2'!E12,"")</f>
        <v/>
      </c>
      <c r="BF12" s="19" t="str">
        <f>IF(BE12="","-",'Extrato 2'!$S12)</f>
        <v>-</v>
      </c>
      <c r="BG12" s="19" t="str">
        <v/>
      </c>
      <c r="BH12" s="19" t="str">
        <f>IF(BG12="","",VLOOKUP(BG12,'Extrato 2'!$S$3:$U$72,3,0))</f>
        <v/>
      </c>
      <c r="BI12" s="2" t="str">
        <f>IF(BG12="","",BH12&amp;" ("&amp;VLOOKUP(BG12,'Extrato 2'!$S$3:$U$72,2,0)&amp;")")</f>
        <v/>
      </c>
      <c r="BK12" s="19" t="str">
        <f>IF('Extrato 2'!D12='Extrato 2'!$EH$3,'Extrato 2'!E12,"")</f>
        <v/>
      </c>
      <c r="BL12" s="19" t="str">
        <f>IF(BK12="","-",'Extrato 2'!S12)</f>
        <v>-</v>
      </c>
      <c r="BM12" s="19" t="str">
        <v/>
      </c>
      <c r="BN12" s="19" t="str">
        <f>IF(BM12="","",VLOOKUP(BM12,'Extrato 2'!$S$3:$U$72,3,0))</f>
        <v/>
      </c>
      <c r="BO12" s="2" t="str">
        <f>IF(BM12="","",BN12&amp;" ("&amp;VLOOKUP(BM12,'Extrato 2'!$S$3:$U$72,2,0)&amp;")")</f>
        <v/>
      </c>
      <c r="BP12" s="19" t="str">
        <f>IF('Extrato 2'!D12='Extrato 2'!$EH$4,'Extrato 2'!E12,"")</f>
        <v/>
      </c>
      <c r="BQ12" s="19" t="str">
        <f>IF(BP12="","-",'Extrato 2'!$S12)</f>
        <v>-</v>
      </c>
      <c r="BR12" s="19" t="str">
        <v/>
      </c>
      <c r="BS12" s="19" t="str">
        <f>IF(BR12="","",VLOOKUP(BR12,'Extrato 2'!$S$3:$U$72,3,0))</f>
        <v/>
      </c>
      <c r="BT12" s="2" t="str">
        <f>IF(BR12="","",BS12&amp;" ("&amp;VLOOKUP(BR12,'Extrato 2'!$S$3:$U$72,2,0)&amp;")")</f>
        <v/>
      </c>
      <c r="BU12" s="19" t="str">
        <f>IF('Extrato 2'!D12='Extrato 2'!$EH$5,'Extrato 2'!E12,"")</f>
        <v/>
      </c>
      <c r="BV12" s="19" t="str">
        <f>IF(BU12="","-",'Extrato 2'!$S12)</f>
        <v>-</v>
      </c>
      <c r="BW12" s="19" t="str">
        <v/>
      </c>
      <c r="BX12" s="19" t="str">
        <f>IF(BW12="","",VLOOKUP(BW12,'Extrato 2'!$S$3:$U$72,3,0))</f>
        <v/>
      </c>
      <c r="BY12" s="2" t="str">
        <f>IF(BW12="","",BX12&amp;" ("&amp;VLOOKUP(BW12,'Extrato 2'!$S$3:$U$72,2,0)&amp;")")</f>
        <v/>
      </c>
      <c r="BZ12" s="19" t="str">
        <f>IF('Extrato 2'!D12='Extrato 2'!$EH$6,'Extrato 2'!E12,"")</f>
        <v/>
      </c>
      <c r="CA12" s="19" t="str">
        <f>IF(BZ12="","-",'Extrato 2'!$S12)</f>
        <v>-</v>
      </c>
      <c r="CB12" s="19" t="str">
        <v/>
      </c>
      <c r="CC12" s="19" t="str">
        <f>IF(CB12="","",VLOOKUP(CB12,'Extrato 2'!$S$3:$U$72,3,0))</f>
        <v/>
      </c>
      <c r="CD12" s="2" t="str">
        <f>IF(CB12="","",CC12&amp;" ("&amp;VLOOKUP(CB12,'Extrato 2'!$S$3:$U$72,2,0)&amp;")")</f>
        <v/>
      </c>
      <c r="CE12" s="19" t="str">
        <f>IF('Extrato 2'!D12='Extrato 2'!$EH$7,'Extrato 2'!E12,"")</f>
        <v/>
      </c>
      <c r="CF12" s="19" t="str">
        <f>IF(CE12="","-",'Extrato 2'!$S12)</f>
        <v>-</v>
      </c>
      <c r="CG12" s="19" t="str">
        <v/>
      </c>
      <c r="CH12" s="19" t="str">
        <f>IF(CG12="","",VLOOKUP(CG12,'Extrato 2'!$S$3:$U$72,3,0))</f>
        <v/>
      </c>
      <c r="CI12" s="2" t="str">
        <f>IF(CG12="","",CH12&amp;" ("&amp;VLOOKUP(CG12,'Extrato 2'!$S$3:$U$72,2,0)&amp;")")</f>
        <v/>
      </c>
      <c r="CJ12" s="19" t="str">
        <f>IF('Extrato 2'!D12='Extrato 2'!$EH$8,'Extrato 2'!E12,"")</f>
        <v/>
      </c>
      <c r="CK12" s="19" t="str">
        <f>IF(CJ12="","-",'Extrato 2'!$S12)</f>
        <v>-</v>
      </c>
      <c r="CL12" s="19" t="str">
        <v/>
      </c>
      <c r="CM12" s="19" t="str">
        <f>IF(CL12="","",VLOOKUP(CL12,'Extrato 2'!$S$3:$U$72,3,0))</f>
        <v/>
      </c>
      <c r="CN12" s="2" t="str">
        <f>IF(CL12="","",CM12&amp;" ("&amp;VLOOKUP(CL12,'Extrato 2'!$S$3:$U$72,2,0)&amp;")")</f>
        <v/>
      </c>
      <c r="CO12" s="19" t="str">
        <f>IF('Extrato 2'!D12='Extrato 2'!$EH$9,'Extrato 2'!E12,"")</f>
        <v/>
      </c>
      <c r="CP12" s="19" t="str">
        <f>IF(CO12="","-",'Extrato 2'!$S12)</f>
        <v>-</v>
      </c>
      <c r="CQ12" s="19" t="str">
        <v/>
      </c>
      <c r="CR12" s="19" t="str">
        <f>IF(CQ12="","",VLOOKUP(CQ12,'Extrato 2'!$S$3:$U$72,3,0))</f>
        <v/>
      </c>
      <c r="CS12" s="2" t="str">
        <f>IF(CQ12="","",CR12&amp;" ("&amp;VLOOKUP(CQ12,'Extrato 2'!$S$3:$U$72,2,0)&amp;")")</f>
        <v/>
      </c>
      <c r="CU12" s="19" t="str">
        <f>IF('Extrato 2'!D12='Extrato 2'!$EJ$3,'Extrato 2'!E12,"")</f>
        <v/>
      </c>
      <c r="CV12" s="19" t="str">
        <f>IF(CU12="","-",'Extrato 2'!S12)</f>
        <v>-</v>
      </c>
      <c r="CW12" s="19" t="str">
        <v/>
      </c>
      <c r="CX12" s="19" t="str">
        <f>IF(CW12="","",VLOOKUP(CW12,'Extrato 2'!$S$3:$U$72,3,0))</f>
        <v/>
      </c>
      <c r="CY12" s="2" t="str">
        <f>IF(CW12="","",CX12&amp;" ("&amp;VLOOKUP(CW12,'Extrato 2'!$S$3:$U$72,2,0)&amp;")")</f>
        <v/>
      </c>
      <c r="CZ12" s="19" t="str">
        <f>IF('Extrato 2'!D12='Extrato 2'!$EJ$4,'Extrato 2'!E12,"")</f>
        <v/>
      </c>
      <c r="DA12" s="19" t="str">
        <f>IF(CZ12="","-",'Extrato 2'!$S12)</f>
        <v>-</v>
      </c>
      <c r="DB12" s="19" t="str">
        <v/>
      </c>
      <c r="DC12" s="19" t="str">
        <f>IF(DB12="","",VLOOKUP(DB12,'Extrato 2'!$S$3:$U$72,3,0))</f>
        <v/>
      </c>
      <c r="DD12" s="2" t="str">
        <f>IF(DB12="","",DC12&amp;" ("&amp;VLOOKUP(DB12,'Extrato 2'!$S$3:$U$72,2,0)&amp;")")</f>
        <v/>
      </c>
      <c r="DE12" s="19" t="str">
        <f>IF('Extrato 2'!D12='Extrato 2'!$EJ$5,'Extrato 2'!E12,"")</f>
        <v/>
      </c>
      <c r="DF12" s="19" t="str">
        <f>IF(DE12="","-",'Extrato 2'!$S12)</f>
        <v>-</v>
      </c>
      <c r="DG12" s="19" t="str">
        <v/>
      </c>
      <c r="DH12" s="19" t="str">
        <f>IF(DG12="","",VLOOKUP(DG12,'Extrato 2'!$S$3:$U$72,3,0))</f>
        <v/>
      </c>
      <c r="DI12" s="2" t="str">
        <f>IF(DG12="","",DH12&amp;" ("&amp;VLOOKUP(DG12,'Extrato 2'!$S$3:$U$72,2,0)&amp;")")</f>
        <v/>
      </c>
      <c r="DJ12" s="19" t="str">
        <f>IF('Extrato 2'!D12='Extrato 2'!$EJ$6,'Extrato 2'!E12,"")</f>
        <v/>
      </c>
      <c r="DK12" s="19" t="str">
        <f>IF(DJ12="","-",'Extrato 2'!$S12)</f>
        <v>-</v>
      </c>
      <c r="DL12" s="19" t="str">
        <v/>
      </c>
      <c r="DM12" s="19" t="str">
        <f>IF(DL12="","",VLOOKUP(DL12,'Extrato 2'!$S$3:$U$72,3,0))</f>
        <v/>
      </c>
      <c r="DN12" s="2" t="str">
        <f>IF(DL12="","",DM12&amp;" ("&amp;VLOOKUP(DL12,'Extrato 2'!$S$3:$U$72,2,0)&amp;")")</f>
        <v/>
      </c>
      <c r="DO12" s="19" t="str">
        <f>IF('Extrato 2'!D12='Extrato 2'!$EJ$7,'Extrato 2'!E12,"")</f>
        <v/>
      </c>
      <c r="DP12" s="19" t="str">
        <f>IF(DO12="","-",'Extrato 2'!$S12)</f>
        <v>-</v>
      </c>
      <c r="DQ12" s="19" t="str">
        <v/>
      </c>
      <c r="DR12" s="19" t="str">
        <f>IF(DQ12="","",VLOOKUP(DQ12,'Extrato 2'!$S$3:$U$72,3,0))</f>
        <v/>
      </c>
      <c r="DS12" s="2" t="str">
        <f>IF(DQ12="","",DR12&amp;" ("&amp;VLOOKUP(DQ12,'Extrato 2'!$S$3:$U$72,2,0)&amp;")")</f>
        <v/>
      </c>
      <c r="DT12" s="19" t="str">
        <f>IF('Extrato 2'!D12='Extrato 2'!$EJ$8,'Extrato 2'!E12,"")</f>
        <v/>
      </c>
      <c r="DU12" s="19" t="str">
        <f>IF(DT12="","-",'Extrato 2'!$S12)</f>
        <v>-</v>
      </c>
      <c r="DV12" s="19" t="str">
        <v/>
      </c>
      <c r="DW12" s="19" t="str">
        <f>IF(DV12="","",VLOOKUP(DV12,'Extrato 2'!$S$3:$U$72,3,0))</f>
        <v/>
      </c>
      <c r="DX12" s="2" t="str">
        <f>IF(DV12="","",DW12&amp;" ("&amp;VLOOKUP(DV12,'Extrato 2'!$S$3:$U$72,2,0)&amp;")")</f>
        <v/>
      </c>
      <c r="DY12" s="19" t="str">
        <f>IF('Extrato 2'!D12='Extrato 2'!$EJ$9,'Extrato 2'!E12,"")</f>
        <v/>
      </c>
      <c r="DZ12" s="19" t="str">
        <f>IF(DY12="","-",'Extrato 2'!$S12)</f>
        <v>-</v>
      </c>
      <c r="EA12" s="19" t="str">
        <v/>
      </c>
      <c r="EB12" s="19" t="str">
        <f>IF(EA12="","",VLOOKUP(EA12,'Extrato 2'!$S$3:$U$72,3,0))</f>
        <v/>
      </c>
      <c r="EC12" s="2" t="str">
        <f>IF(EA12="","",EB12&amp;" ("&amp;VLOOKUP(EA12,'Extrato 2'!$S$3:$U$72,2,0)&amp;")")</f>
        <v/>
      </c>
      <c r="EF12" s="266" t="s">
        <v>30</v>
      </c>
      <c r="EG12" s="23">
        <f>IF(EF3="","",EF3)</f>
        <v>104.06</v>
      </c>
      <c r="EH12" s="19">
        <f>IF(EH3="","",EH3)</f>
        <v>53.36</v>
      </c>
      <c r="EI12" s="19" t="str">
        <f>IF(EJ3="","",EJ3)</f>
        <v/>
      </c>
      <c r="EJ12" s="19">
        <f>IFERROR(IF(ES3=0,"",ROUND(ES3,2)),"")</f>
        <v>77.23</v>
      </c>
      <c r="FG12" s="19" t="str">
        <f>FG7</f>
        <v>=</v>
      </c>
      <c r="FH12" s="19" t="s">
        <v>29</v>
      </c>
      <c r="FM12" s="22">
        <v>10</v>
      </c>
      <c r="FN12" s="22" t="str">
        <f>IF('Extrato 2'!$FG$13='Extrato 2'!$GB$29,'Extrato 2'!AE12,IF('Extrato 2'!$FG$13='Extrato 2'!$GC$29,'Extrato 2'!BO12,IF('Extrato 2'!$FG$13='Extrato 2'!$EJ$2,'Extrato 2'!CY12,"")))</f>
        <v/>
      </c>
      <c r="FO12" s="22">
        <v>10</v>
      </c>
      <c r="FP12" s="22" t="str">
        <f>IF('Extrato 2'!$FG$13='Extrato 2'!$GB$29,'Extrato 2'!AJ12,IF('Extrato 2'!$FG$13='Extrato 2'!$GC$29,'Extrato 2'!BT12,IF('Extrato 2'!$FG$13='Extrato 2'!$EJ$2,'Extrato 2'!DD12,"")))</f>
        <v/>
      </c>
      <c r="FQ12" s="22">
        <v>10</v>
      </c>
      <c r="FR12" s="22" t="str">
        <f>IF('Extrato 2'!$FG$13='Extrato 2'!$GB$29,'Extrato 2'!AO12,IF('Extrato 2'!$FG$13='Extrato 2'!$GC$29,'Extrato 2'!BY12,IF('Extrato 2'!$FG$13='Extrato 2'!$EJ$2,'Extrato 2'!DI12,"")))</f>
        <v/>
      </c>
      <c r="FS12" s="22">
        <v>10</v>
      </c>
      <c r="FT12" s="22" t="str">
        <f>IF('Extrato 2'!$FG$13='Extrato 2'!$GB$29,'Extrato 2'!AT12,IF('Extrato 2'!$FG$13='Extrato 2'!$GC$29,'Extrato 2'!CD12,IF('Extrato 2'!$FG$13='Extrato 2'!$EJ$2,'Extrato 2'!DN12,"")))</f>
        <v/>
      </c>
      <c r="FU12" s="22">
        <v>10</v>
      </c>
      <c r="FV12" s="22" t="str">
        <f>IF('Extrato 2'!$FG$13='Extrato 2'!$GB$29,'Extrato 2'!AY12,IF('Extrato 2'!$FG$13='Extrato 2'!$GC$29,'Extrato 2'!CI12,IF('Extrato 2'!$FG$13='Extrato 2'!$EJ$2,'Extrato 2'!DS12,"")))</f>
        <v/>
      </c>
      <c r="FW12" s="22">
        <v>10</v>
      </c>
      <c r="FX12" s="22" t="str">
        <f>IF('Extrato 2'!$FG$13='Extrato 2'!$GB$29,'Extrato 2'!BD12,IF('Extrato 2'!$FG$13='Extrato 2'!$GC$29,'Extrato 2'!CN12,IF('Extrato 2'!$FG$13='Extrato 2'!$EJ$2,'Extrato 2'!DX12,"")))</f>
        <v/>
      </c>
      <c r="FY12" s="22">
        <v>10</v>
      </c>
      <c r="FZ12" s="22" t="str">
        <f>IF('Extrato 2'!$FG$13='Extrato 2'!$GB$29,'Extrato 2'!BI12,IF('Extrato 2'!$FG$13='Extrato 2'!$GC$29,'Extrato 2'!CS12,IF('Extrato 2'!$FG$13='Extrato 2'!$EJ$2,'Extrato 2'!EC12,"")))</f>
        <v/>
      </c>
      <c r="GB12" s="30" t="str">
        <f>IF('Extrato 2'!$NH$2&gt;=3,'Extrato 2'!FN13,"")</f>
        <v/>
      </c>
      <c r="GC12" s="30" t="str">
        <f>IF('Extrato 2'!$NH$2&gt;=3,'Extrato 2'!FP13,"")</f>
        <v/>
      </c>
      <c r="GD12" s="30" t="str">
        <f>IF('Extrato 2'!$NH$2&gt;=3,'Extrato 2'!FR13,"")</f>
        <v/>
      </c>
      <c r="GE12" s="30" t="str">
        <f>IF('Extrato 2'!$NH$2&gt;=4,'Extrato 2'!FT13,"")</f>
        <v/>
      </c>
      <c r="GF12" s="30" t="str">
        <f>IF('Extrato 2'!$NH$2&gt;=5,'Extrato 2'!FV13,"")</f>
        <v/>
      </c>
      <c r="GG12" s="30" t="str">
        <f>IF('Extrato 2'!$NH$2&gt;=6,'Extrato 2'!FX13,"")</f>
        <v/>
      </c>
      <c r="GH12" s="30" t="str">
        <f>IF('Extrato 2'!$NH$2&gt;=7,'Extrato 2'!FZ13,"")</f>
        <v/>
      </c>
      <c r="GK12" s="10" t="s">
        <v>3</v>
      </c>
      <c r="GL12" s="9" t="e">
        <f>IF(GK10=0,"",IF(GL10=0,"",IF((GL10-GK10)/GK10&lt;0,((GL10-GK10)/GK10)*-1,(GL10-GK10)/GK10)))</f>
        <v>#VALUE!</v>
      </c>
      <c r="GM12" s="9" t="e">
        <f>IF(GK10=0,"",IF(GM10=0,"",IF((GM10-GK10)/GK10&lt;0,((GM10-GK10)/GK10)*-1,(GM10-GK10)/GK10)))</f>
        <v>#VALUE!</v>
      </c>
      <c r="GN12" s="9" t="e">
        <f>IF(GK10=0,"",IF(GN10=0,"",IF((GN10-GK10)/GK10&lt;0,((GN10-GK10)/GK10)*-1,(GN10-GK10)/GK10)))</f>
        <v>#VALUE!</v>
      </c>
      <c r="GO12" s="9" t="e">
        <f>IF(GK10=0,"",IF(GO10=0,"",IF((GO10-GK10)/GK10&lt;0,((GO10-GK10)/GK10)*-1,(GO10-GK10)/GK10)))</f>
        <v>#VALUE!</v>
      </c>
      <c r="GP12" s="9" t="e">
        <f>IF(GK10=0,"",IF(GP10=0,"",IF((GP10-GK10)/GK10&lt;0,((GP10-GK10)/GK10)*-1,(GP10-GK10)/GK10)))</f>
        <v>#VALUE!</v>
      </c>
      <c r="GQ12" s="9" t="e">
        <f>IF(GK10=0,"",IF(GQ10=0,"",IF((GQ10-GK10)/GK10&lt;0,((GQ10-GK10)/GK10)*-1,(GQ10-GK10)/GK10)))</f>
        <v>#VALUE!</v>
      </c>
      <c r="MB12" s="32">
        <f t="shared" si="12"/>
        <v>8</v>
      </c>
      <c r="MC12" s="32">
        <v>10</v>
      </c>
      <c r="MD12" s="32" t="str">
        <f>IF('Extrato 2'!X10=0,"",'Extrato 2'!X10)</f>
        <v>Yslani Vieira (33)</v>
      </c>
      <c r="ME12" s="32"/>
      <c r="MF12" s="32"/>
      <c r="MG12" s="32"/>
      <c r="MH12" s="32"/>
      <c r="MI12" s="32"/>
      <c r="MJ12" s="32"/>
      <c r="MK12" s="32"/>
      <c r="ML12" s="32"/>
      <c r="MM12" s="32"/>
      <c r="MN12" s="32"/>
      <c r="MO12" s="32"/>
      <c r="MP12" s="32"/>
      <c r="MQ12" s="32"/>
      <c r="MR12" s="32"/>
      <c r="MS12" s="32"/>
      <c r="MT12" s="32"/>
      <c r="MU12" s="32"/>
      <c r="MV12" s="32"/>
      <c r="MW12" s="32"/>
      <c r="MX12" s="32"/>
      <c r="MY12" s="32"/>
      <c r="MZ12" s="32"/>
      <c r="NA12" s="32"/>
      <c r="NB12" s="32"/>
      <c r="NC12" s="32"/>
      <c r="ND12" s="32"/>
      <c r="NE12" s="32"/>
      <c r="NG12" s="16" t="s">
        <v>117</v>
      </c>
      <c r="NH12" s="16" t="s">
        <v>116</v>
      </c>
      <c r="NI12" s="38" t="s">
        <v>115</v>
      </c>
      <c r="NJ12" s="38" t="s">
        <v>114</v>
      </c>
    </row>
    <row r="13" spans="2:376" ht="15" customHeight="1" x14ac:dyDescent="0.25">
      <c r="B13" s="19">
        <f>'Extrato 2'!MC15</f>
        <v>13</v>
      </c>
      <c r="C13" s="7">
        <f>Esboço!AX11</f>
        <v>11</v>
      </c>
      <c r="D13" s="4" t="str">
        <f>IF('Análise Quantitativa'!V47=0,"",'Análise Quantitativa'!V47)</f>
        <v/>
      </c>
      <c r="E13" s="3" t="str">
        <f>IF('Análise Quantitativa'!P47=0,"",'Análise Quantitativa'!P47)</f>
        <v/>
      </c>
      <c r="F13" s="19" t="str">
        <f t="shared" si="0"/>
        <v/>
      </c>
      <c r="G13" s="19" t="str">
        <f t="shared" si="1"/>
        <v/>
      </c>
      <c r="H13" s="22" t="str">
        <v/>
      </c>
      <c r="I13" s="22" t="str">
        <v/>
      </c>
      <c r="J13" s="76" t="str">
        <f>IFERROR(IF('Análise Quantitativa'!$D$33="Máximo",RANK(D13,$D$3:$D$72,0),IF('Análise Quantitativa'!$D$33="Mínimo",RANK(D13,$D$3:$D$72,1),IF('Análise Quantitativa'!$D$33="- Mínimo",RANK(D13,$D$3:$D$72,1),""))),"")</f>
        <v/>
      </c>
      <c r="K13" s="76" t="str">
        <f>IFERROR(IF('Análise Quantitativa'!$D$33="Máximo",_xlfn.RANK.EQ(D13,$D$3:$D$72,0)+COUNTIF($D$3:D13,D13)-1,IF('Análise Quantitativa'!$D$33="Mínimo",_xlfn.RANK.EQ(D13,$D$3:$D$72,1)+COUNTIF($D$3:D13,D13)-1,IF('Análise Quantitativa'!$D$33="- Mínimo",_xlfn.RANK.EQ(D13,$D$3:$D$72,1)+COUNTIF($D$3:D13,D13)-1,""))),"")</f>
        <v/>
      </c>
      <c r="L13" s="6" t="str">
        <f>IFERROR(IF(ISBLANK(D13),"",IF(AND(D13&gt;'Extrato 2'!$EW$3),'Extrato 2'!$HR$2,IF(AND(D13&lt;'Extrato 2'!$EX$3),'Extrato 2'!$HQ$2,'Extrato 2'!$HP$2))),"")</f>
        <v>&gt;₯</v>
      </c>
      <c r="M13" s="6" t="e">
        <f>IF((((IF(AND('Extrato 2'!D13&gt;'Extrato 2'!$EW$3),(('Extrato 2'!$EW$3-'Extrato 2'!D13)/'Extrato 2'!D13),IF(AND('Extrato 2'!D13&lt;'Extrato 2'!$EX$3),(('Extrato 2'!$EX$3-'Extrato 2'!D13)/'Extrato 2'!D13),'Extrato 2'!$HW$2)))))&lt;0,IF(AND('Extrato 2'!D13&gt;'Extrato 2'!$EW$3),(('Extrato 2'!$EW$3-'Extrato 2'!D13)/'Extrato 2'!D13),IF(AND('Extrato 2'!D13&lt;'Extrato 2'!$EX$3),(('Extrato 2'!$EX$3-'Extrato 2'!D13)/'Extrato 2'!D13),'Extrato 2'!$HW$2))*-1,IF(AND('Extrato 2'!D13&gt;'Extrato 2'!$EW$3),(('Extrato 2'!$EW$3-'Extrato 2'!D13)/'Extrato 2'!D13),IF(AND('Extrato 2'!D13&lt;'Extrato 2'!$EX$3),(('Extrato 2'!$EX$3-'Extrato 2'!D13)/'Extrato 2'!D13),'Extrato 2'!$HW$2)))</f>
        <v>#VALUE!</v>
      </c>
      <c r="N13" s="6" t="e">
        <f>IF(AND(D13&gt;'Extrato 2'!$EW$3),M13,"")</f>
        <v>#VALUE!</v>
      </c>
      <c r="O13" s="6" t="str">
        <f>IF(D13&lt;'Extrato 2'!$EX$3,M13,"")</f>
        <v/>
      </c>
      <c r="P13" s="5" t="str">
        <f>IF('Extrato 2'!L13='Extrato 2'!$HP$2,'Extrato 2'!D13,"")</f>
        <v/>
      </c>
      <c r="Q13" s="4" t="str">
        <f>IF(ISNA(HLOOKUP($Q$2,'Extrato 2'!$ME$3:$NE$74,B13,0)),"",IF(HLOOKUP($Q$2,'Extrato 2'!$ME$3:$NE$74,B13,0)="","",IF(HLOOKUP($Q$2,'Extrato 2'!$ME$3:$NE$74,B13,0)=0,"",HLOOKUP($Q$2,'Extrato 2'!$ME$3:$NE$74,B13,0))))</f>
        <v/>
      </c>
      <c r="S13" s="77" t="str">
        <f t="shared" si="6"/>
        <v/>
      </c>
      <c r="T13" s="19" t="str">
        <f t="shared" si="2"/>
        <v/>
      </c>
      <c r="U13" s="3" t="str">
        <f>IF('Análise Quantitativa'!C47=0,"",'Análise Quantitativa'!C47)</f>
        <v/>
      </c>
      <c r="V13" s="19" t="str">
        <f t="shared" si="3"/>
        <v/>
      </c>
      <c r="X13" s="19" t="str">
        <f t="shared" si="4"/>
        <v/>
      </c>
      <c r="Y13" s="19" t="str">
        <f t="shared" si="5"/>
        <v/>
      </c>
      <c r="AA13" s="19" t="str">
        <f>IF('Extrato 2'!D13='Extrato 2'!$EF$3,'Extrato 2'!E13,"")</f>
        <v/>
      </c>
      <c r="AB13" s="19" t="str">
        <f>IF(AA13="","-",'Extrato 2'!S13)</f>
        <v>-</v>
      </c>
      <c r="AC13" s="19" t="str">
        <v/>
      </c>
      <c r="AD13" s="19" t="str">
        <f>IF(AC13="","",VLOOKUP(AC13,'Extrato 2'!$S$3:$U$72,3,0))</f>
        <v/>
      </c>
      <c r="AE13" s="2" t="str">
        <f>IF(AC13="","",AD13&amp;" ("&amp;VLOOKUP(AC13,'Extrato 2'!$S$3:$U$72,2,0)&amp;")")</f>
        <v/>
      </c>
      <c r="AF13" s="19" t="str">
        <f>IF('Extrato 2'!D13='Extrato 2'!$EF$4,'Extrato 2'!E13,"")</f>
        <v/>
      </c>
      <c r="AG13" s="19" t="str">
        <f>IF(AF13="","-",'Extrato 2'!$S13)</f>
        <v>-</v>
      </c>
      <c r="AH13" s="19" t="str">
        <v/>
      </c>
      <c r="AI13" s="19" t="str">
        <f>IF(AH13="","",VLOOKUP(AH13,'Extrato 2'!$S$3:$U$72,3,0))</f>
        <v/>
      </c>
      <c r="AJ13" s="2" t="str">
        <f>IF(AH13="","",AI13&amp;" ("&amp;VLOOKUP(AH13,'Extrato 2'!$S$3:$U$72,2,0)&amp;")")</f>
        <v/>
      </c>
      <c r="AK13" s="19" t="str">
        <f>IF('Extrato 2'!D13='Extrato 2'!$EF$5,'Extrato 2'!E13,"")</f>
        <v/>
      </c>
      <c r="AL13" s="19" t="str">
        <f>IF(AK13="","-",'Extrato 2'!$S13)</f>
        <v>-</v>
      </c>
      <c r="AM13" s="19" t="str">
        <v/>
      </c>
      <c r="AN13" s="19" t="str">
        <f>IF(AM13="","",VLOOKUP(AM13,'Extrato 2'!$S$3:$U$72,3,0))</f>
        <v/>
      </c>
      <c r="AO13" s="2" t="str">
        <f>IF(AM13="","",AN13&amp;" ("&amp;VLOOKUP(AM13,'Extrato 2'!$S$3:$U$72,2,0)&amp;")")</f>
        <v/>
      </c>
      <c r="AP13" s="19" t="str">
        <f>IF('Extrato 2'!D13='Extrato 2'!$EF$6,'Extrato 2'!E13,"")</f>
        <v/>
      </c>
      <c r="AQ13" s="19" t="str">
        <f>IF(AP13="","-",'Extrato 2'!$S13)</f>
        <v>-</v>
      </c>
      <c r="AR13" s="19" t="str">
        <v/>
      </c>
      <c r="AS13" s="19" t="str">
        <f>IF(AR13="","",VLOOKUP(AR13,'Extrato 2'!$S$3:$U$72,3,0))</f>
        <v/>
      </c>
      <c r="AT13" s="2" t="str">
        <f>IF(AR13="","",AS13&amp;" ("&amp;VLOOKUP(AR13,'Extrato 2'!$S$3:$U$72,2,0)&amp;")")</f>
        <v/>
      </c>
      <c r="AU13" s="19" t="str">
        <f>IF('Extrato 2'!D13='Extrato 2'!$EF$7,'Extrato 2'!E13,"")</f>
        <v/>
      </c>
      <c r="AV13" s="19" t="str">
        <f>IF(AU13="","-",'Extrato 2'!$S13)</f>
        <v>-</v>
      </c>
      <c r="AW13" s="19" t="str">
        <v/>
      </c>
      <c r="AX13" s="19" t="str">
        <f>IF(AW13="","",VLOOKUP(AW13,'Extrato 2'!$S$3:$U$72,3,0))</f>
        <v/>
      </c>
      <c r="AY13" s="2" t="str">
        <f>IF(AW13="","",AX13&amp;" ("&amp;VLOOKUP(AW13,'Extrato 2'!$S$3:$U$72,2,0)&amp;")")</f>
        <v/>
      </c>
      <c r="AZ13" s="19" t="str">
        <f>IF('Extrato 2'!D13='Extrato 2'!$EF$8,'Extrato 2'!E13,"")</f>
        <v/>
      </c>
      <c r="BA13" s="19" t="str">
        <f>IF(AZ13="","-",'Extrato 2'!$S13)</f>
        <v>-</v>
      </c>
      <c r="BB13" s="19" t="str">
        <v/>
      </c>
      <c r="BC13" s="19" t="str">
        <f>IF(BB13="","",VLOOKUP(BB13,'Extrato 2'!$S$3:$U$72,3,0))</f>
        <v/>
      </c>
      <c r="BD13" s="2" t="str">
        <f>IF(BB13="","",BC13&amp;" ("&amp;VLOOKUP(BB13,'Extrato 2'!$S$3:$U$72,2,0)&amp;")")</f>
        <v/>
      </c>
      <c r="BE13" s="19" t="str">
        <f>IF('Extrato 2'!D13='Extrato 2'!$EF$9,'Extrato 2'!E13,"")</f>
        <v/>
      </c>
      <c r="BF13" s="19" t="str">
        <f>IF(BE13="","-",'Extrato 2'!$S13)</f>
        <v>-</v>
      </c>
      <c r="BG13" s="19" t="str">
        <v/>
      </c>
      <c r="BH13" s="19" t="str">
        <f>IF(BG13="","",VLOOKUP(BG13,'Extrato 2'!$S$3:$U$72,3,0))</f>
        <v/>
      </c>
      <c r="BI13" s="2" t="str">
        <f>IF(BG13="","",BH13&amp;" ("&amp;VLOOKUP(BG13,'Extrato 2'!$S$3:$U$72,2,0)&amp;")")</f>
        <v/>
      </c>
      <c r="BK13" s="19" t="str">
        <f>IF('Extrato 2'!D13='Extrato 2'!$EH$3,'Extrato 2'!E13,"")</f>
        <v/>
      </c>
      <c r="BL13" s="19" t="str">
        <f>IF(BK13="","-",'Extrato 2'!S13)</f>
        <v>-</v>
      </c>
      <c r="BM13" s="19" t="str">
        <v/>
      </c>
      <c r="BN13" s="19" t="str">
        <f>IF(BM13="","",VLOOKUP(BM13,'Extrato 2'!$S$3:$U$72,3,0))</f>
        <v/>
      </c>
      <c r="BO13" s="2" t="str">
        <f>IF(BM13="","",BN13&amp;" ("&amp;VLOOKUP(BM13,'Extrato 2'!$S$3:$U$72,2,0)&amp;")")</f>
        <v/>
      </c>
      <c r="BP13" s="19" t="str">
        <f>IF('Extrato 2'!D13='Extrato 2'!$EH$4,'Extrato 2'!E13,"")</f>
        <v/>
      </c>
      <c r="BQ13" s="19" t="str">
        <f>IF(BP13="","-",'Extrato 2'!$S13)</f>
        <v>-</v>
      </c>
      <c r="BR13" s="19" t="str">
        <v/>
      </c>
      <c r="BS13" s="19" t="str">
        <f>IF(BR13="","",VLOOKUP(BR13,'Extrato 2'!$S$3:$U$72,3,0))</f>
        <v/>
      </c>
      <c r="BT13" s="2" t="str">
        <f>IF(BR13="","",BS13&amp;" ("&amp;VLOOKUP(BR13,'Extrato 2'!$S$3:$U$72,2,0)&amp;")")</f>
        <v/>
      </c>
      <c r="BU13" s="19" t="str">
        <f>IF('Extrato 2'!D13='Extrato 2'!$EH$5,'Extrato 2'!E13,"")</f>
        <v/>
      </c>
      <c r="BV13" s="19" t="str">
        <f>IF(BU13="","-",'Extrato 2'!$S13)</f>
        <v>-</v>
      </c>
      <c r="BW13" s="19" t="str">
        <v/>
      </c>
      <c r="BX13" s="19" t="str">
        <f>IF(BW13="","",VLOOKUP(BW13,'Extrato 2'!$S$3:$U$72,3,0))</f>
        <v/>
      </c>
      <c r="BY13" s="2" t="str">
        <f>IF(BW13="","",BX13&amp;" ("&amp;VLOOKUP(BW13,'Extrato 2'!$S$3:$U$72,2,0)&amp;")")</f>
        <v/>
      </c>
      <c r="BZ13" s="19" t="str">
        <f>IF('Extrato 2'!D13='Extrato 2'!$EH$6,'Extrato 2'!E13,"")</f>
        <v/>
      </c>
      <c r="CA13" s="19" t="str">
        <f>IF(BZ13="","-",'Extrato 2'!$S13)</f>
        <v>-</v>
      </c>
      <c r="CB13" s="19" t="str">
        <v/>
      </c>
      <c r="CC13" s="19" t="str">
        <f>IF(CB13="","",VLOOKUP(CB13,'Extrato 2'!$S$3:$U$72,3,0))</f>
        <v/>
      </c>
      <c r="CD13" s="2" t="str">
        <f>IF(CB13="","",CC13&amp;" ("&amp;VLOOKUP(CB13,'Extrato 2'!$S$3:$U$72,2,0)&amp;")")</f>
        <v/>
      </c>
      <c r="CE13" s="19" t="str">
        <f>IF('Extrato 2'!D13='Extrato 2'!$EH$7,'Extrato 2'!E13,"")</f>
        <v/>
      </c>
      <c r="CF13" s="19" t="str">
        <f>IF(CE13="","-",'Extrato 2'!$S13)</f>
        <v>-</v>
      </c>
      <c r="CG13" s="19" t="str">
        <v/>
      </c>
      <c r="CH13" s="19" t="str">
        <f>IF(CG13="","",VLOOKUP(CG13,'Extrato 2'!$S$3:$U$72,3,0))</f>
        <v/>
      </c>
      <c r="CI13" s="2" t="str">
        <f>IF(CG13="","",CH13&amp;" ("&amp;VLOOKUP(CG13,'Extrato 2'!$S$3:$U$72,2,0)&amp;")")</f>
        <v/>
      </c>
      <c r="CJ13" s="19" t="str">
        <f>IF('Extrato 2'!D13='Extrato 2'!$EH$8,'Extrato 2'!E13,"")</f>
        <v/>
      </c>
      <c r="CK13" s="19" t="str">
        <f>IF(CJ13="","-",'Extrato 2'!$S13)</f>
        <v>-</v>
      </c>
      <c r="CL13" s="19" t="str">
        <v/>
      </c>
      <c r="CM13" s="19" t="str">
        <f>IF(CL13="","",VLOOKUP(CL13,'Extrato 2'!$S$3:$U$72,3,0))</f>
        <v/>
      </c>
      <c r="CN13" s="2" t="str">
        <f>IF(CL13="","",CM13&amp;" ("&amp;VLOOKUP(CL13,'Extrato 2'!$S$3:$U$72,2,0)&amp;")")</f>
        <v/>
      </c>
      <c r="CO13" s="19" t="str">
        <f>IF('Extrato 2'!D13='Extrato 2'!$EH$9,'Extrato 2'!E13,"")</f>
        <v/>
      </c>
      <c r="CP13" s="19" t="str">
        <f>IF(CO13="","-",'Extrato 2'!$S13)</f>
        <v>-</v>
      </c>
      <c r="CQ13" s="19" t="str">
        <v/>
      </c>
      <c r="CR13" s="19" t="str">
        <f>IF(CQ13="","",VLOOKUP(CQ13,'Extrato 2'!$S$3:$U$72,3,0))</f>
        <v/>
      </c>
      <c r="CS13" s="2" t="str">
        <f>IF(CQ13="","",CR13&amp;" ("&amp;VLOOKUP(CQ13,'Extrato 2'!$S$3:$U$72,2,0)&amp;")")</f>
        <v/>
      </c>
      <c r="CU13" s="19" t="str">
        <f>IF('Extrato 2'!D13='Extrato 2'!$EJ$3,'Extrato 2'!E13,"")</f>
        <v/>
      </c>
      <c r="CV13" s="19" t="str">
        <f>IF(CU13="","-",'Extrato 2'!S13)</f>
        <v>-</v>
      </c>
      <c r="CW13" s="19" t="str">
        <v/>
      </c>
      <c r="CX13" s="19" t="str">
        <f>IF(CW13="","",VLOOKUP(CW13,'Extrato 2'!$S$3:$U$72,3,0))</f>
        <v/>
      </c>
      <c r="CY13" s="2" t="str">
        <f>IF(CW13="","",CX13&amp;" ("&amp;VLOOKUP(CW13,'Extrato 2'!$S$3:$U$72,2,0)&amp;")")</f>
        <v/>
      </c>
      <c r="CZ13" s="19" t="str">
        <f>IF('Extrato 2'!D13='Extrato 2'!$EJ$4,'Extrato 2'!E13,"")</f>
        <v/>
      </c>
      <c r="DA13" s="19" t="str">
        <f>IF(CZ13="","-",'Extrato 2'!$S13)</f>
        <v>-</v>
      </c>
      <c r="DB13" s="19" t="str">
        <v/>
      </c>
      <c r="DC13" s="19" t="str">
        <f>IF(DB13="","",VLOOKUP(DB13,'Extrato 2'!$S$3:$U$72,3,0))</f>
        <v/>
      </c>
      <c r="DD13" s="2" t="str">
        <f>IF(DB13="","",DC13&amp;" ("&amp;VLOOKUP(DB13,'Extrato 2'!$S$3:$U$72,2,0)&amp;")")</f>
        <v/>
      </c>
      <c r="DE13" s="19" t="str">
        <f>IF('Extrato 2'!D13='Extrato 2'!$EJ$5,'Extrato 2'!E13,"")</f>
        <v/>
      </c>
      <c r="DF13" s="19" t="str">
        <f>IF(DE13="","-",'Extrato 2'!$S13)</f>
        <v>-</v>
      </c>
      <c r="DG13" s="19" t="str">
        <v/>
      </c>
      <c r="DH13" s="19" t="str">
        <f>IF(DG13="","",VLOOKUP(DG13,'Extrato 2'!$S$3:$U$72,3,0))</f>
        <v/>
      </c>
      <c r="DI13" s="2" t="str">
        <f>IF(DG13="","",DH13&amp;" ("&amp;VLOOKUP(DG13,'Extrato 2'!$S$3:$U$72,2,0)&amp;")")</f>
        <v/>
      </c>
      <c r="DJ13" s="19" t="str">
        <f>IF('Extrato 2'!D13='Extrato 2'!$EJ$6,'Extrato 2'!E13,"")</f>
        <v/>
      </c>
      <c r="DK13" s="19" t="str">
        <f>IF(DJ13="","-",'Extrato 2'!$S13)</f>
        <v>-</v>
      </c>
      <c r="DL13" s="19" t="str">
        <v/>
      </c>
      <c r="DM13" s="19" t="str">
        <f>IF(DL13="","",VLOOKUP(DL13,'Extrato 2'!$S$3:$U$72,3,0))</f>
        <v/>
      </c>
      <c r="DN13" s="2" t="str">
        <f>IF(DL13="","",DM13&amp;" ("&amp;VLOOKUP(DL13,'Extrato 2'!$S$3:$U$72,2,0)&amp;")")</f>
        <v/>
      </c>
      <c r="DO13" s="19" t="str">
        <f>IF('Extrato 2'!D13='Extrato 2'!$EJ$7,'Extrato 2'!E13,"")</f>
        <v/>
      </c>
      <c r="DP13" s="19" t="str">
        <f>IF(DO13="","-",'Extrato 2'!$S13)</f>
        <v>-</v>
      </c>
      <c r="DQ13" s="19" t="str">
        <v/>
      </c>
      <c r="DR13" s="19" t="str">
        <f>IF(DQ13="","",VLOOKUP(DQ13,'Extrato 2'!$S$3:$U$72,3,0))</f>
        <v/>
      </c>
      <c r="DS13" s="2" t="str">
        <f>IF(DQ13="","",DR13&amp;" ("&amp;VLOOKUP(DQ13,'Extrato 2'!$S$3:$U$72,2,0)&amp;")")</f>
        <v/>
      </c>
      <c r="DT13" s="19" t="str">
        <f>IF('Extrato 2'!D13='Extrato 2'!$EJ$8,'Extrato 2'!E13,"")</f>
        <v/>
      </c>
      <c r="DU13" s="19" t="str">
        <f>IF(DT13="","-",'Extrato 2'!$S13)</f>
        <v>-</v>
      </c>
      <c r="DV13" s="19" t="str">
        <v/>
      </c>
      <c r="DW13" s="19" t="str">
        <f>IF(DV13="","",VLOOKUP(DV13,'Extrato 2'!$S$3:$U$72,3,0))</f>
        <v/>
      </c>
      <c r="DX13" s="2" t="str">
        <f>IF(DV13="","",DW13&amp;" ("&amp;VLOOKUP(DV13,'Extrato 2'!$S$3:$U$72,2,0)&amp;")")</f>
        <v/>
      </c>
      <c r="DY13" s="19" t="str">
        <f>IF('Extrato 2'!D13='Extrato 2'!$EJ$9,'Extrato 2'!E13,"")</f>
        <v/>
      </c>
      <c r="DZ13" s="19" t="str">
        <f>IF(DY13="","-",'Extrato 2'!$S13)</f>
        <v>-</v>
      </c>
      <c r="EA13" s="19" t="str">
        <v/>
      </c>
      <c r="EB13" s="19" t="str">
        <f>IF(EA13="","",VLOOKUP(EA13,'Extrato 2'!$S$3:$U$72,3,0))</f>
        <v/>
      </c>
      <c r="EC13" s="2" t="str">
        <f>IF(EA13="","",EB13&amp;" ("&amp;VLOOKUP(EA13,'Extrato 2'!$S$3:$U$72,2,0)&amp;")")</f>
        <v/>
      </c>
      <c r="EF13" s="266"/>
      <c r="EG13" s="19">
        <f>IF(EG3="","",EG3)</f>
        <v>1</v>
      </c>
      <c r="EH13" s="19">
        <f>IF(EI3="","",EI3)</f>
        <v>1</v>
      </c>
      <c r="EI13" s="19" t="str">
        <f>IF(EK3="","",EK3)</f>
        <v/>
      </c>
      <c r="EJ13" s="19">
        <f>IFERROR(IF(ET3=0,"",ROUND(ET3,2)),"")</f>
        <v>20.47</v>
      </c>
      <c r="FG13" s="19" t="str">
        <f>FG8</f>
        <v>Mínimo</v>
      </c>
      <c r="FH13" s="30" t="str">
        <f>VLOOKUP('Extrato 2'!NJ7,'Extrato 2'!$GF$21:$GG$27,2,0)</f>
        <v>3ª</v>
      </c>
      <c r="FM13" s="22">
        <v>11</v>
      </c>
      <c r="FN13" s="22" t="str">
        <f>IF('Extrato 2'!$FG$13='Extrato 2'!$GB$29,'Extrato 2'!AE13,IF('Extrato 2'!$FG$13='Extrato 2'!$GC$29,'Extrato 2'!BO13,IF('Extrato 2'!$FG$13='Extrato 2'!$EJ$2,'Extrato 2'!CY13,"")))</f>
        <v/>
      </c>
      <c r="FO13" s="22">
        <v>11</v>
      </c>
      <c r="FP13" s="22" t="str">
        <f>IF('Extrato 2'!$FG$13='Extrato 2'!$GB$29,'Extrato 2'!AJ13,IF('Extrato 2'!$FG$13='Extrato 2'!$GC$29,'Extrato 2'!BT13,IF('Extrato 2'!$FG$13='Extrato 2'!$EJ$2,'Extrato 2'!DD13,"")))</f>
        <v/>
      </c>
      <c r="FQ13" s="22">
        <v>11</v>
      </c>
      <c r="FR13" s="22" t="str">
        <f>IF('Extrato 2'!$FG$13='Extrato 2'!$GB$29,'Extrato 2'!AO13,IF('Extrato 2'!$FG$13='Extrato 2'!$GC$29,'Extrato 2'!BY13,IF('Extrato 2'!$FG$13='Extrato 2'!$EJ$2,'Extrato 2'!DI13,"")))</f>
        <v/>
      </c>
      <c r="FS13" s="22">
        <v>11</v>
      </c>
      <c r="FT13" s="22" t="str">
        <f>IF('Extrato 2'!$FG$13='Extrato 2'!$GB$29,'Extrato 2'!AT13,IF('Extrato 2'!$FG$13='Extrato 2'!$GC$29,'Extrato 2'!CD13,IF('Extrato 2'!$FG$13='Extrato 2'!$EJ$2,'Extrato 2'!DN13,"")))</f>
        <v/>
      </c>
      <c r="FU13" s="22">
        <v>11</v>
      </c>
      <c r="FV13" s="22" t="str">
        <f>IF('Extrato 2'!$FG$13='Extrato 2'!$GB$29,'Extrato 2'!AY13,IF('Extrato 2'!$FG$13='Extrato 2'!$GC$29,'Extrato 2'!CI13,IF('Extrato 2'!$FG$13='Extrato 2'!$EJ$2,'Extrato 2'!DS13,"")))</f>
        <v/>
      </c>
      <c r="FW13" s="22">
        <v>11</v>
      </c>
      <c r="FX13" s="22" t="str">
        <f>IF('Extrato 2'!$FG$13='Extrato 2'!$GB$29,'Extrato 2'!BD13,IF('Extrato 2'!$FG$13='Extrato 2'!$GC$29,'Extrato 2'!CN13,IF('Extrato 2'!$FG$13='Extrato 2'!$EJ$2,'Extrato 2'!DX13,"")))</f>
        <v/>
      </c>
      <c r="FY13" s="22">
        <v>11</v>
      </c>
      <c r="FZ13" s="22" t="str">
        <f>IF('Extrato 2'!$FG$13='Extrato 2'!$GB$29,'Extrato 2'!BI13,IF('Extrato 2'!$FG$13='Extrato 2'!$GC$29,'Extrato 2'!CS13,IF('Extrato 2'!$FG$13='Extrato 2'!$EJ$2,'Extrato 2'!EC13,"")))</f>
        <v/>
      </c>
      <c r="GB13" s="30" t="str">
        <f>IF('Extrato 2'!$NH$2&gt;=3,'Extrato 2'!FN14,"")</f>
        <v/>
      </c>
      <c r="GC13" s="30" t="str">
        <f>IF('Extrato 2'!$NH$2&gt;=3,'Extrato 2'!FP14,"")</f>
        <v/>
      </c>
      <c r="GD13" s="30" t="str">
        <f>IF('Extrato 2'!$NH$2&gt;=3,'Extrato 2'!FR14,"")</f>
        <v/>
      </c>
      <c r="GE13" s="30" t="str">
        <f>IF('Extrato 2'!$NH$2&gt;=4,'Extrato 2'!FT14,"")</f>
        <v/>
      </c>
      <c r="GF13" s="30" t="str">
        <f>IF('Extrato 2'!$NH$2&gt;=5,'Extrato 2'!FV14,"")</f>
        <v/>
      </c>
      <c r="GG13" s="30" t="str">
        <f>IF('Extrato 2'!$NH$2&gt;=6,'Extrato 2'!FX14,"")</f>
        <v/>
      </c>
      <c r="GH13" s="30" t="str">
        <f>IF('Extrato 2'!$NH$2&gt;=7,'Extrato 2'!FZ14,"")</f>
        <v/>
      </c>
      <c r="JD13" s="20"/>
      <c r="MB13" s="32">
        <f t="shared" si="12"/>
        <v>9</v>
      </c>
      <c r="MC13" s="32">
        <v>11</v>
      </c>
      <c r="MD13" s="32" t="str">
        <f>IF('Extrato 2'!X11=0,"",'Extrato 2'!X11)</f>
        <v/>
      </c>
      <c r="ME13" s="32"/>
      <c r="MF13" s="32"/>
      <c r="MG13" s="32"/>
      <c r="MH13" s="32"/>
      <c r="MI13" s="32"/>
      <c r="MJ13" s="32"/>
      <c r="MK13" s="32"/>
      <c r="ML13" s="32"/>
      <c r="MM13" s="32"/>
      <c r="MN13" s="32"/>
      <c r="MO13" s="32"/>
      <c r="MP13" s="32"/>
      <c r="MQ13" s="32"/>
      <c r="MR13" s="32"/>
      <c r="MS13" s="32"/>
      <c r="MT13" s="32"/>
      <c r="MU13" s="32"/>
      <c r="MV13" s="32"/>
      <c r="MW13" s="32"/>
      <c r="MX13" s="32"/>
      <c r="MY13" s="32"/>
      <c r="MZ13" s="32"/>
      <c r="NA13" s="32"/>
      <c r="NB13" s="32"/>
      <c r="NC13" s="32"/>
      <c r="ND13" s="32"/>
      <c r="NE13" s="32"/>
      <c r="NG13" s="16" t="s">
        <v>96</v>
      </c>
      <c r="NH13" s="16" t="s">
        <v>113</v>
      </c>
      <c r="NI13" s="19" t="str">
        <f>'Análise Quantitativa'!P12</f>
        <v>Feminino</v>
      </c>
      <c r="NJ13" s="37">
        <f>'Análise Quantitativa'!AD11</f>
        <v>44170</v>
      </c>
    </row>
    <row r="14" spans="2:376" ht="15" customHeight="1" x14ac:dyDescent="0.25">
      <c r="B14" s="19">
        <f>'Extrato 2'!MC16</f>
        <v>14</v>
      </c>
      <c r="C14" s="7">
        <f>Esboço!AX12</f>
        <v>12</v>
      </c>
      <c r="D14" s="4" t="str">
        <f>IF('Análise Quantitativa'!V48=0,"",'Análise Quantitativa'!V48)</f>
        <v/>
      </c>
      <c r="E14" s="3" t="str">
        <f>IF('Análise Quantitativa'!P48=0,"",'Análise Quantitativa'!P48)</f>
        <v/>
      </c>
      <c r="F14" s="19" t="str">
        <f t="shared" si="0"/>
        <v/>
      </c>
      <c r="G14" s="19" t="str">
        <f t="shared" si="1"/>
        <v/>
      </c>
      <c r="H14" s="22" t="str">
        <v/>
      </c>
      <c r="I14" s="22" t="str">
        <v/>
      </c>
      <c r="J14" s="76" t="str">
        <f>IFERROR(IF('Análise Quantitativa'!$D$33="Máximo",RANK(D14,$D$3:$D$72,0),IF('Análise Quantitativa'!$D$33="Mínimo",RANK(D14,$D$3:$D$72,1),IF('Análise Quantitativa'!$D$33="- Mínimo",RANK(D14,$D$3:$D$72,1),""))),"")</f>
        <v/>
      </c>
      <c r="K14" s="76" t="str">
        <f>IFERROR(IF('Análise Quantitativa'!$D$33="Máximo",_xlfn.RANK.EQ(D14,$D$3:$D$72,0)+COUNTIF($D$3:D14,D14)-1,IF('Análise Quantitativa'!$D$33="Mínimo",_xlfn.RANK.EQ(D14,$D$3:$D$72,1)+COUNTIF($D$3:D14,D14)-1,IF('Análise Quantitativa'!$D$33="- Mínimo",_xlfn.RANK.EQ(D14,$D$3:$D$72,1)+COUNTIF($D$3:D14,D14)-1,""))),"")</f>
        <v/>
      </c>
      <c r="L14" s="6" t="str">
        <f>IFERROR(IF(ISBLANK(D14),"",IF(AND(D14&gt;'Extrato 2'!$EW$3),'Extrato 2'!$HR$2,IF(AND(D14&lt;'Extrato 2'!$EX$3),'Extrato 2'!$HQ$2,'Extrato 2'!$HP$2))),"")</f>
        <v>&gt;₯</v>
      </c>
      <c r="M14" s="6" t="e">
        <f>IF((((IF(AND('Extrato 2'!D14&gt;'Extrato 2'!$EW$3),(('Extrato 2'!$EW$3-'Extrato 2'!D14)/'Extrato 2'!D14),IF(AND('Extrato 2'!D14&lt;'Extrato 2'!$EX$3),(('Extrato 2'!$EX$3-'Extrato 2'!D14)/'Extrato 2'!D14),'Extrato 2'!$HW$2)))))&lt;0,IF(AND('Extrato 2'!D14&gt;'Extrato 2'!$EW$3),(('Extrato 2'!$EW$3-'Extrato 2'!D14)/'Extrato 2'!D14),IF(AND('Extrato 2'!D14&lt;'Extrato 2'!$EX$3),(('Extrato 2'!$EX$3-'Extrato 2'!D14)/'Extrato 2'!D14),'Extrato 2'!$HW$2))*-1,IF(AND('Extrato 2'!D14&gt;'Extrato 2'!$EW$3),(('Extrato 2'!$EW$3-'Extrato 2'!D14)/'Extrato 2'!D14),IF(AND('Extrato 2'!D14&lt;'Extrato 2'!$EX$3),(('Extrato 2'!$EX$3-'Extrato 2'!D14)/'Extrato 2'!D14),'Extrato 2'!$HW$2)))</f>
        <v>#VALUE!</v>
      </c>
      <c r="N14" s="6" t="e">
        <f>IF(AND(D14&gt;'Extrato 2'!$EW$3),M14,"")</f>
        <v>#VALUE!</v>
      </c>
      <c r="O14" s="6" t="str">
        <f>IF(D14&lt;'Extrato 2'!$EX$3,M14,"")</f>
        <v/>
      </c>
      <c r="P14" s="5" t="str">
        <f>IF('Extrato 2'!L14='Extrato 2'!$HP$2,'Extrato 2'!D14,"")</f>
        <v/>
      </c>
      <c r="Q14" s="4" t="str">
        <f>IF(ISNA(HLOOKUP($Q$2,'Extrato 2'!$ME$3:$NE$74,B14,0)),"",IF(HLOOKUP($Q$2,'Extrato 2'!$ME$3:$NE$74,B14,0)="","",IF(HLOOKUP($Q$2,'Extrato 2'!$ME$3:$NE$74,B14,0)=0,"",HLOOKUP($Q$2,'Extrato 2'!$ME$3:$NE$74,B14,0))))</f>
        <v/>
      </c>
      <c r="S14" s="77" t="str">
        <f t="shared" si="6"/>
        <v/>
      </c>
      <c r="T14" s="19" t="str">
        <f t="shared" si="2"/>
        <v/>
      </c>
      <c r="U14" s="3" t="str">
        <f>IF('Análise Quantitativa'!C48=0,"",'Análise Quantitativa'!C48)</f>
        <v/>
      </c>
      <c r="V14" s="19" t="str">
        <f t="shared" si="3"/>
        <v/>
      </c>
      <c r="X14" s="19" t="str">
        <f t="shared" si="4"/>
        <v/>
      </c>
      <c r="Y14" s="19" t="str">
        <f t="shared" si="5"/>
        <v/>
      </c>
      <c r="AA14" s="19" t="str">
        <f>IF('Extrato 2'!D14='Extrato 2'!$EF$3,'Extrato 2'!E14,"")</f>
        <v/>
      </c>
      <c r="AB14" s="19" t="str">
        <f>IF(AA14="","-",'Extrato 2'!S14)</f>
        <v>-</v>
      </c>
      <c r="AC14" s="19" t="str">
        <v/>
      </c>
      <c r="AD14" s="19" t="str">
        <f>IF(AC14="","",VLOOKUP(AC14,'Extrato 2'!$S$3:$U$72,3,0))</f>
        <v/>
      </c>
      <c r="AE14" s="2" t="str">
        <f>IF(AC14="","",AD14&amp;" ("&amp;VLOOKUP(AC14,'Extrato 2'!$S$3:$U$72,2,0)&amp;")")</f>
        <v/>
      </c>
      <c r="AF14" s="19" t="str">
        <f>IF('Extrato 2'!D14='Extrato 2'!$EF$4,'Extrato 2'!E14,"")</f>
        <v/>
      </c>
      <c r="AG14" s="19" t="str">
        <f>IF(AF14="","-",'Extrato 2'!$S14)</f>
        <v>-</v>
      </c>
      <c r="AH14" s="19" t="str">
        <v/>
      </c>
      <c r="AI14" s="19" t="str">
        <f>IF(AH14="","",VLOOKUP(AH14,'Extrato 2'!$S$3:$U$72,3,0))</f>
        <v/>
      </c>
      <c r="AJ14" s="2" t="str">
        <f>IF(AH14="","",AI14&amp;" ("&amp;VLOOKUP(AH14,'Extrato 2'!$S$3:$U$72,2,0)&amp;")")</f>
        <v/>
      </c>
      <c r="AK14" s="19" t="str">
        <f>IF('Extrato 2'!D14='Extrato 2'!$EF$5,'Extrato 2'!E14,"")</f>
        <v/>
      </c>
      <c r="AL14" s="19" t="str">
        <f>IF(AK14="","-",'Extrato 2'!$S14)</f>
        <v>-</v>
      </c>
      <c r="AM14" s="19" t="str">
        <v/>
      </c>
      <c r="AN14" s="19" t="str">
        <f>IF(AM14="","",VLOOKUP(AM14,'Extrato 2'!$S$3:$U$72,3,0))</f>
        <v/>
      </c>
      <c r="AO14" s="2" t="str">
        <f>IF(AM14="","",AN14&amp;" ("&amp;VLOOKUP(AM14,'Extrato 2'!$S$3:$U$72,2,0)&amp;")")</f>
        <v/>
      </c>
      <c r="AP14" s="19" t="str">
        <f>IF('Extrato 2'!D14='Extrato 2'!$EF$6,'Extrato 2'!E14,"")</f>
        <v/>
      </c>
      <c r="AQ14" s="19" t="str">
        <f>IF(AP14="","-",'Extrato 2'!$S14)</f>
        <v>-</v>
      </c>
      <c r="AR14" s="19" t="str">
        <v/>
      </c>
      <c r="AS14" s="19" t="str">
        <f>IF(AR14="","",VLOOKUP(AR14,'Extrato 2'!$S$3:$U$72,3,0))</f>
        <v/>
      </c>
      <c r="AT14" s="2" t="str">
        <f>IF(AR14="","",AS14&amp;" ("&amp;VLOOKUP(AR14,'Extrato 2'!$S$3:$U$72,2,0)&amp;")")</f>
        <v/>
      </c>
      <c r="AU14" s="19" t="str">
        <f>IF('Extrato 2'!D14='Extrato 2'!$EF$7,'Extrato 2'!E14,"")</f>
        <v/>
      </c>
      <c r="AV14" s="19" t="str">
        <f>IF(AU14="","-",'Extrato 2'!$S14)</f>
        <v>-</v>
      </c>
      <c r="AW14" s="19" t="str">
        <v/>
      </c>
      <c r="AX14" s="19" t="str">
        <f>IF(AW14="","",VLOOKUP(AW14,'Extrato 2'!$S$3:$U$72,3,0))</f>
        <v/>
      </c>
      <c r="AY14" s="2" t="str">
        <f>IF(AW14="","",AX14&amp;" ("&amp;VLOOKUP(AW14,'Extrato 2'!$S$3:$U$72,2,0)&amp;")")</f>
        <v/>
      </c>
      <c r="AZ14" s="19" t="str">
        <f>IF('Extrato 2'!D14='Extrato 2'!$EF$8,'Extrato 2'!E14,"")</f>
        <v/>
      </c>
      <c r="BA14" s="19" t="str">
        <f>IF(AZ14="","-",'Extrato 2'!$S14)</f>
        <v>-</v>
      </c>
      <c r="BB14" s="19" t="str">
        <v/>
      </c>
      <c r="BC14" s="19" t="str">
        <f>IF(BB14="","",VLOOKUP(BB14,'Extrato 2'!$S$3:$U$72,3,0))</f>
        <v/>
      </c>
      <c r="BD14" s="2" t="str">
        <f>IF(BB14="","",BC14&amp;" ("&amp;VLOOKUP(BB14,'Extrato 2'!$S$3:$U$72,2,0)&amp;")")</f>
        <v/>
      </c>
      <c r="BE14" s="19" t="str">
        <f>IF('Extrato 2'!D14='Extrato 2'!$EF$9,'Extrato 2'!E14,"")</f>
        <v/>
      </c>
      <c r="BF14" s="19" t="str">
        <f>IF(BE14="","-",'Extrato 2'!$S14)</f>
        <v>-</v>
      </c>
      <c r="BG14" s="19" t="str">
        <v/>
      </c>
      <c r="BH14" s="19" t="str">
        <f>IF(BG14="","",VLOOKUP(BG14,'Extrato 2'!$S$3:$U$72,3,0))</f>
        <v/>
      </c>
      <c r="BI14" s="2" t="str">
        <f>IF(BG14="","",BH14&amp;" ("&amp;VLOOKUP(BG14,'Extrato 2'!$S$3:$U$72,2,0)&amp;")")</f>
        <v/>
      </c>
      <c r="BK14" s="19" t="str">
        <f>IF('Extrato 2'!D14='Extrato 2'!$EH$3,'Extrato 2'!E14,"")</f>
        <v/>
      </c>
      <c r="BL14" s="19" t="str">
        <f>IF(BK14="","-",'Extrato 2'!S14)</f>
        <v>-</v>
      </c>
      <c r="BM14" s="19" t="str">
        <v/>
      </c>
      <c r="BN14" s="19" t="str">
        <f>IF(BM14="","",VLOOKUP(BM14,'Extrato 2'!$S$3:$U$72,3,0))</f>
        <v/>
      </c>
      <c r="BO14" s="2" t="str">
        <f>IF(BM14="","",BN14&amp;" ("&amp;VLOOKUP(BM14,'Extrato 2'!$S$3:$U$72,2,0)&amp;")")</f>
        <v/>
      </c>
      <c r="BP14" s="19" t="str">
        <f>IF('Extrato 2'!D14='Extrato 2'!$EH$4,'Extrato 2'!E14,"")</f>
        <v/>
      </c>
      <c r="BQ14" s="19" t="str">
        <f>IF(BP14="","-",'Extrato 2'!$S14)</f>
        <v>-</v>
      </c>
      <c r="BR14" s="19" t="str">
        <v/>
      </c>
      <c r="BS14" s="19" t="str">
        <f>IF(BR14="","",VLOOKUP(BR14,'Extrato 2'!$S$3:$U$72,3,0))</f>
        <v/>
      </c>
      <c r="BT14" s="2" t="str">
        <f>IF(BR14="","",BS14&amp;" ("&amp;VLOOKUP(BR14,'Extrato 2'!$S$3:$U$72,2,0)&amp;")")</f>
        <v/>
      </c>
      <c r="BU14" s="19" t="str">
        <f>IF('Extrato 2'!D14='Extrato 2'!$EH$5,'Extrato 2'!E14,"")</f>
        <v/>
      </c>
      <c r="BV14" s="19" t="str">
        <f>IF(BU14="","-",'Extrato 2'!$S14)</f>
        <v>-</v>
      </c>
      <c r="BW14" s="19" t="str">
        <v/>
      </c>
      <c r="BX14" s="19" t="str">
        <f>IF(BW14="","",VLOOKUP(BW14,'Extrato 2'!$S$3:$U$72,3,0))</f>
        <v/>
      </c>
      <c r="BY14" s="2" t="str">
        <f>IF(BW14="","",BX14&amp;" ("&amp;VLOOKUP(BW14,'Extrato 2'!$S$3:$U$72,2,0)&amp;")")</f>
        <v/>
      </c>
      <c r="BZ14" s="19" t="str">
        <f>IF('Extrato 2'!D14='Extrato 2'!$EH$6,'Extrato 2'!E14,"")</f>
        <v/>
      </c>
      <c r="CA14" s="19" t="str">
        <f>IF(BZ14="","-",'Extrato 2'!$S14)</f>
        <v>-</v>
      </c>
      <c r="CB14" s="19" t="str">
        <v/>
      </c>
      <c r="CC14" s="19" t="str">
        <f>IF(CB14="","",VLOOKUP(CB14,'Extrato 2'!$S$3:$U$72,3,0))</f>
        <v/>
      </c>
      <c r="CD14" s="2" t="str">
        <f>IF(CB14="","",CC14&amp;" ("&amp;VLOOKUP(CB14,'Extrato 2'!$S$3:$U$72,2,0)&amp;")")</f>
        <v/>
      </c>
      <c r="CE14" s="19" t="str">
        <f>IF('Extrato 2'!D14='Extrato 2'!$EH$7,'Extrato 2'!E14,"")</f>
        <v/>
      </c>
      <c r="CF14" s="19" t="str">
        <f>IF(CE14="","-",'Extrato 2'!$S14)</f>
        <v>-</v>
      </c>
      <c r="CG14" s="19" t="str">
        <v/>
      </c>
      <c r="CH14" s="19" t="str">
        <f>IF(CG14="","",VLOOKUP(CG14,'Extrato 2'!$S$3:$U$72,3,0))</f>
        <v/>
      </c>
      <c r="CI14" s="2" t="str">
        <f>IF(CG14="","",CH14&amp;" ("&amp;VLOOKUP(CG14,'Extrato 2'!$S$3:$U$72,2,0)&amp;")")</f>
        <v/>
      </c>
      <c r="CJ14" s="19" t="str">
        <f>IF('Extrato 2'!D14='Extrato 2'!$EH$8,'Extrato 2'!E14,"")</f>
        <v/>
      </c>
      <c r="CK14" s="19" t="str">
        <f>IF(CJ14="","-",'Extrato 2'!$S14)</f>
        <v>-</v>
      </c>
      <c r="CL14" s="19" t="str">
        <v/>
      </c>
      <c r="CM14" s="19" t="str">
        <f>IF(CL14="","",VLOOKUP(CL14,'Extrato 2'!$S$3:$U$72,3,0))</f>
        <v/>
      </c>
      <c r="CN14" s="2" t="str">
        <f>IF(CL14="","",CM14&amp;" ("&amp;VLOOKUP(CL14,'Extrato 2'!$S$3:$U$72,2,0)&amp;")")</f>
        <v/>
      </c>
      <c r="CO14" s="19" t="str">
        <f>IF('Extrato 2'!D14='Extrato 2'!$EH$9,'Extrato 2'!E14,"")</f>
        <v/>
      </c>
      <c r="CP14" s="19" t="str">
        <f>IF(CO14="","-",'Extrato 2'!$S14)</f>
        <v>-</v>
      </c>
      <c r="CQ14" s="19" t="str">
        <v/>
      </c>
      <c r="CR14" s="19" t="str">
        <f>IF(CQ14="","",VLOOKUP(CQ14,'Extrato 2'!$S$3:$U$72,3,0))</f>
        <v/>
      </c>
      <c r="CS14" s="2" t="str">
        <f>IF(CQ14="","",CR14&amp;" ("&amp;VLOOKUP(CQ14,'Extrato 2'!$S$3:$U$72,2,0)&amp;")")</f>
        <v/>
      </c>
      <c r="CU14" s="19" t="str">
        <f>IF('Extrato 2'!D14='Extrato 2'!$EJ$3,'Extrato 2'!E14,"")</f>
        <v/>
      </c>
      <c r="CV14" s="19" t="str">
        <f>IF(CU14="","-",'Extrato 2'!S14)</f>
        <v>-</v>
      </c>
      <c r="CW14" s="19" t="str">
        <v/>
      </c>
      <c r="CX14" s="19" t="str">
        <f>IF(CW14="","",VLOOKUP(CW14,'Extrato 2'!$S$3:$U$72,3,0))</f>
        <v/>
      </c>
      <c r="CY14" s="2" t="str">
        <f>IF(CW14="","",CX14&amp;" ("&amp;VLOOKUP(CW14,'Extrato 2'!$S$3:$U$72,2,0)&amp;")")</f>
        <v/>
      </c>
      <c r="CZ14" s="19" t="str">
        <f>IF('Extrato 2'!D14='Extrato 2'!$EJ$4,'Extrato 2'!E14,"")</f>
        <v/>
      </c>
      <c r="DA14" s="19" t="str">
        <f>IF(CZ14="","-",'Extrato 2'!$S14)</f>
        <v>-</v>
      </c>
      <c r="DB14" s="19" t="str">
        <v/>
      </c>
      <c r="DC14" s="19" t="str">
        <f>IF(DB14="","",VLOOKUP(DB14,'Extrato 2'!$S$3:$U$72,3,0))</f>
        <v/>
      </c>
      <c r="DD14" s="2" t="str">
        <f>IF(DB14="","",DC14&amp;" ("&amp;VLOOKUP(DB14,'Extrato 2'!$S$3:$U$72,2,0)&amp;")")</f>
        <v/>
      </c>
      <c r="DE14" s="19" t="str">
        <f>IF('Extrato 2'!D14='Extrato 2'!$EJ$5,'Extrato 2'!E14,"")</f>
        <v/>
      </c>
      <c r="DF14" s="19" t="str">
        <f>IF(DE14="","-",'Extrato 2'!$S14)</f>
        <v>-</v>
      </c>
      <c r="DG14" s="19" t="str">
        <v/>
      </c>
      <c r="DH14" s="19" t="str">
        <f>IF(DG14="","",VLOOKUP(DG14,'Extrato 2'!$S$3:$U$72,3,0))</f>
        <v/>
      </c>
      <c r="DI14" s="2" t="str">
        <f>IF(DG14="","",DH14&amp;" ("&amp;VLOOKUP(DG14,'Extrato 2'!$S$3:$U$72,2,0)&amp;")")</f>
        <v/>
      </c>
      <c r="DJ14" s="19" t="str">
        <f>IF('Extrato 2'!D14='Extrato 2'!$EJ$6,'Extrato 2'!E14,"")</f>
        <v/>
      </c>
      <c r="DK14" s="19" t="str">
        <f>IF(DJ14="","-",'Extrato 2'!$S14)</f>
        <v>-</v>
      </c>
      <c r="DL14" s="19" t="str">
        <v/>
      </c>
      <c r="DM14" s="19" t="str">
        <f>IF(DL14="","",VLOOKUP(DL14,'Extrato 2'!$S$3:$U$72,3,0))</f>
        <v/>
      </c>
      <c r="DN14" s="2" t="str">
        <f>IF(DL14="","",DM14&amp;" ("&amp;VLOOKUP(DL14,'Extrato 2'!$S$3:$U$72,2,0)&amp;")")</f>
        <v/>
      </c>
      <c r="DO14" s="19" t="str">
        <f>IF('Extrato 2'!D14='Extrato 2'!$EJ$7,'Extrato 2'!E14,"")</f>
        <v/>
      </c>
      <c r="DP14" s="19" t="str">
        <f>IF(DO14="","-",'Extrato 2'!$S14)</f>
        <v>-</v>
      </c>
      <c r="DQ14" s="19" t="str">
        <v/>
      </c>
      <c r="DR14" s="19" t="str">
        <f>IF(DQ14="","",VLOOKUP(DQ14,'Extrato 2'!$S$3:$U$72,3,0))</f>
        <v/>
      </c>
      <c r="DS14" s="2" t="str">
        <f>IF(DQ14="","",DR14&amp;" ("&amp;VLOOKUP(DQ14,'Extrato 2'!$S$3:$U$72,2,0)&amp;")")</f>
        <v/>
      </c>
      <c r="DT14" s="19" t="str">
        <f>IF('Extrato 2'!D14='Extrato 2'!$EJ$8,'Extrato 2'!E14,"")</f>
        <v/>
      </c>
      <c r="DU14" s="19" t="str">
        <f>IF(DT14="","-",'Extrato 2'!$S14)</f>
        <v>-</v>
      </c>
      <c r="DV14" s="19" t="str">
        <v/>
      </c>
      <c r="DW14" s="19" t="str">
        <f>IF(DV14="","",VLOOKUP(DV14,'Extrato 2'!$S$3:$U$72,3,0))</f>
        <v/>
      </c>
      <c r="DX14" s="2" t="str">
        <f>IF(DV14="","",DW14&amp;" ("&amp;VLOOKUP(DV14,'Extrato 2'!$S$3:$U$72,2,0)&amp;")")</f>
        <v/>
      </c>
      <c r="DY14" s="19" t="str">
        <f>IF('Extrato 2'!D14='Extrato 2'!$EJ$9,'Extrato 2'!E14,"")</f>
        <v/>
      </c>
      <c r="DZ14" s="19" t="str">
        <f>IF(DY14="","-",'Extrato 2'!$S14)</f>
        <v>-</v>
      </c>
      <c r="EA14" s="19" t="str">
        <v/>
      </c>
      <c r="EB14" s="19" t="str">
        <f>IF(EA14="","",VLOOKUP(EA14,'Extrato 2'!$S$3:$U$72,3,0))</f>
        <v/>
      </c>
      <c r="EC14" s="2" t="str">
        <f>IF(EA14="","",EB14&amp;" ("&amp;VLOOKUP(EA14,'Extrato 2'!$S$3:$U$72,2,0)&amp;")")</f>
        <v/>
      </c>
      <c r="EF14" s="21" t="str">
        <f>EG2&amp;"/"&amp;'Extrato 2'!HU2</f>
        <v>Qtd/₯</v>
      </c>
      <c r="EG14" s="19" t="str">
        <f>IF(EG3="","",$EG$2&amp;":"&amp;" "&amp;EG3)</f>
        <v>Qtd: 1</v>
      </c>
      <c r="EH14" s="19" t="str">
        <f>IF(EI3="","",$EG$2&amp;":"&amp;" "&amp;EI3)</f>
        <v>Qtd: 1</v>
      </c>
      <c r="EI14" s="19" t="str">
        <f>IF(EK3="","",$EG$2&amp;":"&amp;" "&amp;EK3)</f>
        <v/>
      </c>
      <c r="EJ14" s="19" t="str">
        <f>IFERROR(IF(EJ13="","",'Extrato 2'!HS2&amp;" "&amp;EJ13),"")</f>
        <v>± 20,47</v>
      </c>
      <c r="FG14" s="264" t="s">
        <v>28</v>
      </c>
      <c r="FH14" s="264"/>
      <c r="FM14" s="22">
        <v>12</v>
      </c>
      <c r="FN14" s="22" t="str">
        <f>IF('Extrato 2'!$FG$13='Extrato 2'!$GB$29,'Extrato 2'!AE14,IF('Extrato 2'!$FG$13='Extrato 2'!$GC$29,'Extrato 2'!BO14,IF('Extrato 2'!$FG$13='Extrato 2'!$EJ$2,'Extrato 2'!CY14,"")))</f>
        <v/>
      </c>
      <c r="FO14" s="22">
        <v>12</v>
      </c>
      <c r="FP14" s="22" t="str">
        <f>IF('Extrato 2'!$FG$13='Extrato 2'!$GB$29,'Extrato 2'!AJ14,IF('Extrato 2'!$FG$13='Extrato 2'!$GC$29,'Extrato 2'!BT14,IF('Extrato 2'!$FG$13='Extrato 2'!$EJ$2,'Extrato 2'!DD14,"")))</f>
        <v/>
      </c>
      <c r="FQ14" s="22">
        <v>12</v>
      </c>
      <c r="FR14" s="22" t="str">
        <f>IF('Extrato 2'!$FG$13='Extrato 2'!$GB$29,'Extrato 2'!AO14,IF('Extrato 2'!$FG$13='Extrato 2'!$GC$29,'Extrato 2'!BY14,IF('Extrato 2'!$FG$13='Extrato 2'!$EJ$2,'Extrato 2'!DI14,"")))</f>
        <v/>
      </c>
      <c r="FS14" s="22">
        <v>12</v>
      </c>
      <c r="FT14" s="22" t="str">
        <f>IF('Extrato 2'!$FG$13='Extrato 2'!$GB$29,'Extrato 2'!AT14,IF('Extrato 2'!$FG$13='Extrato 2'!$GC$29,'Extrato 2'!CD14,IF('Extrato 2'!$FG$13='Extrato 2'!$EJ$2,'Extrato 2'!DN14,"")))</f>
        <v/>
      </c>
      <c r="FU14" s="22">
        <v>12</v>
      </c>
      <c r="FV14" s="22" t="str">
        <f>IF('Extrato 2'!$FG$13='Extrato 2'!$GB$29,'Extrato 2'!AY14,IF('Extrato 2'!$FG$13='Extrato 2'!$GC$29,'Extrato 2'!CI14,IF('Extrato 2'!$FG$13='Extrato 2'!$EJ$2,'Extrato 2'!DS14,"")))</f>
        <v/>
      </c>
      <c r="FW14" s="22">
        <v>12</v>
      </c>
      <c r="FX14" s="22" t="str">
        <f>IF('Extrato 2'!$FG$13='Extrato 2'!$GB$29,'Extrato 2'!BD14,IF('Extrato 2'!$FG$13='Extrato 2'!$GC$29,'Extrato 2'!CN14,IF('Extrato 2'!$FG$13='Extrato 2'!$EJ$2,'Extrato 2'!DX14,"")))</f>
        <v/>
      </c>
      <c r="FY14" s="22">
        <v>12</v>
      </c>
      <c r="FZ14" s="22" t="str">
        <f>IF('Extrato 2'!$FG$13='Extrato 2'!$GB$29,'Extrato 2'!BI14,IF('Extrato 2'!$FG$13='Extrato 2'!$GC$29,'Extrato 2'!CS14,IF('Extrato 2'!$FG$13='Extrato 2'!$EJ$2,'Extrato 2'!EC14,"")))</f>
        <v/>
      </c>
      <c r="GB14" s="30" t="str">
        <f>IF('Extrato 2'!$NH$2&gt;=3,'Extrato 2'!FN15,"")</f>
        <v/>
      </c>
      <c r="GC14" s="30" t="str">
        <f>IF('Extrato 2'!$NH$2&gt;=3,'Extrato 2'!FP15,"")</f>
        <v/>
      </c>
      <c r="GD14" s="30" t="str">
        <f>IF('Extrato 2'!$NH$2&gt;=3,'Extrato 2'!FR15,"")</f>
        <v/>
      </c>
      <c r="GE14" s="30" t="str">
        <f>IF('Extrato 2'!$NH$2&gt;=4,'Extrato 2'!FT15,"")</f>
        <v/>
      </c>
      <c r="GF14" s="30" t="str">
        <f>IF('Extrato 2'!$NH$2&gt;=5,'Extrato 2'!FV15,"")</f>
        <v/>
      </c>
      <c r="GG14" s="30" t="str">
        <f>IF('Extrato 2'!$NH$2&gt;=6,'Extrato 2'!FX15,"")</f>
        <v/>
      </c>
      <c r="GH14" s="30" t="str">
        <f>IF('Extrato 2'!$NH$2&gt;=7,'Extrato 2'!FZ15,"")</f>
        <v/>
      </c>
      <c r="GK14" s="22" t="str">
        <f>IF('Extrato 2'!GM4=0,"",'Extrato 2'!GM4)</f>
        <v>3ª</v>
      </c>
      <c r="GL14" s="22" t="str">
        <f>IF('Extrato 2'!GK4=0,"",'Extrato 2'!GK4)</f>
        <v>1ª</v>
      </c>
      <c r="GM14" s="22" t="str">
        <f>IF('Extrato 2'!GL4=0,"",'Extrato 2'!GL4)</f>
        <v>2ª</v>
      </c>
      <c r="GN14" s="22" t="str">
        <f>IF('Extrato 2'!GN4=0,"",'Extrato 2'!GN4)</f>
        <v>4ª</v>
      </c>
      <c r="GO14" s="22" t="str">
        <f>IF('Extrato 2'!GO4=0,"",'Extrato 2'!GO4)</f>
        <v>5ª</v>
      </c>
      <c r="GP14" s="22" t="str">
        <f>IF('Extrato 2'!GP4=0,"",'Extrato 2'!GP4)</f>
        <v>6ª</v>
      </c>
      <c r="GQ14" s="22" t="str">
        <f>IF('Extrato 2'!GQ4=0,"",'Extrato 2'!GQ4)</f>
        <v>7ª</v>
      </c>
      <c r="GS14" s="10">
        <v>1</v>
      </c>
      <c r="GT14" s="10">
        <v>2</v>
      </c>
      <c r="GU14" s="10">
        <v>3</v>
      </c>
      <c r="GV14" s="10">
        <v>4</v>
      </c>
      <c r="GW14" s="10">
        <v>5</v>
      </c>
      <c r="GX14" s="10">
        <v>6</v>
      </c>
      <c r="GY14" s="10" t="str">
        <f>'Extrato 2'!$GK$6&amp;" "&amp;1</f>
        <v>≠ 1</v>
      </c>
      <c r="GZ14" s="18" t="str">
        <f>'Extrato 2'!$GK$6&amp;" "&amp;2</f>
        <v>≠ 2</v>
      </c>
      <c r="HA14" s="10" t="str">
        <f>'Extrato 2'!$GK$6&amp;" "&amp;3</f>
        <v>≠ 3</v>
      </c>
      <c r="HB14" s="10" t="str">
        <f>'Extrato 2'!$GK$6&amp;" "&amp;4</f>
        <v>≠ 4</v>
      </c>
      <c r="HC14" s="10" t="str">
        <f>'Extrato 2'!$GK$6&amp;" "&amp;5</f>
        <v>≠ 5</v>
      </c>
      <c r="HD14" s="10" t="str">
        <f>'Extrato 2'!$GK$6&amp;" "&amp;6</f>
        <v>≠ 6</v>
      </c>
      <c r="HE14" s="265" t="s">
        <v>14</v>
      </c>
      <c r="HF14" s="265"/>
      <c r="HG14" s="265"/>
      <c r="HH14" s="265"/>
      <c r="HI14" s="265"/>
      <c r="HJ14" s="265"/>
      <c r="HK14" s="265" t="s">
        <v>13</v>
      </c>
      <c r="HL14" s="265"/>
      <c r="HM14" s="265"/>
      <c r="HN14" s="265"/>
      <c r="HO14" s="265"/>
      <c r="HP14" s="265"/>
      <c r="HQ14" s="10">
        <v>1</v>
      </c>
      <c r="HR14" s="10">
        <v>2</v>
      </c>
      <c r="HS14" s="10">
        <v>3</v>
      </c>
      <c r="HT14" s="10">
        <v>4</v>
      </c>
      <c r="HU14" s="10">
        <v>5</v>
      </c>
      <c r="HV14" s="10">
        <v>6</v>
      </c>
      <c r="HW14" s="265" t="s">
        <v>12</v>
      </c>
      <c r="HX14" s="265"/>
      <c r="HY14" s="265"/>
      <c r="HZ14" s="265"/>
      <c r="IA14" s="265"/>
      <c r="IB14" s="265"/>
      <c r="IC14" s="17" t="str">
        <f t="shared" ref="IC14:IH14" si="14">IF(HQ15=0,"",HQ15&amp;" = ")</f>
        <v xml:space="preserve">1ª = </v>
      </c>
      <c r="ID14" s="17" t="str">
        <f t="shared" si="14"/>
        <v xml:space="preserve">2ª = </v>
      </c>
      <c r="IE14" s="17" t="str">
        <f t="shared" si="14"/>
        <v xml:space="preserve">4ª = </v>
      </c>
      <c r="IF14" s="17" t="str">
        <f t="shared" si="14"/>
        <v xml:space="preserve">5ª = </v>
      </c>
      <c r="IG14" s="17" t="str">
        <f t="shared" si="14"/>
        <v xml:space="preserve">6ª = </v>
      </c>
      <c r="IH14" s="17" t="str">
        <f t="shared" si="14"/>
        <v xml:space="preserve">7ª = </v>
      </c>
      <c r="II14" s="10" t="s">
        <v>11</v>
      </c>
      <c r="IJ14" s="10" t="s">
        <v>10</v>
      </c>
      <c r="IK14" s="10" t="s">
        <v>9</v>
      </c>
      <c r="IL14" s="10" t="s">
        <v>8</v>
      </c>
      <c r="IM14" s="10" t="s">
        <v>7</v>
      </c>
      <c r="IN14" s="10" t="s">
        <v>6</v>
      </c>
      <c r="JD14" s="20"/>
      <c r="MB14" s="32">
        <f t="shared" si="12"/>
        <v>10</v>
      </c>
      <c r="MC14" s="32">
        <v>12</v>
      </c>
      <c r="MD14" s="32" t="str">
        <f>IF('Extrato 2'!X12=0,"",'Extrato 2'!X12)</f>
        <v/>
      </c>
      <c r="ME14" s="32"/>
      <c r="MF14" s="32"/>
      <c r="MG14" s="32"/>
      <c r="MH14" s="32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2"/>
      <c r="MV14" s="32"/>
      <c r="MW14" s="32"/>
      <c r="MX14" s="32"/>
      <c r="MY14" s="32"/>
      <c r="MZ14" s="32"/>
      <c r="NA14" s="32"/>
      <c r="NB14" s="32"/>
      <c r="NC14" s="32"/>
      <c r="ND14" s="32"/>
      <c r="NE14" s="32"/>
      <c r="NG14" s="16" t="s">
        <v>202</v>
      </c>
      <c r="NH14" s="16" t="s">
        <v>126</v>
      </c>
      <c r="NI14" s="16" t="s">
        <v>112</v>
      </c>
      <c r="NJ14" s="30">
        <v>170.18</v>
      </c>
    </row>
    <row r="15" spans="2:376" ht="15" customHeight="1" x14ac:dyDescent="0.25">
      <c r="B15" s="19">
        <f>'Extrato 2'!MC17</f>
        <v>15</v>
      </c>
      <c r="C15" s="7">
        <f>Esboço!AX13</f>
        <v>13</v>
      </c>
      <c r="D15" s="4" t="str">
        <f>IF('Análise Quantitativa'!V49=0,"",'Análise Quantitativa'!V49)</f>
        <v/>
      </c>
      <c r="E15" s="3" t="str">
        <f>IF('Análise Quantitativa'!P49=0,"",'Análise Quantitativa'!P49)</f>
        <v/>
      </c>
      <c r="F15" s="19" t="str">
        <f t="shared" si="0"/>
        <v/>
      </c>
      <c r="G15" s="19" t="str">
        <f t="shared" si="1"/>
        <v/>
      </c>
      <c r="H15" s="22" t="str">
        <v/>
      </c>
      <c r="I15" s="22" t="str">
        <v/>
      </c>
      <c r="J15" s="76" t="str">
        <f>IFERROR(IF('Análise Quantitativa'!$D$33="Máximo",RANK(D15,$D$3:$D$72,0),IF('Análise Quantitativa'!$D$33="Mínimo",RANK(D15,$D$3:$D$72,1),IF('Análise Quantitativa'!$D$33="- Mínimo",RANK(D15,$D$3:$D$72,1),""))),"")</f>
        <v/>
      </c>
      <c r="K15" s="76" t="str">
        <f>IFERROR(IF('Análise Quantitativa'!$D$33="Máximo",_xlfn.RANK.EQ(D15,$D$3:$D$72,0)+COUNTIF($D$3:D15,D15)-1,IF('Análise Quantitativa'!$D$33="Mínimo",_xlfn.RANK.EQ(D15,$D$3:$D$72,1)+COUNTIF($D$3:D15,D15)-1,IF('Análise Quantitativa'!$D$33="- Mínimo",_xlfn.RANK.EQ(D15,$D$3:$D$72,1)+COUNTIF($D$3:D15,D15)-1,""))),"")</f>
        <v/>
      </c>
      <c r="L15" s="6" t="str">
        <f>IFERROR(IF(ISBLANK(D15),"",IF(AND(D15&gt;'Extrato 2'!$EW$3),'Extrato 2'!$HR$2,IF(AND(D15&lt;'Extrato 2'!$EX$3),'Extrato 2'!$HQ$2,'Extrato 2'!$HP$2))),"")</f>
        <v>&gt;₯</v>
      </c>
      <c r="M15" s="6" t="e">
        <f>IF((((IF(AND('Extrato 2'!D15&gt;'Extrato 2'!$EW$3),(('Extrato 2'!$EW$3-'Extrato 2'!D15)/'Extrato 2'!D15),IF(AND('Extrato 2'!D15&lt;'Extrato 2'!$EX$3),(('Extrato 2'!$EX$3-'Extrato 2'!D15)/'Extrato 2'!D15),'Extrato 2'!$HW$2)))))&lt;0,IF(AND('Extrato 2'!D15&gt;'Extrato 2'!$EW$3),(('Extrato 2'!$EW$3-'Extrato 2'!D15)/'Extrato 2'!D15),IF(AND('Extrato 2'!D15&lt;'Extrato 2'!$EX$3),(('Extrato 2'!$EX$3-'Extrato 2'!D15)/'Extrato 2'!D15),'Extrato 2'!$HW$2))*-1,IF(AND('Extrato 2'!D15&gt;'Extrato 2'!$EW$3),(('Extrato 2'!$EW$3-'Extrato 2'!D15)/'Extrato 2'!D15),IF(AND('Extrato 2'!D15&lt;'Extrato 2'!$EX$3),(('Extrato 2'!$EX$3-'Extrato 2'!D15)/'Extrato 2'!D15),'Extrato 2'!$HW$2)))</f>
        <v>#VALUE!</v>
      </c>
      <c r="N15" s="6" t="e">
        <f>IF(AND(D15&gt;'Extrato 2'!$EW$3),M15,"")</f>
        <v>#VALUE!</v>
      </c>
      <c r="O15" s="6" t="str">
        <f>IF(D15&lt;'Extrato 2'!$EX$3,M15,"")</f>
        <v/>
      </c>
      <c r="P15" s="5" t="str">
        <f>IF('Extrato 2'!L15='Extrato 2'!$HP$2,'Extrato 2'!D15,"")</f>
        <v/>
      </c>
      <c r="Q15" s="4" t="str">
        <f>IF(ISNA(HLOOKUP($Q$2,'Extrato 2'!$ME$3:$NE$74,B15,0)),"",IF(HLOOKUP($Q$2,'Extrato 2'!$ME$3:$NE$74,B15,0)="","",IF(HLOOKUP($Q$2,'Extrato 2'!$ME$3:$NE$74,B15,0)=0,"",HLOOKUP($Q$2,'Extrato 2'!$ME$3:$NE$74,B15,0))))</f>
        <v/>
      </c>
      <c r="S15" s="77" t="str">
        <f t="shared" si="6"/>
        <v/>
      </c>
      <c r="T15" s="19" t="str">
        <f t="shared" si="2"/>
        <v/>
      </c>
      <c r="U15" s="3" t="str">
        <f>IF('Análise Quantitativa'!C49=0,"",'Análise Quantitativa'!C49)</f>
        <v/>
      </c>
      <c r="V15" s="19" t="str">
        <f t="shared" si="3"/>
        <v/>
      </c>
      <c r="X15" s="19" t="str">
        <f t="shared" si="4"/>
        <v/>
      </c>
      <c r="Y15" s="19" t="str">
        <f t="shared" si="5"/>
        <v/>
      </c>
      <c r="AA15" s="19" t="str">
        <f>IF('Extrato 2'!D15='Extrato 2'!$EF$3,'Extrato 2'!E15,"")</f>
        <v/>
      </c>
      <c r="AB15" s="19" t="str">
        <f>IF(AA15="","-",'Extrato 2'!S15)</f>
        <v>-</v>
      </c>
      <c r="AC15" s="19" t="str">
        <v/>
      </c>
      <c r="AD15" s="19" t="str">
        <f>IF(AC15="","",VLOOKUP(AC15,'Extrato 2'!$S$3:$U$72,3,0))</f>
        <v/>
      </c>
      <c r="AE15" s="2" t="str">
        <f>IF(AC15="","",AD15&amp;" ("&amp;VLOOKUP(AC15,'Extrato 2'!$S$3:$U$72,2,0)&amp;")")</f>
        <v/>
      </c>
      <c r="AF15" s="19" t="str">
        <f>IF('Extrato 2'!D15='Extrato 2'!$EF$4,'Extrato 2'!E15,"")</f>
        <v/>
      </c>
      <c r="AG15" s="19" t="str">
        <f>IF(AF15="","-",'Extrato 2'!$S15)</f>
        <v>-</v>
      </c>
      <c r="AH15" s="19" t="str">
        <v/>
      </c>
      <c r="AI15" s="19" t="str">
        <f>IF(AH15="","",VLOOKUP(AH15,'Extrato 2'!$S$3:$U$72,3,0))</f>
        <v/>
      </c>
      <c r="AJ15" s="2" t="str">
        <f>IF(AH15="","",AI15&amp;" ("&amp;VLOOKUP(AH15,'Extrato 2'!$S$3:$U$72,2,0)&amp;")")</f>
        <v/>
      </c>
      <c r="AK15" s="19" t="str">
        <f>IF('Extrato 2'!D15='Extrato 2'!$EF$5,'Extrato 2'!E15,"")</f>
        <v/>
      </c>
      <c r="AL15" s="19" t="str">
        <f>IF(AK15="","-",'Extrato 2'!$S15)</f>
        <v>-</v>
      </c>
      <c r="AM15" s="19" t="str">
        <v/>
      </c>
      <c r="AN15" s="19" t="str">
        <f>IF(AM15="","",VLOOKUP(AM15,'Extrato 2'!$S$3:$U$72,3,0))</f>
        <v/>
      </c>
      <c r="AO15" s="2" t="str">
        <f>IF(AM15="","",AN15&amp;" ("&amp;VLOOKUP(AM15,'Extrato 2'!$S$3:$U$72,2,0)&amp;")")</f>
        <v/>
      </c>
      <c r="AP15" s="19" t="str">
        <f>IF('Extrato 2'!D15='Extrato 2'!$EF$6,'Extrato 2'!E15,"")</f>
        <v/>
      </c>
      <c r="AQ15" s="19" t="str">
        <f>IF(AP15="","-",'Extrato 2'!$S15)</f>
        <v>-</v>
      </c>
      <c r="AR15" s="19" t="str">
        <v/>
      </c>
      <c r="AS15" s="19" t="str">
        <f>IF(AR15="","",VLOOKUP(AR15,'Extrato 2'!$S$3:$U$72,3,0))</f>
        <v/>
      </c>
      <c r="AT15" s="2" t="str">
        <f>IF(AR15="","",AS15&amp;" ("&amp;VLOOKUP(AR15,'Extrato 2'!$S$3:$U$72,2,0)&amp;")")</f>
        <v/>
      </c>
      <c r="AU15" s="19" t="str">
        <f>IF('Extrato 2'!D15='Extrato 2'!$EF$7,'Extrato 2'!E15,"")</f>
        <v/>
      </c>
      <c r="AV15" s="19" t="str">
        <f>IF(AU15="","-",'Extrato 2'!$S15)</f>
        <v>-</v>
      </c>
      <c r="AW15" s="19" t="str">
        <v/>
      </c>
      <c r="AX15" s="19" t="str">
        <f>IF(AW15="","",VLOOKUP(AW15,'Extrato 2'!$S$3:$U$72,3,0))</f>
        <v/>
      </c>
      <c r="AY15" s="2" t="str">
        <f>IF(AW15="","",AX15&amp;" ("&amp;VLOOKUP(AW15,'Extrato 2'!$S$3:$U$72,2,0)&amp;")")</f>
        <v/>
      </c>
      <c r="AZ15" s="19" t="str">
        <f>IF('Extrato 2'!D15='Extrato 2'!$EF$8,'Extrato 2'!E15,"")</f>
        <v/>
      </c>
      <c r="BA15" s="19" t="str">
        <f>IF(AZ15="","-",'Extrato 2'!$S15)</f>
        <v>-</v>
      </c>
      <c r="BB15" s="19" t="str">
        <v/>
      </c>
      <c r="BC15" s="19" t="str">
        <f>IF(BB15="","",VLOOKUP(BB15,'Extrato 2'!$S$3:$U$72,3,0))</f>
        <v/>
      </c>
      <c r="BD15" s="2" t="str">
        <f>IF(BB15="","",BC15&amp;" ("&amp;VLOOKUP(BB15,'Extrato 2'!$S$3:$U$72,2,0)&amp;")")</f>
        <v/>
      </c>
      <c r="BE15" s="19" t="str">
        <f>IF('Extrato 2'!D15='Extrato 2'!$EF$9,'Extrato 2'!E15,"")</f>
        <v/>
      </c>
      <c r="BF15" s="19" t="str">
        <f>IF(BE15="","-",'Extrato 2'!$S15)</f>
        <v>-</v>
      </c>
      <c r="BG15" s="19" t="str">
        <v/>
      </c>
      <c r="BH15" s="19" t="str">
        <f>IF(BG15="","",VLOOKUP(BG15,'Extrato 2'!$S$3:$U$72,3,0))</f>
        <v/>
      </c>
      <c r="BI15" s="2" t="str">
        <f>IF(BG15="","",BH15&amp;" ("&amp;VLOOKUP(BG15,'Extrato 2'!$S$3:$U$72,2,0)&amp;")")</f>
        <v/>
      </c>
      <c r="BK15" s="19" t="str">
        <f>IF('Extrato 2'!D15='Extrato 2'!$EH$3,'Extrato 2'!E15,"")</f>
        <v/>
      </c>
      <c r="BL15" s="19" t="str">
        <f>IF(BK15="","-",'Extrato 2'!S15)</f>
        <v>-</v>
      </c>
      <c r="BM15" s="19" t="str">
        <v/>
      </c>
      <c r="BN15" s="19" t="str">
        <f>IF(BM15="","",VLOOKUP(BM15,'Extrato 2'!$S$3:$U$72,3,0))</f>
        <v/>
      </c>
      <c r="BO15" s="2" t="str">
        <f>IF(BM15="","",BN15&amp;" ("&amp;VLOOKUP(BM15,'Extrato 2'!$S$3:$U$72,2,0)&amp;")")</f>
        <v/>
      </c>
      <c r="BP15" s="19" t="str">
        <f>IF('Extrato 2'!D15='Extrato 2'!$EH$4,'Extrato 2'!E15,"")</f>
        <v/>
      </c>
      <c r="BQ15" s="19" t="str">
        <f>IF(BP15="","-",'Extrato 2'!$S15)</f>
        <v>-</v>
      </c>
      <c r="BR15" s="19" t="str">
        <v/>
      </c>
      <c r="BS15" s="19" t="str">
        <f>IF(BR15="","",VLOOKUP(BR15,'Extrato 2'!$S$3:$U$72,3,0))</f>
        <v/>
      </c>
      <c r="BT15" s="2" t="str">
        <f>IF(BR15="","",BS15&amp;" ("&amp;VLOOKUP(BR15,'Extrato 2'!$S$3:$U$72,2,0)&amp;")")</f>
        <v/>
      </c>
      <c r="BU15" s="19" t="str">
        <f>IF('Extrato 2'!D15='Extrato 2'!$EH$5,'Extrato 2'!E15,"")</f>
        <v/>
      </c>
      <c r="BV15" s="19" t="str">
        <f>IF(BU15="","-",'Extrato 2'!$S15)</f>
        <v>-</v>
      </c>
      <c r="BW15" s="19" t="str">
        <v/>
      </c>
      <c r="BX15" s="19" t="str">
        <f>IF(BW15="","",VLOOKUP(BW15,'Extrato 2'!$S$3:$U$72,3,0))</f>
        <v/>
      </c>
      <c r="BY15" s="2" t="str">
        <f>IF(BW15="","",BX15&amp;" ("&amp;VLOOKUP(BW15,'Extrato 2'!$S$3:$U$72,2,0)&amp;")")</f>
        <v/>
      </c>
      <c r="BZ15" s="19" t="str">
        <f>IF('Extrato 2'!D15='Extrato 2'!$EH$6,'Extrato 2'!E15,"")</f>
        <v/>
      </c>
      <c r="CA15" s="19" t="str">
        <f>IF(BZ15="","-",'Extrato 2'!$S15)</f>
        <v>-</v>
      </c>
      <c r="CB15" s="19" t="str">
        <v/>
      </c>
      <c r="CC15" s="19" t="str">
        <f>IF(CB15="","",VLOOKUP(CB15,'Extrato 2'!$S$3:$U$72,3,0))</f>
        <v/>
      </c>
      <c r="CD15" s="2" t="str">
        <f>IF(CB15="","",CC15&amp;" ("&amp;VLOOKUP(CB15,'Extrato 2'!$S$3:$U$72,2,0)&amp;")")</f>
        <v/>
      </c>
      <c r="CE15" s="19" t="str">
        <f>IF('Extrato 2'!D15='Extrato 2'!$EH$7,'Extrato 2'!E15,"")</f>
        <v/>
      </c>
      <c r="CF15" s="19" t="str">
        <f>IF(CE15="","-",'Extrato 2'!$S15)</f>
        <v>-</v>
      </c>
      <c r="CG15" s="19" t="str">
        <v/>
      </c>
      <c r="CH15" s="19" t="str">
        <f>IF(CG15="","",VLOOKUP(CG15,'Extrato 2'!$S$3:$U$72,3,0))</f>
        <v/>
      </c>
      <c r="CI15" s="2" t="str">
        <f>IF(CG15="","",CH15&amp;" ("&amp;VLOOKUP(CG15,'Extrato 2'!$S$3:$U$72,2,0)&amp;")")</f>
        <v/>
      </c>
      <c r="CJ15" s="19" t="str">
        <f>IF('Extrato 2'!D15='Extrato 2'!$EH$8,'Extrato 2'!E15,"")</f>
        <v/>
      </c>
      <c r="CK15" s="19" t="str">
        <f>IF(CJ15="","-",'Extrato 2'!$S15)</f>
        <v>-</v>
      </c>
      <c r="CL15" s="19" t="str">
        <v/>
      </c>
      <c r="CM15" s="19" t="str">
        <f>IF(CL15="","",VLOOKUP(CL15,'Extrato 2'!$S$3:$U$72,3,0))</f>
        <v/>
      </c>
      <c r="CN15" s="2" t="str">
        <f>IF(CL15="","",CM15&amp;" ("&amp;VLOOKUP(CL15,'Extrato 2'!$S$3:$U$72,2,0)&amp;")")</f>
        <v/>
      </c>
      <c r="CO15" s="19" t="str">
        <f>IF('Extrato 2'!D15='Extrato 2'!$EH$9,'Extrato 2'!E15,"")</f>
        <v/>
      </c>
      <c r="CP15" s="19" t="str">
        <f>IF(CO15="","-",'Extrato 2'!$S15)</f>
        <v>-</v>
      </c>
      <c r="CQ15" s="19" t="str">
        <v/>
      </c>
      <c r="CR15" s="19" t="str">
        <f>IF(CQ15="","",VLOOKUP(CQ15,'Extrato 2'!$S$3:$U$72,3,0))</f>
        <v/>
      </c>
      <c r="CS15" s="2" t="str">
        <f>IF(CQ15="","",CR15&amp;" ("&amp;VLOOKUP(CQ15,'Extrato 2'!$S$3:$U$72,2,0)&amp;")")</f>
        <v/>
      </c>
      <c r="CU15" s="19" t="str">
        <f>IF('Extrato 2'!D15='Extrato 2'!$EJ$3,'Extrato 2'!E15,"")</f>
        <v/>
      </c>
      <c r="CV15" s="19" t="str">
        <f>IF(CU15="","-",'Extrato 2'!S15)</f>
        <v>-</v>
      </c>
      <c r="CW15" s="19" t="str">
        <v/>
      </c>
      <c r="CX15" s="19" t="str">
        <f>IF(CW15="","",VLOOKUP(CW15,'Extrato 2'!$S$3:$U$72,3,0))</f>
        <v/>
      </c>
      <c r="CY15" s="2" t="str">
        <f>IF(CW15="","",CX15&amp;" ("&amp;VLOOKUP(CW15,'Extrato 2'!$S$3:$U$72,2,0)&amp;")")</f>
        <v/>
      </c>
      <c r="CZ15" s="19" t="str">
        <f>IF('Extrato 2'!D15='Extrato 2'!$EJ$4,'Extrato 2'!E15,"")</f>
        <v/>
      </c>
      <c r="DA15" s="19" t="str">
        <f>IF(CZ15="","-",'Extrato 2'!$S15)</f>
        <v>-</v>
      </c>
      <c r="DB15" s="19" t="str">
        <v/>
      </c>
      <c r="DC15" s="19" t="str">
        <f>IF(DB15="","",VLOOKUP(DB15,'Extrato 2'!$S$3:$U$72,3,0))</f>
        <v/>
      </c>
      <c r="DD15" s="2" t="str">
        <f>IF(DB15="","",DC15&amp;" ("&amp;VLOOKUP(DB15,'Extrato 2'!$S$3:$U$72,2,0)&amp;")")</f>
        <v/>
      </c>
      <c r="DE15" s="19" t="str">
        <f>IF('Extrato 2'!D15='Extrato 2'!$EJ$5,'Extrato 2'!E15,"")</f>
        <v/>
      </c>
      <c r="DF15" s="19" t="str">
        <f>IF(DE15="","-",'Extrato 2'!$S15)</f>
        <v>-</v>
      </c>
      <c r="DG15" s="19" t="str">
        <v/>
      </c>
      <c r="DH15" s="19" t="str">
        <f>IF(DG15="","",VLOOKUP(DG15,'Extrato 2'!$S$3:$U$72,3,0))</f>
        <v/>
      </c>
      <c r="DI15" s="2" t="str">
        <f>IF(DG15="","",DH15&amp;" ("&amp;VLOOKUP(DG15,'Extrato 2'!$S$3:$U$72,2,0)&amp;")")</f>
        <v/>
      </c>
      <c r="DJ15" s="19" t="str">
        <f>IF('Extrato 2'!D15='Extrato 2'!$EJ$6,'Extrato 2'!E15,"")</f>
        <v/>
      </c>
      <c r="DK15" s="19" t="str">
        <f>IF(DJ15="","-",'Extrato 2'!$S15)</f>
        <v>-</v>
      </c>
      <c r="DL15" s="19" t="str">
        <v/>
      </c>
      <c r="DM15" s="19" t="str">
        <f>IF(DL15="","",VLOOKUP(DL15,'Extrato 2'!$S$3:$U$72,3,0))</f>
        <v/>
      </c>
      <c r="DN15" s="2" t="str">
        <f>IF(DL15="","",DM15&amp;" ("&amp;VLOOKUP(DL15,'Extrato 2'!$S$3:$U$72,2,0)&amp;")")</f>
        <v/>
      </c>
      <c r="DO15" s="19" t="str">
        <f>IF('Extrato 2'!D15='Extrato 2'!$EJ$7,'Extrato 2'!E15,"")</f>
        <v/>
      </c>
      <c r="DP15" s="19" t="str">
        <f>IF(DO15="","-",'Extrato 2'!$S15)</f>
        <v>-</v>
      </c>
      <c r="DQ15" s="19" t="str">
        <v/>
      </c>
      <c r="DR15" s="19" t="str">
        <f>IF(DQ15="","",VLOOKUP(DQ15,'Extrato 2'!$S$3:$U$72,3,0))</f>
        <v/>
      </c>
      <c r="DS15" s="2" t="str">
        <f>IF(DQ15="","",DR15&amp;" ("&amp;VLOOKUP(DQ15,'Extrato 2'!$S$3:$U$72,2,0)&amp;")")</f>
        <v/>
      </c>
      <c r="DT15" s="19" t="str">
        <f>IF('Extrato 2'!D15='Extrato 2'!$EJ$8,'Extrato 2'!E15,"")</f>
        <v/>
      </c>
      <c r="DU15" s="19" t="str">
        <f>IF(DT15="","-",'Extrato 2'!$S15)</f>
        <v>-</v>
      </c>
      <c r="DV15" s="19" t="str">
        <v/>
      </c>
      <c r="DW15" s="19" t="str">
        <f>IF(DV15="","",VLOOKUP(DV15,'Extrato 2'!$S$3:$U$72,3,0))</f>
        <v/>
      </c>
      <c r="DX15" s="2" t="str">
        <f>IF(DV15="","",DW15&amp;" ("&amp;VLOOKUP(DV15,'Extrato 2'!$S$3:$U$72,2,0)&amp;")")</f>
        <v/>
      </c>
      <c r="DY15" s="19" t="str">
        <f>IF('Extrato 2'!D15='Extrato 2'!$EJ$9,'Extrato 2'!E15,"")</f>
        <v/>
      </c>
      <c r="DZ15" s="19" t="str">
        <f>IF(DY15="","-",'Extrato 2'!$S15)</f>
        <v>-</v>
      </c>
      <c r="EA15" s="19" t="str">
        <v/>
      </c>
      <c r="EB15" s="19" t="str">
        <f>IF(EA15="","",VLOOKUP(EA15,'Extrato 2'!$S$3:$U$72,3,0))</f>
        <v/>
      </c>
      <c r="EC15" s="2" t="str">
        <f>IF(EA15="","",EB15&amp;" ("&amp;VLOOKUP(EA15,'Extrato 2'!$S$3:$U$72,2,0)&amp;")")</f>
        <v/>
      </c>
      <c r="FG15" s="32" t="str">
        <f>IF(VLOOKUP($FH$13,'Extrato 2'!$GE$21:$GF$27,2,0)=0,"",VLOOKUP($FH$13,'Extrato 2'!$GE$21:$GF$27,2,0))</f>
        <v>3ª Colocação (1)</v>
      </c>
      <c r="FH15" s="32" t="str">
        <f>IF(VLOOKUP($FH$13,'Extrato 2'!$FJ$3:$FK$9,2,0)=0,"",VLOOKUP($FH$13,'Extrato 2'!$FJ$3:$FK$9,2,0))</f>
        <v>Brend Santos (21)</v>
      </c>
      <c r="FM15" s="22">
        <v>13</v>
      </c>
      <c r="FN15" s="22" t="str">
        <f>IF('Extrato 2'!$FG$13='Extrato 2'!$GB$29,'Extrato 2'!AE15,IF('Extrato 2'!$FG$13='Extrato 2'!$GC$29,'Extrato 2'!BO15,IF('Extrato 2'!$FG$13='Extrato 2'!$EJ$2,'Extrato 2'!CY15,"")))</f>
        <v/>
      </c>
      <c r="FO15" s="22">
        <v>13</v>
      </c>
      <c r="FP15" s="22" t="str">
        <f>IF('Extrato 2'!$FG$13='Extrato 2'!$GB$29,'Extrato 2'!AJ15,IF('Extrato 2'!$FG$13='Extrato 2'!$GC$29,'Extrato 2'!BT15,IF('Extrato 2'!$FG$13='Extrato 2'!$EJ$2,'Extrato 2'!DD15,"")))</f>
        <v/>
      </c>
      <c r="FQ15" s="22">
        <v>13</v>
      </c>
      <c r="FR15" s="22" t="str">
        <f>IF('Extrato 2'!$FG$13='Extrato 2'!$GB$29,'Extrato 2'!AO15,IF('Extrato 2'!$FG$13='Extrato 2'!$GC$29,'Extrato 2'!BY15,IF('Extrato 2'!$FG$13='Extrato 2'!$EJ$2,'Extrato 2'!DI15,"")))</f>
        <v/>
      </c>
      <c r="FS15" s="22">
        <v>13</v>
      </c>
      <c r="FT15" s="22" t="str">
        <f>IF('Extrato 2'!$FG$13='Extrato 2'!$GB$29,'Extrato 2'!AT15,IF('Extrato 2'!$FG$13='Extrato 2'!$GC$29,'Extrato 2'!CD15,IF('Extrato 2'!$FG$13='Extrato 2'!$EJ$2,'Extrato 2'!DN15,"")))</f>
        <v/>
      </c>
      <c r="FU15" s="22">
        <v>13</v>
      </c>
      <c r="FV15" s="22" t="str">
        <f>IF('Extrato 2'!$FG$13='Extrato 2'!$GB$29,'Extrato 2'!AY15,IF('Extrato 2'!$FG$13='Extrato 2'!$GC$29,'Extrato 2'!CI15,IF('Extrato 2'!$FG$13='Extrato 2'!$EJ$2,'Extrato 2'!DS15,"")))</f>
        <v/>
      </c>
      <c r="FW15" s="22">
        <v>13</v>
      </c>
      <c r="FX15" s="22" t="str">
        <f>IF('Extrato 2'!$FG$13='Extrato 2'!$GB$29,'Extrato 2'!BD15,IF('Extrato 2'!$FG$13='Extrato 2'!$GC$29,'Extrato 2'!CN15,IF('Extrato 2'!$FG$13='Extrato 2'!$EJ$2,'Extrato 2'!DX15,"")))</f>
        <v/>
      </c>
      <c r="FY15" s="22">
        <v>13</v>
      </c>
      <c r="FZ15" s="22" t="str">
        <f>IF('Extrato 2'!$FG$13='Extrato 2'!$GB$29,'Extrato 2'!BI15,IF('Extrato 2'!$FG$13='Extrato 2'!$GC$29,'Extrato 2'!CS15,IF('Extrato 2'!$FG$13='Extrato 2'!$EJ$2,'Extrato 2'!EC15,"")))</f>
        <v/>
      </c>
      <c r="GB15" s="30" t="str">
        <f>IF('Extrato 2'!$NH$2&gt;=3,'Extrato 2'!FN16,"")</f>
        <v/>
      </c>
      <c r="GC15" s="30" t="str">
        <f>IF('Extrato 2'!$NH$2&gt;=3,'Extrato 2'!FP16,"")</f>
        <v/>
      </c>
      <c r="GD15" s="30" t="str">
        <f>IF('Extrato 2'!$NH$2&gt;=3,'Extrato 2'!FR16,"")</f>
        <v/>
      </c>
      <c r="GE15" s="30" t="str">
        <f>IF('Extrato 2'!$NH$2&gt;=4,'Extrato 2'!FT16,"")</f>
        <v/>
      </c>
      <c r="GF15" s="30" t="str">
        <f>IF('Extrato 2'!$NH$2&gt;=5,'Extrato 2'!FV16,"")</f>
        <v/>
      </c>
      <c r="GG15" s="30" t="str">
        <f>IF('Extrato 2'!$NH$2&gt;=6,'Extrato 2'!FX16,"")</f>
        <v/>
      </c>
      <c r="GH15" s="30" t="str">
        <f>IF('Extrato 2'!$NH$2&gt;=7,'Extrato 2'!FZ16,"")</f>
        <v/>
      </c>
      <c r="GK15" s="32" t="str">
        <f>IF('Extrato 2'!GM5=0,"",'Extrato 2'!GM5)</f>
        <v/>
      </c>
      <c r="GL15" s="32" t="str">
        <f>IF('Extrato 2'!GK5=0,"",'Extrato 2'!GK5)</f>
        <v/>
      </c>
      <c r="GM15" s="32" t="str">
        <f>IF('Extrato 2'!GL5=0,"",'Extrato 2'!GL5)</f>
        <v/>
      </c>
      <c r="GN15" s="32" t="str">
        <f>IF('Extrato 2'!GN5=0,"",'Extrato 2'!GN5)</f>
        <v/>
      </c>
      <c r="GO15" s="32" t="str">
        <f>IF('Extrato 2'!GO5=0,"",'Extrato 2'!GO5)</f>
        <v/>
      </c>
      <c r="GP15" s="32" t="str">
        <f>IF('Extrato 2'!GP5=0,"",'Extrato 2'!GP5)</f>
        <v/>
      </c>
      <c r="GQ15" s="32" t="str">
        <f>IF('Extrato 2'!GQ5=0,"",'Extrato 2'!GQ5)</f>
        <v/>
      </c>
      <c r="GS15" s="11" t="str">
        <f>IF(HE15='Extrato 2'!$GV$2,'Extrato 2'!$GS$2,ROUND('Extrato 2'!GL17,2)*100&amp;"%")</f>
        <v>-</v>
      </c>
      <c r="GT15" s="11" t="str">
        <f>IF(HF15='Extrato 2'!$GV$2,'Extrato 2'!$GS$2,ROUND('Extrato 2'!GM17,2)*100&amp;"%")</f>
        <v>-</v>
      </c>
      <c r="GU15" s="11" t="str">
        <f>IF(HG15='Extrato 2'!$GV$2,'Extrato 2'!$GS$2,ROUND('Extrato 2'!GN17,2)*100&amp;"%")</f>
        <v>-</v>
      </c>
      <c r="GV15" s="11" t="str">
        <f>IF(HH15='Extrato 2'!$GV$2,'Extrato 2'!$GS$2,ROUND('Extrato 2'!GO17,2)*100&amp;"%")</f>
        <v>-</v>
      </c>
      <c r="GW15" s="11" t="str">
        <f>IF(HI15='Extrato 2'!$GV$2,'Extrato 2'!$GS$2,ROUND('Extrato 2'!GP17,2)*100&amp;"%")</f>
        <v>-</v>
      </c>
      <c r="GX15" s="11" t="str">
        <f>IF(HJ15='Extrato 2'!$GV$2,'Extrato 2'!$GS$2,ROUND('Extrato 2'!GQ17,2)*100&amp;"%")</f>
        <v>-</v>
      </c>
      <c r="GY15" s="15" t="e">
        <f>ROUND('Extrato 2'!GL16,2)</f>
        <v>#VALUE!</v>
      </c>
      <c r="GZ15" s="15" t="e">
        <f>ROUND('Extrato 2'!GM16,2)</f>
        <v>#VALUE!</v>
      </c>
      <c r="HA15" s="15" t="e">
        <f>ROUND('Extrato 2'!GN16,2)</f>
        <v>#VALUE!</v>
      </c>
      <c r="HB15" s="15" t="e">
        <f>ROUND('Extrato 2'!GO16,2)</f>
        <v>#VALUE!</v>
      </c>
      <c r="HC15" s="15" t="e">
        <f>ROUND('Extrato 2'!GP16,2)</f>
        <v>#VALUE!</v>
      </c>
      <c r="HD15" s="15" t="e">
        <f>ROUND('Extrato 2'!GQ16,2)</f>
        <v>#VALUE!</v>
      </c>
      <c r="HE15" s="30" t="str">
        <f>IF(GK15&gt;GL15,$GT$2,IF(GK15&lt;GL15,$GU$2,IF(GK15=GL15,$GV$2)))</f>
        <v>semelhante</v>
      </c>
      <c r="HF15" s="30" t="str">
        <f>IF(GK15&gt;GM15,$GT$2,IF(GK15&lt;GM15,$GU$2,IF(GK15=GM15,$GV$2)))</f>
        <v>semelhante</v>
      </c>
      <c r="HG15" s="30" t="str">
        <f>IF(GK15&gt;GN15,$GT$2,IF(GK15&lt;GN15,$GU$2,IF(GK15=GN15,$GV$2)))</f>
        <v>semelhante</v>
      </c>
      <c r="HH15" s="30" t="str">
        <f>IF(GK15&gt;GO15,$GT$2,IF(GK15&lt;GO15,$GU$2,IF(GK15=GO15,$GV$2)))</f>
        <v>semelhante</v>
      </c>
      <c r="HI15" s="30" t="str">
        <f>IF(GK15&gt;GP15,$GT$2,IF(GK15&lt;GP15,$GU$2,IF(GK15=GP15,$GV$2)))</f>
        <v>semelhante</v>
      </c>
      <c r="HJ15" s="30" t="str">
        <f>IF(GK15&gt;GQ15,$GT$2,IF(GK15&lt;GQ15,$GU$2,IF(GK15=GQ15,$GV$2)))</f>
        <v>semelhante</v>
      </c>
      <c r="HK15" s="30" t="str">
        <f>IF('Extrato 2'!$NI$13='Extrato 2'!$NG$14,'Extrato 2'!$HD$2,IF('Extrato 2'!$NI$13='Extrato 2'!$NH$14,'Extrato 2'!$HF$2,""))</f>
        <v>a</v>
      </c>
      <c r="HL15" s="30" t="str">
        <f>IF('Extrato 2'!$NI$13='Extrato 2'!$NG$14,'Extrato 2'!$HD$2,IF('Extrato 2'!$NI$13='Extrato 2'!$NH$14,'Extrato 2'!$HF$2,""))</f>
        <v>a</v>
      </c>
      <c r="HM15" s="30" t="str">
        <f>IF('Extrato 2'!$NI$13='Extrato 2'!$NG$14,'Extrato 2'!$HD$2,IF('Extrato 2'!$NI$13='Extrato 2'!$NH$14,'Extrato 2'!$HF$2,""))</f>
        <v>a</v>
      </c>
      <c r="HN15" s="30" t="str">
        <f>IF('Extrato 2'!$NI$13='Extrato 2'!$NG$14,'Extrato 2'!$HD$2,IF('Extrato 2'!$NI$13='Extrato 2'!$NH$14,'Extrato 2'!$HF$2,""))</f>
        <v>a</v>
      </c>
      <c r="HO15" s="30" t="str">
        <f>IF('Extrato 2'!$NI$13='Extrato 2'!$NG$14,'Extrato 2'!$HD$2,IF('Extrato 2'!$NI$13='Extrato 2'!$NH$14,'Extrato 2'!$HF$2,""))</f>
        <v>a</v>
      </c>
      <c r="HP15" s="30" t="str">
        <f>IF('Extrato 2'!$NI$13='Extrato 2'!$NG$14,'Extrato 2'!$HD$2,IF('Extrato 2'!$NI$13='Extrato 2'!$NH$14,'Extrato 2'!$HF$2,""))</f>
        <v>a</v>
      </c>
      <c r="HQ15" s="30" t="str">
        <f>IF('Extrato 2'!GL14=0,"",'Extrato 2'!GL14)</f>
        <v>1ª</v>
      </c>
      <c r="HR15" s="30" t="str">
        <f>IF('Extrato 2'!GM14=0,"",'Extrato 2'!GM14)</f>
        <v>2ª</v>
      </c>
      <c r="HS15" s="30" t="str">
        <f>IF('Extrato 2'!GN14=0,"",'Extrato 2'!GN14)</f>
        <v>4ª</v>
      </c>
      <c r="HT15" s="30" t="str">
        <f>IF('Extrato 2'!GO14=0,"",'Extrato 2'!GO14)</f>
        <v>5ª</v>
      </c>
      <c r="HU15" s="30" t="str">
        <f>IF('Extrato 2'!GP14=0,"",'Extrato 2'!GP14)</f>
        <v>6ª</v>
      </c>
      <c r="HV15" s="30" t="str">
        <f>IF('Extrato 2'!GQ14=0,"",'Extrato 2'!GQ14)</f>
        <v>7ª</v>
      </c>
      <c r="HW15" s="30" t="str">
        <f>IF('Extrato 2'!$NI$13='Extrato 2'!$NG$14,'Extrato 2'!$HE$2,IF('Extrato 2'!$NI$13='Extrato 2'!$NH$14,'Extrato 2'!$HG$2,""))</f>
        <v>colocada</v>
      </c>
      <c r="HX15" s="30" t="str">
        <f>IF('Extrato 2'!$NI$13='Extrato 2'!$NG$14,'Extrato 2'!$HE$2,IF('Extrato 2'!$NI$13='Extrato 2'!$NH$14,'Extrato 2'!$HG$2,""))</f>
        <v>colocada</v>
      </c>
      <c r="HY15" s="30" t="str">
        <f>IF('Extrato 2'!$NI$13='Extrato 2'!$NG$14,'Extrato 2'!$HE$2,IF('Extrato 2'!$NI$13='Extrato 2'!$NH$14,'Extrato 2'!$HG$2,""))</f>
        <v>colocada</v>
      </c>
      <c r="HZ15" s="30" t="str">
        <f>IF('Extrato 2'!$NI$13='Extrato 2'!$NG$14,'Extrato 2'!$HE$2,IF('Extrato 2'!$NI$13='Extrato 2'!$NH$14,'Extrato 2'!$HG$2,""))</f>
        <v>colocada</v>
      </c>
      <c r="IA15" s="30" t="str">
        <f>IF('Extrato 2'!$NI$13='Extrato 2'!$NG$14,'Extrato 2'!$HE$2,IF('Extrato 2'!$NI$13='Extrato 2'!$NH$14,'Extrato 2'!$HG$2,""))</f>
        <v>colocada</v>
      </c>
      <c r="IB15" s="30" t="str">
        <f>IF('Extrato 2'!$NI$13='Extrato 2'!$NG$14,'Extrato 2'!$HE$2,IF('Extrato 2'!$NI$13='Extrato 2'!$NH$14,'Extrato 2'!$HG$2,""))</f>
        <v>colocada</v>
      </c>
      <c r="IC15" s="30" t="str">
        <f>IF('Extrato 2'!GL15=0,"",'Extrato 2'!GL15)</f>
        <v/>
      </c>
      <c r="ID15" s="30" t="str">
        <f>IF('Extrato 2'!GM15=0,"",'Extrato 2'!GM15)</f>
        <v/>
      </c>
      <c r="IE15" s="30" t="str">
        <f>IF('Extrato 2'!GN15=0,"",'Extrato 2'!GN15)</f>
        <v/>
      </c>
      <c r="IF15" s="30" t="str">
        <f>IF('Extrato 2'!GO15=0,"",'Extrato 2'!GO15)</f>
        <v/>
      </c>
      <c r="IG15" s="30" t="str">
        <f>IF('Extrato 2'!GP15=0,"",'Extrato 2'!GP15)</f>
        <v/>
      </c>
      <c r="IH15" s="30" t="str">
        <f>IF('Extrato 2'!GQ15=0,"",'Extrato 2'!GQ15)</f>
        <v/>
      </c>
      <c r="II15" s="14" t="str">
        <f>IF('Extrato 2'!HE15='Extrato 2'!$GV$2,'Extrato 2'!HE15&amp;" "&amp;'Extrato 2'!HK15&amp;" "&amp;'Extrato 2'!HQ15&amp;" "&amp;'Extrato 2'!HW15,'Extrato 2'!GS15&amp;" "&amp;"("&amp;'Extrato 2'!$GK$6&amp;": "&amp;'Extrato 2'!GY15&amp;") "&amp;'Extrato 2'!HE15&amp;" "&amp;'Extrato 2'!HK15&amp;" "&amp;'Extrato 2'!HQ15&amp;" "&amp;'Extrato 2'!HW15&amp;" ("&amp;'Extrato 2'!IC15&amp;")")</f>
        <v>semelhante a 1ª colocada</v>
      </c>
      <c r="IJ15" s="14" t="str">
        <f>IF('Extrato 2'!HF15='Extrato 2'!$GV$2,'Extrato 2'!HF15&amp;" "&amp;'Extrato 2'!HL15&amp;" "&amp;'Extrato 2'!HR15&amp;" "&amp;'Extrato 2'!HX15,'Extrato 2'!GT15&amp;" "&amp;"("&amp;'Extrato 2'!$GK$6&amp;": "&amp;'Extrato 2'!GZ15&amp;") "&amp;'Extrato 2'!HF15&amp;" "&amp;'Extrato 2'!HL15&amp;" "&amp;'Extrato 2'!HR15&amp;" "&amp;'Extrato 2'!HX15&amp;" ("&amp;'Extrato 2'!ID15&amp;")")</f>
        <v>semelhante a 2ª colocada</v>
      </c>
      <c r="IK15" s="14" t="str">
        <f>IF('Extrato 2'!HG15='Extrato 2'!$GV$2,'Extrato 2'!HG15&amp;" "&amp;'Extrato 2'!HM15&amp;" "&amp;'Extrato 2'!HS15&amp;" "&amp;'Extrato 2'!HY15,'Extrato 2'!GU15&amp;" "&amp;"("&amp;'Extrato 2'!$GK$6&amp;": "&amp;'Extrato 2'!HA15&amp;") "&amp;'Extrato 2'!HG15&amp;" "&amp;'Extrato 2'!HM15&amp;" "&amp;'Extrato 2'!HS15&amp;" "&amp;'Extrato 2'!HY15&amp;" ("&amp;'Extrato 2'!IE15&amp;")")</f>
        <v>semelhante a 4ª colocada</v>
      </c>
      <c r="IL15" s="14" t="str">
        <f>IF('Extrato 2'!HH15='Extrato 2'!$GV$2,'Extrato 2'!HH15&amp;" "&amp;'Extrato 2'!HN15&amp;" "&amp;'Extrato 2'!HT15&amp;" "&amp;'Extrato 2'!HZ15,'Extrato 2'!GV15&amp;" "&amp;"("&amp;'Extrato 2'!$GK$6&amp;": "&amp;'Extrato 2'!HB15&amp;") "&amp;'Extrato 2'!HH15&amp;" "&amp;'Extrato 2'!HN15&amp;" "&amp;'Extrato 2'!HT15&amp;" "&amp;'Extrato 2'!HZ15&amp;" ("&amp;'Extrato 2'!IF15&amp;")")</f>
        <v>semelhante a 5ª colocada</v>
      </c>
      <c r="IM15" s="14" t="str">
        <f>IF('Extrato 2'!HI15='Extrato 2'!$GV$2,'Extrato 2'!HI15&amp;" "&amp;'Extrato 2'!HO15&amp;" "&amp;'Extrato 2'!HU15&amp;" "&amp;'Extrato 2'!IA15,'Extrato 2'!GW15&amp;" "&amp;"("&amp;'Extrato 2'!$GK$6&amp;": "&amp;'Extrato 2'!HC15&amp;") "&amp;'Extrato 2'!HI15&amp;" "&amp;'Extrato 2'!HO15&amp;" "&amp;'Extrato 2'!HU15&amp;" "&amp;'Extrato 2'!IA15&amp;" ("&amp;'Extrato 2'!IG15&amp;")")</f>
        <v>semelhante a 6ª colocada</v>
      </c>
      <c r="IN15" s="14" t="str">
        <f>IF('Extrato 2'!HJ15='Extrato 2'!$GV$2,'Extrato 2'!HJ15&amp;" "&amp;'Extrato 2'!HP15&amp;" "&amp;'Extrato 2'!HV15&amp;" "&amp;'Extrato 2'!IB15,'Extrato 2'!GX15&amp;" "&amp;"("&amp;'Extrato 2'!$GK$6&amp;": "&amp;'Extrato 2'!HD15&amp;") "&amp;'Extrato 2'!HJ15&amp;" "&amp;'Extrato 2'!HP15&amp;" "&amp;'Extrato 2'!HV15&amp;" "&amp;'Extrato 2'!IB15&amp;" ("&amp;'Extrato 2'!IH15&amp;")")</f>
        <v>semelhante a 7ª colocada</v>
      </c>
      <c r="JD15" s="20"/>
      <c r="MB15" s="32">
        <f t="shared" si="12"/>
        <v>11</v>
      </c>
      <c r="MC15" s="32">
        <v>13</v>
      </c>
      <c r="MD15" s="32" t="str">
        <f>IF('Extrato 2'!X13=0,"",'Extrato 2'!X13)</f>
        <v/>
      </c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G15" s="16" t="s">
        <v>111</v>
      </c>
      <c r="NH15" s="16" t="s">
        <v>110</v>
      </c>
      <c r="NI15" s="16" t="s">
        <v>109</v>
      </c>
      <c r="NJ15" s="16" t="s">
        <v>108</v>
      </c>
    </row>
    <row r="16" spans="2:376" ht="15" customHeight="1" x14ac:dyDescent="0.25">
      <c r="B16" s="19">
        <f>'Extrato 2'!MC18</f>
        <v>16</v>
      </c>
      <c r="C16" s="7">
        <f>Esboço!AX14</f>
        <v>14</v>
      </c>
      <c r="D16" s="4" t="str">
        <f>IF('Análise Quantitativa'!V50=0,"",'Análise Quantitativa'!V50)</f>
        <v/>
      </c>
      <c r="E16" s="3" t="str">
        <f>IF('Análise Quantitativa'!P50=0,"",'Análise Quantitativa'!P50)</f>
        <v/>
      </c>
      <c r="F16" s="19" t="str">
        <f t="shared" si="0"/>
        <v/>
      </c>
      <c r="G16" s="19" t="str">
        <f t="shared" si="1"/>
        <v/>
      </c>
      <c r="H16" s="22" t="str">
        <v/>
      </c>
      <c r="I16" s="22" t="str">
        <v/>
      </c>
      <c r="J16" s="76" t="str">
        <f>IFERROR(IF('Análise Quantitativa'!$D$33="Máximo",RANK(D16,$D$3:$D$72,0),IF('Análise Quantitativa'!$D$33="Mínimo",RANK(D16,$D$3:$D$72,1),IF('Análise Quantitativa'!$D$33="- Mínimo",RANK(D16,$D$3:$D$72,1),""))),"")</f>
        <v/>
      </c>
      <c r="K16" s="76" t="str">
        <f>IFERROR(IF('Análise Quantitativa'!$D$33="Máximo",_xlfn.RANK.EQ(D16,$D$3:$D$72,0)+COUNTIF($D$3:D16,D16)-1,IF('Análise Quantitativa'!$D$33="Mínimo",_xlfn.RANK.EQ(D16,$D$3:$D$72,1)+COUNTIF($D$3:D16,D16)-1,IF('Análise Quantitativa'!$D$33="- Mínimo",_xlfn.RANK.EQ(D16,$D$3:$D$72,1)+COUNTIF($D$3:D16,D16)-1,""))),"")</f>
        <v/>
      </c>
      <c r="L16" s="6" t="str">
        <f>IFERROR(IF(ISBLANK(D16),"",IF(AND(D16&gt;'Extrato 2'!$EW$3),'Extrato 2'!$HR$2,IF(AND(D16&lt;'Extrato 2'!$EX$3),'Extrato 2'!$HQ$2,'Extrato 2'!$HP$2))),"")</f>
        <v>&gt;₯</v>
      </c>
      <c r="M16" s="6" t="e">
        <f>IF((((IF(AND('Extrato 2'!D16&gt;'Extrato 2'!$EW$3),(('Extrato 2'!$EW$3-'Extrato 2'!D16)/'Extrato 2'!D16),IF(AND('Extrato 2'!D16&lt;'Extrato 2'!$EX$3),(('Extrato 2'!$EX$3-'Extrato 2'!D16)/'Extrato 2'!D16),'Extrato 2'!$HW$2)))))&lt;0,IF(AND('Extrato 2'!D16&gt;'Extrato 2'!$EW$3),(('Extrato 2'!$EW$3-'Extrato 2'!D16)/'Extrato 2'!D16),IF(AND('Extrato 2'!D16&lt;'Extrato 2'!$EX$3),(('Extrato 2'!$EX$3-'Extrato 2'!D16)/'Extrato 2'!D16),'Extrato 2'!$HW$2))*-1,IF(AND('Extrato 2'!D16&gt;'Extrato 2'!$EW$3),(('Extrato 2'!$EW$3-'Extrato 2'!D16)/'Extrato 2'!D16),IF(AND('Extrato 2'!D16&lt;'Extrato 2'!$EX$3),(('Extrato 2'!$EX$3-'Extrato 2'!D16)/'Extrato 2'!D16),'Extrato 2'!$HW$2)))</f>
        <v>#VALUE!</v>
      </c>
      <c r="N16" s="6" t="e">
        <f>IF(AND(D16&gt;'Extrato 2'!$EW$3),M16,"")</f>
        <v>#VALUE!</v>
      </c>
      <c r="O16" s="6" t="str">
        <f>IF(D16&lt;'Extrato 2'!$EX$3,M16,"")</f>
        <v/>
      </c>
      <c r="P16" s="5" t="str">
        <f>IF('Extrato 2'!L16='Extrato 2'!$HP$2,'Extrato 2'!D16,"")</f>
        <v/>
      </c>
      <c r="Q16" s="4" t="str">
        <f>IF(ISNA(HLOOKUP($Q$2,'Extrato 2'!$ME$3:$NE$74,B16,0)),"",IF(HLOOKUP($Q$2,'Extrato 2'!$ME$3:$NE$74,B16,0)="","",IF(HLOOKUP($Q$2,'Extrato 2'!$ME$3:$NE$74,B16,0)=0,"",HLOOKUP($Q$2,'Extrato 2'!$ME$3:$NE$74,B16,0))))</f>
        <v/>
      </c>
      <c r="S16" s="77" t="str">
        <f t="shared" si="6"/>
        <v/>
      </c>
      <c r="T16" s="19" t="str">
        <f t="shared" si="2"/>
        <v/>
      </c>
      <c r="U16" s="3" t="str">
        <f>IF('Análise Quantitativa'!C50=0,"",'Análise Quantitativa'!C50)</f>
        <v/>
      </c>
      <c r="V16" s="19" t="str">
        <f t="shared" si="3"/>
        <v/>
      </c>
      <c r="X16" s="19" t="str">
        <f t="shared" si="4"/>
        <v/>
      </c>
      <c r="Y16" s="19" t="str">
        <f t="shared" si="5"/>
        <v/>
      </c>
      <c r="AA16" s="19" t="str">
        <f>IF('Extrato 2'!D16='Extrato 2'!$EF$3,'Extrato 2'!E16,"")</f>
        <v/>
      </c>
      <c r="AB16" s="19" t="str">
        <f>IF(AA16="","-",'Extrato 2'!S16)</f>
        <v>-</v>
      </c>
      <c r="AC16" s="19" t="str">
        <v/>
      </c>
      <c r="AD16" s="19" t="str">
        <f>IF(AC16="","",VLOOKUP(AC16,'Extrato 2'!$S$3:$U$72,3,0))</f>
        <v/>
      </c>
      <c r="AE16" s="2" t="str">
        <f>IF(AC16="","",AD16&amp;" ("&amp;VLOOKUP(AC16,'Extrato 2'!$S$3:$U$72,2,0)&amp;")")</f>
        <v/>
      </c>
      <c r="AF16" s="19" t="str">
        <f>IF('Extrato 2'!D16='Extrato 2'!$EF$4,'Extrato 2'!E16,"")</f>
        <v/>
      </c>
      <c r="AG16" s="19" t="str">
        <f>IF(AF16="","-",'Extrato 2'!$S16)</f>
        <v>-</v>
      </c>
      <c r="AH16" s="19" t="str">
        <v/>
      </c>
      <c r="AI16" s="19" t="str">
        <f>IF(AH16="","",VLOOKUP(AH16,'Extrato 2'!$S$3:$U$72,3,0))</f>
        <v/>
      </c>
      <c r="AJ16" s="2" t="str">
        <f>IF(AH16="","",AI16&amp;" ("&amp;VLOOKUP(AH16,'Extrato 2'!$S$3:$U$72,2,0)&amp;")")</f>
        <v/>
      </c>
      <c r="AK16" s="19" t="str">
        <f>IF('Extrato 2'!D16='Extrato 2'!$EF$5,'Extrato 2'!E16,"")</f>
        <v/>
      </c>
      <c r="AL16" s="19" t="str">
        <f>IF(AK16="","-",'Extrato 2'!$S16)</f>
        <v>-</v>
      </c>
      <c r="AM16" s="19" t="str">
        <v/>
      </c>
      <c r="AN16" s="19" t="str">
        <f>IF(AM16="","",VLOOKUP(AM16,'Extrato 2'!$S$3:$U$72,3,0))</f>
        <v/>
      </c>
      <c r="AO16" s="2" t="str">
        <f>IF(AM16="","",AN16&amp;" ("&amp;VLOOKUP(AM16,'Extrato 2'!$S$3:$U$72,2,0)&amp;")")</f>
        <v/>
      </c>
      <c r="AP16" s="19" t="str">
        <f>IF('Extrato 2'!D16='Extrato 2'!$EF$6,'Extrato 2'!E16,"")</f>
        <v/>
      </c>
      <c r="AQ16" s="19" t="str">
        <f>IF(AP16="","-",'Extrato 2'!$S16)</f>
        <v>-</v>
      </c>
      <c r="AR16" s="19" t="str">
        <v/>
      </c>
      <c r="AS16" s="19" t="str">
        <f>IF(AR16="","",VLOOKUP(AR16,'Extrato 2'!$S$3:$U$72,3,0))</f>
        <v/>
      </c>
      <c r="AT16" s="2" t="str">
        <f>IF(AR16="","",AS16&amp;" ("&amp;VLOOKUP(AR16,'Extrato 2'!$S$3:$U$72,2,0)&amp;")")</f>
        <v/>
      </c>
      <c r="AU16" s="19" t="str">
        <f>IF('Extrato 2'!D16='Extrato 2'!$EF$7,'Extrato 2'!E16,"")</f>
        <v/>
      </c>
      <c r="AV16" s="19" t="str">
        <f>IF(AU16="","-",'Extrato 2'!$S16)</f>
        <v>-</v>
      </c>
      <c r="AW16" s="19" t="str">
        <v/>
      </c>
      <c r="AX16" s="19" t="str">
        <f>IF(AW16="","",VLOOKUP(AW16,'Extrato 2'!$S$3:$U$72,3,0))</f>
        <v/>
      </c>
      <c r="AY16" s="2" t="str">
        <f>IF(AW16="","",AX16&amp;" ("&amp;VLOOKUP(AW16,'Extrato 2'!$S$3:$U$72,2,0)&amp;")")</f>
        <v/>
      </c>
      <c r="AZ16" s="19" t="str">
        <f>IF('Extrato 2'!D16='Extrato 2'!$EF$8,'Extrato 2'!E16,"")</f>
        <v/>
      </c>
      <c r="BA16" s="19" t="str">
        <f>IF(AZ16="","-",'Extrato 2'!$S16)</f>
        <v>-</v>
      </c>
      <c r="BB16" s="19" t="str">
        <v/>
      </c>
      <c r="BC16" s="19" t="str">
        <f>IF(BB16="","",VLOOKUP(BB16,'Extrato 2'!$S$3:$U$72,3,0))</f>
        <v/>
      </c>
      <c r="BD16" s="2" t="str">
        <f>IF(BB16="","",BC16&amp;" ("&amp;VLOOKUP(BB16,'Extrato 2'!$S$3:$U$72,2,0)&amp;")")</f>
        <v/>
      </c>
      <c r="BE16" s="19" t="str">
        <f>IF('Extrato 2'!D16='Extrato 2'!$EF$9,'Extrato 2'!E16,"")</f>
        <v/>
      </c>
      <c r="BF16" s="19" t="str">
        <f>IF(BE16="","-",'Extrato 2'!$S16)</f>
        <v>-</v>
      </c>
      <c r="BG16" s="19" t="str">
        <v/>
      </c>
      <c r="BH16" s="19" t="str">
        <f>IF(BG16="","",VLOOKUP(BG16,'Extrato 2'!$S$3:$U$72,3,0))</f>
        <v/>
      </c>
      <c r="BI16" s="2" t="str">
        <f>IF(BG16="","",BH16&amp;" ("&amp;VLOOKUP(BG16,'Extrato 2'!$S$3:$U$72,2,0)&amp;")")</f>
        <v/>
      </c>
      <c r="BK16" s="19" t="str">
        <f>IF('Extrato 2'!D16='Extrato 2'!$EH$3,'Extrato 2'!E16,"")</f>
        <v/>
      </c>
      <c r="BL16" s="19" t="str">
        <f>IF(BK16="","-",'Extrato 2'!S16)</f>
        <v>-</v>
      </c>
      <c r="BM16" s="19" t="str">
        <v/>
      </c>
      <c r="BN16" s="19" t="str">
        <f>IF(BM16="","",VLOOKUP(BM16,'Extrato 2'!$S$3:$U$72,3,0))</f>
        <v/>
      </c>
      <c r="BO16" s="2" t="str">
        <f>IF(BM16="","",BN16&amp;" ("&amp;VLOOKUP(BM16,'Extrato 2'!$S$3:$U$72,2,0)&amp;")")</f>
        <v/>
      </c>
      <c r="BP16" s="19" t="str">
        <f>IF('Extrato 2'!D16='Extrato 2'!$EH$4,'Extrato 2'!E16,"")</f>
        <v/>
      </c>
      <c r="BQ16" s="19" t="str">
        <f>IF(BP16="","-",'Extrato 2'!$S16)</f>
        <v>-</v>
      </c>
      <c r="BR16" s="19" t="str">
        <v/>
      </c>
      <c r="BS16" s="19" t="str">
        <f>IF(BR16="","",VLOOKUP(BR16,'Extrato 2'!$S$3:$U$72,3,0))</f>
        <v/>
      </c>
      <c r="BT16" s="2" t="str">
        <f>IF(BR16="","",BS16&amp;" ("&amp;VLOOKUP(BR16,'Extrato 2'!$S$3:$U$72,2,0)&amp;")")</f>
        <v/>
      </c>
      <c r="BU16" s="19" t="str">
        <f>IF('Extrato 2'!D16='Extrato 2'!$EH$5,'Extrato 2'!E16,"")</f>
        <v/>
      </c>
      <c r="BV16" s="19" t="str">
        <f>IF(BU16="","-",'Extrato 2'!$S16)</f>
        <v>-</v>
      </c>
      <c r="BW16" s="19" t="str">
        <v/>
      </c>
      <c r="BX16" s="19" t="str">
        <f>IF(BW16="","",VLOOKUP(BW16,'Extrato 2'!$S$3:$U$72,3,0))</f>
        <v/>
      </c>
      <c r="BY16" s="2" t="str">
        <f>IF(BW16="","",BX16&amp;" ("&amp;VLOOKUP(BW16,'Extrato 2'!$S$3:$U$72,2,0)&amp;")")</f>
        <v/>
      </c>
      <c r="BZ16" s="19" t="str">
        <f>IF('Extrato 2'!D16='Extrato 2'!$EH$6,'Extrato 2'!E16,"")</f>
        <v/>
      </c>
      <c r="CA16" s="19" t="str">
        <f>IF(BZ16="","-",'Extrato 2'!$S16)</f>
        <v>-</v>
      </c>
      <c r="CB16" s="19" t="str">
        <v/>
      </c>
      <c r="CC16" s="19" t="str">
        <f>IF(CB16="","",VLOOKUP(CB16,'Extrato 2'!$S$3:$U$72,3,0))</f>
        <v/>
      </c>
      <c r="CD16" s="2" t="str">
        <f>IF(CB16="","",CC16&amp;" ("&amp;VLOOKUP(CB16,'Extrato 2'!$S$3:$U$72,2,0)&amp;")")</f>
        <v/>
      </c>
      <c r="CE16" s="19" t="str">
        <f>IF('Extrato 2'!D16='Extrato 2'!$EH$7,'Extrato 2'!E16,"")</f>
        <v/>
      </c>
      <c r="CF16" s="19" t="str">
        <f>IF(CE16="","-",'Extrato 2'!$S16)</f>
        <v>-</v>
      </c>
      <c r="CG16" s="19" t="str">
        <v/>
      </c>
      <c r="CH16" s="19" t="str">
        <f>IF(CG16="","",VLOOKUP(CG16,'Extrato 2'!$S$3:$U$72,3,0))</f>
        <v/>
      </c>
      <c r="CI16" s="2" t="str">
        <f>IF(CG16="","",CH16&amp;" ("&amp;VLOOKUP(CG16,'Extrato 2'!$S$3:$U$72,2,0)&amp;")")</f>
        <v/>
      </c>
      <c r="CJ16" s="19" t="str">
        <f>IF('Extrato 2'!D16='Extrato 2'!$EH$8,'Extrato 2'!E16,"")</f>
        <v/>
      </c>
      <c r="CK16" s="19" t="str">
        <f>IF(CJ16="","-",'Extrato 2'!$S16)</f>
        <v>-</v>
      </c>
      <c r="CL16" s="19" t="str">
        <v/>
      </c>
      <c r="CM16" s="19" t="str">
        <f>IF(CL16="","",VLOOKUP(CL16,'Extrato 2'!$S$3:$U$72,3,0))</f>
        <v/>
      </c>
      <c r="CN16" s="2" t="str">
        <f>IF(CL16="","",CM16&amp;" ("&amp;VLOOKUP(CL16,'Extrato 2'!$S$3:$U$72,2,0)&amp;")")</f>
        <v/>
      </c>
      <c r="CO16" s="19" t="str">
        <f>IF('Extrato 2'!D16='Extrato 2'!$EH$9,'Extrato 2'!E16,"")</f>
        <v/>
      </c>
      <c r="CP16" s="19" t="str">
        <f>IF(CO16="","-",'Extrato 2'!$S16)</f>
        <v>-</v>
      </c>
      <c r="CQ16" s="19" t="str">
        <v/>
      </c>
      <c r="CR16" s="19" t="str">
        <f>IF(CQ16="","",VLOOKUP(CQ16,'Extrato 2'!$S$3:$U$72,3,0))</f>
        <v/>
      </c>
      <c r="CS16" s="2" t="str">
        <f>IF(CQ16="","",CR16&amp;" ("&amp;VLOOKUP(CQ16,'Extrato 2'!$S$3:$U$72,2,0)&amp;")")</f>
        <v/>
      </c>
      <c r="CU16" s="19" t="str">
        <f>IF('Extrato 2'!D16='Extrato 2'!$EJ$3,'Extrato 2'!E16,"")</f>
        <v/>
      </c>
      <c r="CV16" s="19" t="str">
        <f>IF(CU16="","-",'Extrato 2'!S16)</f>
        <v>-</v>
      </c>
      <c r="CW16" s="19" t="str">
        <v/>
      </c>
      <c r="CX16" s="19" t="str">
        <f>IF(CW16="","",VLOOKUP(CW16,'Extrato 2'!$S$3:$U$72,3,0))</f>
        <v/>
      </c>
      <c r="CY16" s="2" t="str">
        <f>IF(CW16="","",CX16&amp;" ("&amp;VLOOKUP(CW16,'Extrato 2'!$S$3:$U$72,2,0)&amp;")")</f>
        <v/>
      </c>
      <c r="CZ16" s="19" t="str">
        <f>IF('Extrato 2'!D16='Extrato 2'!$EJ$4,'Extrato 2'!E16,"")</f>
        <v/>
      </c>
      <c r="DA16" s="19" t="str">
        <f>IF(CZ16="","-",'Extrato 2'!$S16)</f>
        <v>-</v>
      </c>
      <c r="DB16" s="19" t="str">
        <v/>
      </c>
      <c r="DC16" s="19" t="str">
        <f>IF(DB16="","",VLOOKUP(DB16,'Extrato 2'!$S$3:$U$72,3,0))</f>
        <v/>
      </c>
      <c r="DD16" s="2" t="str">
        <f>IF(DB16="","",DC16&amp;" ("&amp;VLOOKUP(DB16,'Extrato 2'!$S$3:$U$72,2,0)&amp;")")</f>
        <v/>
      </c>
      <c r="DE16" s="19" t="str">
        <f>IF('Extrato 2'!D16='Extrato 2'!$EJ$5,'Extrato 2'!E16,"")</f>
        <v/>
      </c>
      <c r="DF16" s="19" t="str">
        <f>IF(DE16="","-",'Extrato 2'!$S16)</f>
        <v>-</v>
      </c>
      <c r="DG16" s="19" t="str">
        <v/>
      </c>
      <c r="DH16" s="19" t="str">
        <f>IF(DG16="","",VLOOKUP(DG16,'Extrato 2'!$S$3:$U$72,3,0))</f>
        <v/>
      </c>
      <c r="DI16" s="2" t="str">
        <f>IF(DG16="","",DH16&amp;" ("&amp;VLOOKUP(DG16,'Extrato 2'!$S$3:$U$72,2,0)&amp;")")</f>
        <v/>
      </c>
      <c r="DJ16" s="19" t="str">
        <f>IF('Extrato 2'!D16='Extrato 2'!$EJ$6,'Extrato 2'!E16,"")</f>
        <v/>
      </c>
      <c r="DK16" s="19" t="str">
        <f>IF(DJ16="","-",'Extrato 2'!$S16)</f>
        <v>-</v>
      </c>
      <c r="DL16" s="19" t="str">
        <v/>
      </c>
      <c r="DM16" s="19" t="str">
        <f>IF(DL16="","",VLOOKUP(DL16,'Extrato 2'!$S$3:$U$72,3,0))</f>
        <v/>
      </c>
      <c r="DN16" s="2" t="str">
        <f>IF(DL16="","",DM16&amp;" ("&amp;VLOOKUP(DL16,'Extrato 2'!$S$3:$U$72,2,0)&amp;")")</f>
        <v/>
      </c>
      <c r="DO16" s="19" t="str">
        <f>IF('Extrato 2'!D16='Extrato 2'!$EJ$7,'Extrato 2'!E16,"")</f>
        <v/>
      </c>
      <c r="DP16" s="19" t="str">
        <f>IF(DO16="","-",'Extrato 2'!$S16)</f>
        <v>-</v>
      </c>
      <c r="DQ16" s="19" t="str">
        <v/>
      </c>
      <c r="DR16" s="19" t="str">
        <f>IF(DQ16="","",VLOOKUP(DQ16,'Extrato 2'!$S$3:$U$72,3,0))</f>
        <v/>
      </c>
      <c r="DS16" s="2" t="str">
        <f>IF(DQ16="","",DR16&amp;" ("&amp;VLOOKUP(DQ16,'Extrato 2'!$S$3:$U$72,2,0)&amp;")")</f>
        <v/>
      </c>
      <c r="DT16" s="19" t="str">
        <f>IF('Extrato 2'!D16='Extrato 2'!$EJ$8,'Extrato 2'!E16,"")</f>
        <v/>
      </c>
      <c r="DU16" s="19" t="str">
        <f>IF(DT16="","-",'Extrato 2'!$S16)</f>
        <v>-</v>
      </c>
      <c r="DV16" s="19" t="str">
        <v/>
      </c>
      <c r="DW16" s="19" t="str">
        <f>IF(DV16="","",VLOOKUP(DV16,'Extrato 2'!$S$3:$U$72,3,0))</f>
        <v/>
      </c>
      <c r="DX16" s="2" t="str">
        <f>IF(DV16="","",DW16&amp;" ("&amp;VLOOKUP(DV16,'Extrato 2'!$S$3:$U$72,2,0)&amp;")")</f>
        <v/>
      </c>
      <c r="DY16" s="19" t="str">
        <f>IF('Extrato 2'!D16='Extrato 2'!$EJ$9,'Extrato 2'!E16,"")</f>
        <v/>
      </c>
      <c r="DZ16" s="19" t="str">
        <f>IF(DY16="","-",'Extrato 2'!$S16)</f>
        <v>-</v>
      </c>
      <c r="EA16" s="19" t="str">
        <v/>
      </c>
      <c r="EB16" s="19" t="str">
        <f>IF(EA16="","",VLOOKUP(EA16,'Extrato 2'!$S$3:$U$72,3,0))</f>
        <v/>
      </c>
      <c r="EC16" s="2" t="str">
        <f>IF(EA16="","",EB16&amp;" ("&amp;VLOOKUP(EA16,'Extrato 2'!$S$3:$U$72,2,0)&amp;")")</f>
        <v/>
      </c>
      <c r="FM16" s="22">
        <v>14</v>
      </c>
      <c r="FN16" s="22" t="str">
        <f>IF('Extrato 2'!$FG$13='Extrato 2'!$GB$29,'Extrato 2'!AE16,IF('Extrato 2'!$FG$13='Extrato 2'!$GC$29,'Extrato 2'!BO16,IF('Extrato 2'!$FG$13='Extrato 2'!$EJ$2,'Extrato 2'!CY16,"")))</f>
        <v/>
      </c>
      <c r="FO16" s="22">
        <v>14</v>
      </c>
      <c r="FP16" s="22" t="str">
        <f>IF('Extrato 2'!$FG$13='Extrato 2'!$GB$29,'Extrato 2'!AJ16,IF('Extrato 2'!$FG$13='Extrato 2'!$GC$29,'Extrato 2'!BT16,IF('Extrato 2'!$FG$13='Extrato 2'!$EJ$2,'Extrato 2'!DD16,"")))</f>
        <v/>
      </c>
      <c r="FQ16" s="22">
        <v>14</v>
      </c>
      <c r="FR16" s="22" t="str">
        <f>IF('Extrato 2'!$FG$13='Extrato 2'!$GB$29,'Extrato 2'!AO16,IF('Extrato 2'!$FG$13='Extrato 2'!$GC$29,'Extrato 2'!BY16,IF('Extrato 2'!$FG$13='Extrato 2'!$EJ$2,'Extrato 2'!DI16,"")))</f>
        <v/>
      </c>
      <c r="FS16" s="22">
        <v>14</v>
      </c>
      <c r="FT16" s="22" t="str">
        <f>IF('Extrato 2'!$FG$13='Extrato 2'!$GB$29,'Extrato 2'!AT16,IF('Extrato 2'!$FG$13='Extrato 2'!$GC$29,'Extrato 2'!CD16,IF('Extrato 2'!$FG$13='Extrato 2'!$EJ$2,'Extrato 2'!DN16,"")))</f>
        <v/>
      </c>
      <c r="FU16" s="22">
        <v>14</v>
      </c>
      <c r="FV16" s="22" t="str">
        <f>IF('Extrato 2'!$FG$13='Extrato 2'!$GB$29,'Extrato 2'!AY16,IF('Extrato 2'!$FG$13='Extrato 2'!$GC$29,'Extrato 2'!CI16,IF('Extrato 2'!$FG$13='Extrato 2'!$EJ$2,'Extrato 2'!DS16,"")))</f>
        <v/>
      </c>
      <c r="FW16" s="22">
        <v>14</v>
      </c>
      <c r="FX16" s="22" t="str">
        <f>IF('Extrato 2'!$FG$13='Extrato 2'!$GB$29,'Extrato 2'!BD16,IF('Extrato 2'!$FG$13='Extrato 2'!$GC$29,'Extrato 2'!CN16,IF('Extrato 2'!$FG$13='Extrato 2'!$EJ$2,'Extrato 2'!DX16,"")))</f>
        <v/>
      </c>
      <c r="FY16" s="22">
        <v>14</v>
      </c>
      <c r="FZ16" s="22" t="str">
        <f>IF('Extrato 2'!$FG$13='Extrato 2'!$GB$29,'Extrato 2'!BI16,IF('Extrato 2'!$FG$13='Extrato 2'!$GC$29,'Extrato 2'!CS16,IF('Extrato 2'!$FG$13='Extrato 2'!$EJ$2,'Extrato 2'!EC16,"")))</f>
        <v/>
      </c>
      <c r="GB16" s="30" t="str">
        <f>IF('Extrato 2'!$NH$2&gt;=3,'Extrato 2'!FN17,"")</f>
        <v/>
      </c>
      <c r="GC16" s="30" t="str">
        <f>IF('Extrato 2'!$NH$2&gt;=3,'Extrato 2'!FP17,"")</f>
        <v/>
      </c>
      <c r="GD16" s="30" t="str">
        <f>IF('Extrato 2'!$NH$2&gt;=3,'Extrato 2'!FR17,"")</f>
        <v/>
      </c>
      <c r="GE16" s="30" t="str">
        <f>IF('Extrato 2'!$NH$2&gt;=4,'Extrato 2'!FT17,"")</f>
        <v/>
      </c>
      <c r="GF16" s="30" t="str">
        <f>IF('Extrato 2'!$NH$2&gt;=5,'Extrato 2'!FV17,"")</f>
        <v/>
      </c>
      <c r="GG16" s="30" t="str">
        <f>IF('Extrato 2'!$NH$2&gt;=6,'Extrato 2'!FX17,"")</f>
        <v/>
      </c>
      <c r="GH16" s="30" t="str">
        <f>IF('Extrato 2'!$NH$2&gt;=7,'Extrato 2'!FZ17,"")</f>
        <v/>
      </c>
      <c r="GK16" s="10" t="s">
        <v>4</v>
      </c>
      <c r="GL16" s="12" t="str">
        <f>IF(GK15="","",IF(GL15="","",IF((GK15-GL15)&lt;0,(GK15-GL15)*-1,(GK15-GL15)*1)))</f>
        <v/>
      </c>
      <c r="GM16" s="12" t="str">
        <f>IF(GK15="","",IF(GM15="","",IF((GK15-GM15)&lt;0,(GK15-GM15)*-1,(GK15-GM15)*1)))</f>
        <v/>
      </c>
      <c r="GN16" s="12" t="str">
        <f>IF(GK15="","",IF(GN15="","",IF((GK15-GN15)&lt;0,(GK15-GN15)*-1,(GK15-GN15)*1)))</f>
        <v/>
      </c>
      <c r="GO16" s="12" t="str">
        <f>IF(GK15="","",IF(GO15="","",IF((GK15-GO15)&lt;0,(GK15-GO15)*-1,(GK15-GO15)*1)))</f>
        <v/>
      </c>
      <c r="GP16" s="12" t="str">
        <f>IF(GK15="","",IF(GP15="","",IF((GK15-GP15)&lt;0,(GK15-GP15)*-1,(GK15-GP15)*1)))</f>
        <v/>
      </c>
      <c r="GQ16" s="12" t="str">
        <f>IF(GK15="","",IF(GQ15="","",IF((GK15-GQ15)&lt;0,(GK15-GQ15)*-1,(GK15-GQ15)*1)))</f>
        <v/>
      </c>
      <c r="GS16" s="11" t="str">
        <f>IF(ISERROR('Extrato 2'!II15&amp;" e"&amp;" "&amp;'Extrato 2'!IJ15&amp;"."),"-",'Extrato 2'!II15&amp;" e"&amp;" "&amp;'Extrato 2'!IJ15&amp;".")</f>
        <v>semelhante a 1ª colocada e semelhante a 2ª colocada.</v>
      </c>
      <c r="GT16" s="11" t="str">
        <f>IF(ISERROR('Extrato 2'!II15&amp;","&amp;" "&amp;'Extrato 2'!IJ15&amp;" e"&amp;" "&amp;'Extrato 2'!IK15&amp;"."),"-",'Extrato 2'!II15&amp;","&amp;" "&amp;'Extrato 2'!IJ15&amp;" e"&amp;" "&amp;'Extrato 2'!IK15&amp;".")</f>
        <v>semelhante a 1ª colocada, semelhante a 2ª colocada e semelhante a 4ª colocada.</v>
      </c>
      <c r="GU16" s="11" t="str">
        <f>IF(ISERROR('Extrato 2'!II15&amp;","&amp;" "&amp;'Extrato 2'!IJ15&amp;","&amp;" "&amp;'Extrato 2'!IK15&amp;" e"&amp;" "&amp;'Extrato 2'!IL15&amp;"."),"-",'Extrato 2'!II15&amp;","&amp;" "&amp;'Extrato 2'!IJ15&amp;","&amp;" "&amp;'Extrato 2'!IK15&amp;" e"&amp;" "&amp;'Extrato 2'!IL15&amp;".")</f>
        <v>semelhante a 1ª colocada, semelhante a 2ª colocada, semelhante a 4ª colocada e semelhante a 5ª colocada.</v>
      </c>
      <c r="GV16" s="11" t="str">
        <f>IF(ISERROR('Extrato 2'!II15&amp;","&amp;" "&amp;'Extrato 2'!IJ15&amp;","&amp;" "&amp;'Extrato 2'!IK15&amp;","&amp;" "&amp;'Extrato 2'!IL15&amp;" e"&amp;" "&amp;'Extrato 2'!IM15&amp;"."),"-",'Extrato 2'!II15&amp;","&amp;" "&amp;'Extrato 2'!IJ15&amp;","&amp;" "&amp;'Extrato 2'!IK15&amp;","&amp;" "&amp;'Extrato 2'!IL15&amp;" e"&amp;" "&amp;'Extrato 2'!IM15&amp;".")</f>
        <v>semelhante a 1ª colocada, semelhante a 2ª colocada, semelhante a 4ª colocada, semelhante a 5ª colocada e semelhante a 6ª colocada.</v>
      </c>
      <c r="GW16" s="11" t="str">
        <f>IF(ISERROR('Extrato 2'!II15&amp;","&amp;" "&amp;'Extrato 2'!IJ15&amp;","&amp;" "&amp;'Extrato 2'!IK15&amp;","&amp;" "&amp;'Extrato 2'!IL15&amp;","&amp;" "&amp;'Extrato 2'!IM15&amp;"e"&amp;" "&amp;'Extrato 2'!IN15&amp;"."),"-",'Extrato 2'!II15&amp;","&amp;" "&amp;'Extrato 2'!IJ15&amp;","&amp;" "&amp;'Extrato 2'!IK15&amp;","&amp;" "&amp;'Extrato 2'!IL15&amp;","&amp;" "&amp;'Extrato 2'!IM15&amp;" e"&amp;" "&amp;'Extrato 2'!IN15&amp;".")</f>
        <v>semelhante a 1ª colocada, semelhante a 2ª colocada, semelhante a 4ª colocada, semelhante a 5ª colocada, semelhante a 6ª colocada e semelhante a 7ª colocada.</v>
      </c>
      <c r="MB16" s="32">
        <f t="shared" si="12"/>
        <v>12</v>
      </c>
      <c r="MC16" s="32">
        <v>14</v>
      </c>
      <c r="MD16" s="32" t="str">
        <f>IF('Extrato 2'!X14=0,"",'Extrato 2'!X14)</f>
        <v/>
      </c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</row>
    <row r="17" spans="2:369" ht="15" customHeight="1" x14ac:dyDescent="0.25">
      <c r="B17" s="19">
        <f>'Extrato 2'!MC19</f>
        <v>17</v>
      </c>
      <c r="C17" s="7">
        <f>Esboço!AX15</f>
        <v>15</v>
      </c>
      <c r="D17" s="4" t="str">
        <f>IF('Análise Quantitativa'!V51=0,"",'Análise Quantitativa'!V51)</f>
        <v/>
      </c>
      <c r="E17" s="3" t="str">
        <f>IF('Análise Quantitativa'!P51=0,"",'Análise Quantitativa'!P51)</f>
        <v/>
      </c>
      <c r="F17" s="19" t="str">
        <f t="shared" si="0"/>
        <v/>
      </c>
      <c r="G17" s="19" t="str">
        <f t="shared" si="1"/>
        <v/>
      </c>
      <c r="H17" s="22" t="str">
        <v/>
      </c>
      <c r="I17" s="22" t="str">
        <v/>
      </c>
      <c r="J17" s="76" t="str">
        <f>IFERROR(IF('Análise Quantitativa'!$D$33="Máximo",RANK(D17,$D$3:$D$72,0),IF('Análise Quantitativa'!$D$33="Mínimo",RANK(D17,$D$3:$D$72,1),IF('Análise Quantitativa'!$D$33="- Mínimo",RANK(D17,$D$3:$D$72,1),""))),"")</f>
        <v/>
      </c>
      <c r="K17" s="76" t="str">
        <f>IFERROR(IF('Análise Quantitativa'!$D$33="Máximo",_xlfn.RANK.EQ(D17,$D$3:$D$72,0)+COUNTIF($D$3:D17,D17)-1,IF('Análise Quantitativa'!$D$33="Mínimo",_xlfn.RANK.EQ(D17,$D$3:$D$72,1)+COUNTIF($D$3:D17,D17)-1,IF('Análise Quantitativa'!$D$33="- Mínimo",_xlfn.RANK.EQ(D17,$D$3:$D$72,1)+COUNTIF($D$3:D17,D17)-1,""))),"")</f>
        <v/>
      </c>
      <c r="L17" s="6" t="str">
        <f>IFERROR(IF(ISBLANK(D17),"",IF(AND(D17&gt;'Extrato 2'!$EW$3),'Extrato 2'!$HR$2,IF(AND(D17&lt;'Extrato 2'!$EX$3),'Extrato 2'!$HQ$2,'Extrato 2'!$HP$2))),"")</f>
        <v>&gt;₯</v>
      </c>
      <c r="M17" s="6" t="e">
        <f>IF((((IF(AND('Extrato 2'!D17&gt;'Extrato 2'!$EW$3),(('Extrato 2'!$EW$3-'Extrato 2'!D17)/'Extrato 2'!D17),IF(AND('Extrato 2'!D17&lt;'Extrato 2'!$EX$3),(('Extrato 2'!$EX$3-'Extrato 2'!D17)/'Extrato 2'!D17),'Extrato 2'!$HW$2)))))&lt;0,IF(AND('Extrato 2'!D17&gt;'Extrato 2'!$EW$3),(('Extrato 2'!$EW$3-'Extrato 2'!D17)/'Extrato 2'!D17),IF(AND('Extrato 2'!D17&lt;'Extrato 2'!$EX$3),(('Extrato 2'!$EX$3-'Extrato 2'!D17)/'Extrato 2'!D17),'Extrato 2'!$HW$2))*-1,IF(AND('Extrato 2'!D17&gt;'Extrato 2'!$EW$3),(('Extrato 2'!$EW$3-'Extrato 2'!D17)/'Extrato 2'!D17),IF(AND('Extrato 2'!D17&lt;'Extrato 2'!$EX$3),(('Extrato 2'!$EX$3-'Extrato 2'!D17)/'Extrato 2'!D17),'Extrato 2'!$HW$2)))</f>
        <v>#VALUE!</v>
      </c>
      <c r="N17" s="6" t="e">
        <f>IF(AND(D17&gt;'Extrato 2'!$EW$3),M17,"")</f>
        <v>#VALUE!</v>
      </c>
      <c r="O17" s="6" t="str">
        <f>IF(D17&lt;'Extrato 2'!$EX$3,M17,"")</f>
        <v/>
      </c>
      <c r="P17" s="5" t="str">
        <f>IF('Extrato 2'!L17='Extrato 2'!$HP$2,'Extrato 2'!D17,"")</f>
        <v/>
      </c>
      <c r="Q17" s="4" t="str">
        <f>IF(ISNA(HLOOKUP($Q$2,'Extrato 2'!$ME$3:$NE$74,B17,0)),"",IF(HLOOKUP($Q$2,'Extrato 2'!$ME$3:$NE$74,B17,0)="","",IF(HLOOKUP($Q$2,'Extrato 2'!$ME$3:$NE$74,B17,0)=0,"",HLOOKUP($Q$2,'Extrato 2'!$ME$3:$NE$74,B17,0))))</f>
        <v/>
      </c>
      <c r="S17" s="77" t="str">
        <f t="shared" si="6"/>
        <v/>
      </c>
      <c r="T17" s="19" t="str">
        <f t="shared" si="2"/>
        <v/>
      </c>
      <c r="U17" s="3" t="str">
        <f>IF('Análise Quantitativa'!C51=0,"",'Análise Quantitativa'!C51)</f>
        <v/>
      </c>
      <c r="V17" s="19" t="str">
        <f t="shared" si="3"/>
        <v/>
      </c>
      <c r="X17" s="19" t="str">
        <f t="shared" si="4"/>
        <v/>
      </c>
      <c r="Y17" s="19" t="str">
        <f t="shared" si="5"/>
        <v/>
      </c>
      <c r="AA17" s="19" t="str">
        <f>IF('Extrato 2'!D17='Extrato 2'!$EF$3,'Extrato 2'!E17,"")</f>
        <v/>
      </c>
      <c r="AB17" s="19" t="str">
        <f>IF(AA17="","-",'Extrato 2'!S17)</f>
        <v>-</v>
      </c>
      <c r="AC17" s="19" t="str">
        <v/>
      </c>
      <c r="AD17" s="19" t="str">
        <f>IF(AC17="","",VLOOKUP(AC17,'Extrato 2'!$S$3:$U$72,3,0))</f>
        <v/>
      </c>
      <c r="AE17" s="2" t="str">
        <f>IF(AC17="","",AD17&amp;" ("&amp;VLOOKUP(AC17,'Extrato 2'!$S$3:$U$72,2,0)&amp;")")</f>
        <v/>
      </c>
      <c r="AF17" s="19" t="str">
        <f>IF('Extrato 2'!D17='Extrato 2'!$EF$4,'Extrato 2'!E17,"")</f>
        <v/>
      </c>
      <c r="AG17" s="19" t="str">
        <f>IF(AF17="","-",'Extrato 2'!$S17)</f>
        <v>-</v>
      </c>
      <c r="AH17" s="19" t="str">
        <v/>
      </c>
      <c r="AI17" s="19" t="str">
        <f>IF(AH17="","",VLOOKUP(AH17,'Extrato 2'!$S$3:$U$72,3,0))</f>
        <v/>
      </c>
      <c r="AJ17" s="2" t="str">
        <f>IF(AH17="","",AI17&amp;" ("&amp;VLOOKUP(AH17,'Extrato 2'!$S$3:$U$72,2,0)&amp;")")</f>
        <v/>
      </c>
      <c r="AK17" s="19" t="str">
        <f>IF('Extrato 2'!D17='Extrato 2'!$EF$5,'Extrato 2'!E17,"")</f>
        <v/>
      </c>
      <c r="AL17" s="19" t="str">
        <f>IF(AK17="","-",'Extrato 2'!$S17)</f>
        <v>-</v>
      </c>
      <c r="AM17" s="19" t="str">
        <v/>
      </c>
      <c r="AN17" s="19" t="str">
        <f>IF(AM17="","",VLOOKUP(AM17,'Extrato 2'!$S$3:$U$72,3,0))</f>
        <v/>
      </c>
      <c r="AO17" s="2" t="str">
        <f>IF(AM17="","",AN17&amp;" ("&amp;VLOOKUP(AM17,'Extrato 2'!$S$3:$U$72,2,0)&amp;")")</f>
        <v/>
      </c>
      <c r="AP17" s="19" t="str">
        <f>IF('Extrato 2'!D17='Extrato 2'!$EF$6,'Extrato 2'!E17,"")</f>
        <v/>
      </c>
      <c r="AQ17" s="19" t="str">
        <f>IF(AP17="","-",'Extrato 2'!$S17)</f>
        <v>-</v>
      </c>
      <c r="AR17" s="19" t="str">
        <v/>
      </c>
      <c r="AS17" s="19" t="str">
        <f>IF(AR17="","",VLOOKUP(AR17,'Extrato 2'!$S$3:$U$72,3,0))</f>
        <v/>
      </c>
      <c r="AT17" s="2" t="str">
        <f>IF(AR17="","",AS17&amp;" ("&amp;VLOOKUP(AR17,'Extrato 2'!$S$3:$U$72,2,0)&amp;")")</f>
        <v/>
      </c>
      <c r="AU17" s="19" t="str">
        <f>IF('Extrato 2'!D17='Extrato 2'!$EF$7,'Extrato 2'!E17,"")</f>
        <v/>
      </c>
      <c r="AV17" s="19" t="str">
        <f>IF(AU17="","-",'Extrato 2'!$S17)</f>
        <v>-</v>
      </c>
      <c r="AW17" s="19" t="str">
        <v/>
      </c>
      <c r="AX17" s="19" t="str">
        <f>IF(AW17="","",VLOOKUP(AW17,'Extrato 2'!$S$3:$U$72,3,0))</f>
        <v/>
      </c>
      <c r="AY17" s="2" t="str">
        <f>IF(AW17="","",AX17&amp;" ("&amp;VLOOKUP(AW17,'Extrato 2'!$S$3:$U$72,2,0)&amp;")")</f>
        <v/>
      </c>
      <c r="AZ17" s="19" t="str">
        <f>IF('Extrato 2'!D17='Extrato 2'!$EF$8,'Extrato 2'!E17,"")</f>
        <v/>
      </c>
      <c r="BA17" s="19" t="str">
        <f>IF(AZ17="","-",'Extrato 2'!$S17)</f>
        <v>-</v>
      </c>
      <c r="BB17" s="19" t="str">
        <v/>
      </c>
      <c r="BC17" s="19" t="str">
        <f>IF(BB17="","",VLOOKUP(BB17,'Extrato 2'!$S$3:$U$72,3,0))</f>
        <v/>
      </c>
      <c r="BD17" s="2" t="str">
        <f>IF(BB17="","",BC17&amp;" ("&amp;VLOOKUP(BB17,'Extrato 2'!$S$3:$U$72,2,0)&amp;")")</f>
        <v/>
      </c>
      <c r="BE17" s="19" t="str">
        <f>IF('Extrato 2'!D17='Extrato 2'!$EF$9,'Extrato 2'!E17,"")</f>
        <v/>
      </c>
      <c r="BF17" s="19" t="str">
        <f>IF(BE17="","-",'Extrato 2'!$S17)</f>
        <v>-</v>
      </c>
      <c r="BG17" s="19" t="str">
        <v/>
      </c>
      <c r="BH17" s="19" t="str">
        <f>IF(BG17="","",VLOOKUP(BG17,'Extrato 2'!$S$3:$U$72,3,0))</f>
        <v/>
      </c>
      <c r="BI17" s="2" t="str">
        <f>IF(BG17="","",BH17&amp;" ("&amp;VLOOKUP(BG17,'Extrato 2'!$S$3:$U$72,2,0)&amp;")")</f>
        <v/>
      </c>
      <c r="BK17" s="19" t="str">
        <f>IF('Extrato 2'!D17='Extrato 2'!$EH$3,'Extrato 2'!E17,"")</f>
        <v/>
      </c>
      <c r="BL17" s="19" t="str">
        <f>IF(BK17="","-",'Extrato 2'!S17)</f>
        <v>-</v>
      </c>
      <c r="BM17" s="19" t="str">
        <v/>
      </c>
      <c r="BN17" s="19" t="str">
        <f>IF(BM17="","",VLOOKUP(BM17,'Extrato 2'!$S$3:$U$72,3,0))</f>
        <v/>
      </c>
      <c r="BO17" s="2" t="str">
        <f>IF(BM17="","",BN17&amp;" ("&amp;VLOOKUP(BM17,'Extrato 2'!$S$3:$U$72,2,0)&amp;")")</f>
        <v/>
      </c>
      <c r="BP17" s="19" t="str">
        <f>IF('Extrato 2'!D17='Extrato 2'!$EH$4,'Extrato 2'!E17,"")</f>
        <v/>
      </c>
      <c r="BQ17" s="19" t="str">
        <f>IF(BP17="","-",'Extrato 2'!$S17)</f>
        <v>-</v>
      </c>
      <c r="BR17" s="19" t="str">
        <v/>
      </c>
      <c r="BS17" s="19" t="str">
        <f>IF(BR17="","",VLOOKUP(BR17,'Extrato 2'!$S$3:$U$72,3,0))</f>
        <v/>
      </c>
      <c r="BT17" s="2" t="str">
        <f>IF(BR17="","",BS17&amp;" ("&amp;VLOOKUP(BR17,'Extrato 2'!$S$3:$U$72,2,0)&amp;")")</f>
        <v/>
      </c>
      <c r="BU17" s="19" t="str">
        <f>IF('Extrato 2'!D17='Extrato 2'!$EH$5,'Extrato 2'!E17,"")</f>
        <v/>
      </c>
      <c r="BV17" s="19" t="str">
        <f>IF(BU17="","-",'Extrato 2'!$S17)</f>
        <v>-</v>
      </c>
      <c r="BW17" s="19" t="str">
        <v/>
      </c>
      <c r="BX17" s="19" t="str">
        <f>IF(BW17="","",VLOOKUP(BW17,'Extrato 2'!$S$3:$U$72,3,0))</f>
        <v/>
      </c>
      <c r="BY17" s="2" t="str">
        <f>IF(BW17="","",BX17&amp;" ("&amp;VLOOKUP(BW17,'Extrato 2'!$S$3:$U$72,2,0)&amp;")")</f>
        <v/>
      </c>
      <c r="BZ17" s="19" t="str">
        <f>IF('Extrato 2'!D17='Extrato 2'!$EH$6,'Extrato 2'!E17,"")</f>
        <v/>
      </c>
      <c r="CA17" s="19" t="str">
        <f>IF(BZ17="","-",'Extrato 2'!$S17)</f>
        <v>-</v>
      </c>
      <c r="CB17" s="19" t="str">
        <v/>
      </c>
      <c r="CC17" s="19" t="str">
        <f>IF(CB17="","",VLOOKUP(CB17,'Extrato 2'!$S$3:$U$72,3,0))</f>
        <v/>
      </c>
      <c r="CD17" s="2" t="str">
        <f>IF(CB17="","",CC17&amp;" ("&amp;VLOOKUP(CB17,'Extrato 2'!$S$3:$U$72,2,0)&amp;")")</f>
        <v/>
      </c>
      <c r="CE17" s="19" t="str">
        <f>IF('Extrato 2'!D17='Extrato 2'!$EH$7,'Extrato 2'!E17,"")</f>
        <v/>
      </c>
      <c r="CF17" s="19" t="str">
        <f>IF(CE17="","-",'Extrato 2'!$S17)</f>
        <v>-</v>
      </c>
      <c r="CG17" s="19" t="str">
        <v/>
      </c>
      <c r="CH17" s="19" t="str">
        <f>IF(CG17="","",VLOOKUP(CG17,'Extrato 2'!$S$3:$U$72,3,0))</f>
        <v/>
      </c>
      <c r="CI17" s="2" t="str">
        <f>IF(CG17="","",CH17&amp;" ("&amp;VLOOKUP(CG17,'Extrato 2'!$S$3:$U$72,2,0)&amp;")")</f>
        <v/>
      </c>
      <c r="CJ17" s="19" t="str">
        <f>IF('Extrato 2'!D17='Extrato 2'!$EH$8,'Extrato 2'!E17,"")</f>
        <v/>
      </c>
      <c r="CK17" s="19" t="str">
        <f>IF(CJ17="","-",'Extrato 2'!$S17)</f>
        <v>-</v>
      </c>
      <c r="CL17" s="19" t="str">
        <v/>
      </c>
      <c r="CM17" s="19" t="str">
        <f>IF(CL17="","",VLOOKUP(CL17,'Extrato 2'!$S$3:$U$72,3,0))</f>
        <v/>
      </c>
      <c r="CN17" s="2" t="str">
        <f>IF(CL17="","",CM17&amp;" ("&amp;VLOOKUP(CL17,'Extrato 2'!$S$3:$U$72,2,0)&amp;")")</f>
        <v/>
      </c>
      <c r="CO17" s="19" t="str">
        <f>IF('Extrato 2'!D17='Extrato 2'!$EH$9,'Extrato 2'!E17,"")</f>
        <v/>
      </c>
      <c r="CP17" s="19" t="str">
        <f>IF(CO17="","-",'Extrato 2'!$S17)</f>
        <v>-</v>
      </c>
      <c r="CQ17" s="19" t="str">
        <v/>
      </c>
      <c r="CR17" s="19" t="str">
        <f>IF(CQ17="","",VLOOKUP(CQ17,'Extrato 2'!$S$3:$U$72,3,0))</f>
        <v/>
      </c>
      <c r="CS17" s="2" t="str">
        <f>IF(CQ17="","",CR17&amp;" ("&amp;VLOOKUP(CQ17,'Extrato 2'!$S$3:$U$72,2,0)&amp;")")</f>
        <v/>
      </c>
      <c r="CU17" s="19" t="str">
        <f>IF('Extrato 2'!D17='Extrato 2'!$EJ$3,'Extrato 2'!E17,"")</f>
        <v/>
      </c>
      <c r="CV17" s="19" t="str">
        <f>IF(CU17="","-",'Extrato 2'!S17)</f>
        <v>-</v>
      </c>
      <c r="CW17" s="19" t="str">
        <v/>
      </c>
      <c r="CX17" s="19" t="str">
        <f>IF(CW17="","",VLOOKUP(CW17,'Extrato 2'!$S$3:$U$72,3,0))</f>
        <v/>
      </c>
      <c r="CY17" s="2" t="str">
        <f>IF(CW17="","",CX17&amp;" ("&amp;VLOOKUP(CW17,'Extrato 2'!$S$3:$U$72,2,0)&amp;")")</f>
        <v/>
      </c>
      <c r="CZ17" s="19" t="str">
        <f>IF('Extrato 2'!D17='Extrato 2'!$EJ$4,'Extrato 2'!E17,"")</f>
        <v/>
      </c>
      <c r="DA17" s="19" t="str">
        <f>IF(CZ17="","-",'Extrato 2'!$S17)</f>
        <v>-</v>
      </c>
      <c r="DB17" s="19" t="str">
        <v/>
      </c>
      <c r="DC17" s="19" t="str">
        <f>IF(DB17="","",VLOOKUP(DB17,'Extrato 2'!$S$3:$U$72,3,0))</f>
        <v/>
      </c>
      <c r="DD17" s="2" t="str">
        <f>IF(DB17="","",DC17&amp;" ("&amp;VLOOKUP(DB17,'Extrato 2'!$S$3:$U$72,2,0)&amp;")")</f>
        <v/>
      </c>
      <c r="DE17" s="19" t="str">
        <f>IF('Extrato 2'!D17='Extrato 2'!$EJ$5,'Extrato 2'!E17,"")</f>
        <v/>
      </c>
      <c r="DF17" s="19" t="str">
        <f>IF(DE17="","-",'Extrato 2'!$S17)</f>
        <v>-</v>
      </c>
      <c r="DG17" s="19" t="str">
        <v/>
      </c>
      <c r="DH17" s="19" t="str">
        <f>IF(DG17="","",VLOOKUP(DG17,'Extrato 2'!$S$3:$U$72,3,0))</f>
        <v/>
      </c>
      <c r="DI17" s="2" t="str">
        <f>IF(DG17="","",DH17&amp;" ("&amp;VLOOKUP(DG17,'Extrato 2'!$S$3:$U$72,2,0)&amp;")")</f>
        <v/>
      </c>
      <c r="DJ17" s="19" t="str">
        <f>IF('Extrato 2'!D17='Extrato 2'!$EJ$6,'Extrato 2'!E17,"")</f>
        <v/>
      </c>
      <c r="DK17" s="19" t="str">
        <f>IF(DJ17="","-",'Extrato 2'!$S17)</f>
        <v>-</v>
      </c>
      <c r="DL17" s="19" t="str">
        <v/>
      </c>
      <c r="DM17" s="19" t="str">
        <f>IF(DL17="","",VLOOKUP(DL17,'Extrato 2'!$S$3:$U$72,3,0))</f>
        <v/>
      </c>
      <c r="DN17" s="2" t="str">
        <f>IF(DL17="","",DM17&amp;" ("&amp;VLOOKUP(DL17,'Extrato 2'!$S$3:$U$72,2,0)&amp;")")</f>
        <v/>
      </c>
      <c r="DO17" s="19" t="str">
        <f>IF('Extrato 2'!D17='Extrato 2'!$EJ$7,'Extrato 2'!E17,"")</f>
        <v/>
      </c>
      <c r="DP17" s="19" t="str">
        <f>IF(DO17="","-",'Extrato 2'!$S17)</f>
        <v>-</v>
      </c>
      <c r="DQ17" s="19" t="str">
        <v/>
      </c>
      <c r="DR17" s="19" t="str">
        <f>IF(DQ17="","",VLOOKUP(DQ17,'Extrato 2'!$S$3:$U$72,3,0))</f>
        <v/>
      </c>
      <c r="DS17" s="2" t="str">
        <f>IF(DQ17="","",DR17&amp;" ("&amp;VLOOKUP(DQ17,'Extrato 2'!$S$3:$U$72,2,0)&amp;")")</f>
        <v/>
      </c>
      <c r="DT17" s="19" t="str">
        <f>IF('Extrato 2'!D17='Extrato 2'!$EJ$8,'Extrato 2'!E17,"")</f>
        <v/>
      </c>
      <c r="DU17" s="19" t="str">
        <f>IF(DT17="","-",'Extrato 2'!$S17)</f>
        <v>-</v>
      </c>
      <c r="DV17" s="19" t="str">
        <v/>
      </c>
      <c r="DW17" s="19" t="str">
        <f>IF(DV17="","",VLOOKUP(DV17,'Extrato 2'!$S$3:$U$72,3,0))</f>
        <v/>
      </c>
      <c r="DX17" s="2" t="str">
        <f>IF(DV17="","",DW17&amp;" ("&amp;VLOOKUP(DV17,'Extrato 2'!$S$3:$U$72,2,0)&amp;")")</f>
        <v/>
      </c>
      <c r="DY17" s="19" t="str">
        <f>IF('Extrato 2'!D17='Extrato 2'!$EJ$9,'Extrato 2'!E17,"")</f>
        <v/>
      </c>
      <c r="DZ17" s="19" t="str">
        <f>IF(DY17="","-",'Extrato 2'!$S17)</f>
        <v>-</v>
      </c>
      <c r="EA17" s="19" t="str">
        <v/>
      </c>
      <c r="EB17" s="19" t="str">
        <f>IF(EA17="","",VLOOKUP(EA17,'Extrato 2'!$S$3:$U$72,3,0))</f>
        <v/>
      </c>
      <c r="EC17" s="2" t="str">
        <f>IF(EA17="","",EB17&amp;" ("&amp;VLOOKUP(EA17,'Extrato 2'!$S$3:$U$72,2,0)&amp;")")</f>
        <v/>
      </c>
      <c r="FM17" s="22">
        <v>15</v>
      </c>
      <c r="FN17" s="22" t="str">
        <f>IF('Extrato 2'!$FG$13='Extrato 2'!$GB$29,'Extrato 2'!AE17,IF('Extrato 2'!$FG$13='Extrato 2'!$GC$29,'Extrato 2'!BO17,IF('Extrato 2'!$FG$13='Extrato 2'!$EJ$2,'Extrato 2'!CY17,"")))</f>
        <v/>
      </c>
      <c r="FO17" s="22">
        <v>15</v>
      </c>
      <c r="FP17" s="22" t="str">
        <f>IF('Extrato 2'!$FG$13='Extrato 2'!$GB$29,'Extrato 2'!AJ17,IF('Extrato 2'!$FG$13='Extrato 2'!$GC$29,'Extrato 2'!BT17,IF('Extrato 2'!$FG$13='Extrato 2'!$EJ$2,'Extrato 2'!DD17,"")))</f>
        <v/>
      </c>
      <c r="FQ17" s="22">
        <v>15</v>
      </c>
      <c r="FR17" s="22" t="str">
        <f>IF('Extrato 2'!$FG$13='Extrato 2'!$GB$29,'Extrato 2'!AO17,IF('Extrato 2'!$FG$13='Extrato 2'!$GC$29,'Extrato 2'!BY17,IF('Extrato 2'!$FG$13='Extrato 2'!$EJ$2,'Extrato 2'!DI17,"")))</f>
        <v/>
      </c>
      <c r="FS17" s="22">
        <v>15</v>
      </c>
      <c r="FT17" s="22" t="str">
        <f>IF('Extrato 2'!$FG$13='Extrato 2'!$GB$29,'Extrato 2'!AT17,IF('Extrato 2'!$FG$13='Extrato 2'!$GC$29,'Extrato 2'!CD17,IF('Extrato 2'!$FG$13='Extrato 2'!$EJ$2,'Extrato 2'!DN17,"")))</f>
        <v/>
      </c>
      <c r="FU17" s="22">
        <v>15</v>
      </c>
      <c r="FV17" s="22" t="str">
        <f>IF('Extrato 2'!$FG$13='Extrato 2'!$GB$29,'Extrato 2'!AY17,IF('Extrato 2'!$FG$13='Extrato 2'!$GC$29,'Extrato 2'!CI17,IF('Extrato 2'!$FG$13='Extrato 2'!$EJ$2,'Extrato 2'!DS17,"")))</f>
        <v/>
      </c>
      <c r="FW17" s="22">
        <v>15</v>
      </c>
      <c r="FX17" s="22" t="str">
        <f>IF('Extrato 2'!$FG$13='Extrato 2'!$GB$29,'Extrato 2'!BD17,IF('Extrato 2'!$FG$13='Extrato 2'!$GC$29,'Extrato 2'!CN17,IF('Extrato 2'!$FG$13='Extrato 2'!$EJ$2,'Extrato 2'!DX17,"")))</f>
        <v/>
      </c>
      <c r="FY17" s="22">
        <v>15</v>
      </c>
      <c r="FZ17" s="22" t="str">
        <f>IF('Extrato 2'!$FG$13='Extrato 2'!$GB$29,'Extrato 2'!BI17,IF('Extrato 2'!$FG$13='Extrato 2'!$GC$29,'Extrato 2'!CS17,IF('Extrato 2'!$FG$13='Extrato 2'!$EJ$2,'Extrato 2'!EC17,"")))</f>
        <v/>
      </c>
      <c r="GB17" s="30" t="str">
        <f>IF('Extrato 2'!$NH$2&gt;=3,'Extrato 2'!FN18,"")</f>
        <v/>
      </c>
      <c r="GC17" s="30" t="str">
        <f>IF('Extrato 2'!$NH$2&gt;=3,'Extrato 2'!FP18,"")</f>
        <v/>
      </c>
      <c r="GD17" s="30" t="str">
        <f>IF('Extrato 2'!$NH$2&gt;=3,'Extrato 2'!FR18,"")</f>
        <v/>
      </c>
      <c r="GE17" s="30" t="str">
        <f>IF('Extrato 2'!$NH$2&gt;=4,'Extrato 2'!FT18,"")</f>
        <v/>
      </c>
      <c r="GF17" s="30" t="str">
        <f>IF('Extrato 2'!$NH$2&gt;=5,'Extrato 2'!FV18,"")</f>
        <v/>
      </c>
      <c r="GG17" s="30" t="str">
        <f>IF('Extrato 2'!$NH$2&gt;=6,'Extrato 2'!FX18,"")</f>
        <v/>
      </c>
      <c r="GH17" s="30" t="str">
        <f>IF('Extrato 2'!$NH$2&gt;=7,'Extrato 2'!FZ18,"")</f>
        <v/>
      </c>
      <c r="GK17" s="10" t="s">
        <v>3</v>
      </c>
      <c r="GL17" s="9" t="e">
        <f>IF(GK15=0,"",IF(GL15=0,"",IF((GL15-GK15)/GK15&lt;0,((GL15-GK15)/GK15)*-1,(GL15-GK15)/GK15)))</f>
        <v>#VALUE!</v>
      </c>
      <c r="GM17" s="9" t="e">
        <f>IF(GK15=0,"",IF(GM15=0,"",IF((GM15-GK15)/GK15&lt;0,((GM15-GK15)/GK15)*-1,(GM15-GK15)/GK15)))</f>
        <v>#VALUE!</v>
      </c>
      <c r="GN17" s="9" t="e">
        <f>IF(GK15=0,"",IF(GN15=0,"",IF((GN15-GK15)/GK15&lt;0,((GN15-GK15)/GK15)*-1,(GN15-GK15)/GK15)))</f>
        <v>#VALUE!</v>
      </c>
      <c r="GO17" s="9" t="e">
        <f>IF(GK15=0,"",IF(GO15=0,"",IF((GO15-GK15)/GK15&lt;0,((GO15-GK15)/GK15)*-1,(GO15-GK15)/GK15)))</f>
        <v>#VALUE!</v>
      </c>
      <c r="GP17" s="9" t="e">
        <f>IF(GK15=0,"",IF(GP15=0,"",IF((GP15-GK15)/GK15&lt;0,((GP15-GK15)/GK15)*-1,(GP15-GK15)/GK15)))</f>
        <v>#VALUE!</v>
      </c>
      <c r="GQ17" s="9" t="e">
        <f>IF(GK15=0,"",IF(GQ15=0,"",IF((GQ15-GK15)/GK15&lt;0,((GQ15-GK15)/GK15)*-1,(GQ15-GK15)/GK15)))</f>
        <v>#VALUE!</v>
      </c>
      <c r="MB17" s="32">
        <f t="shared" si="12"/>
        <v>13</v>
      </c>
      <c r="MC17" s="32">
        <v>15</v>
      </c>
      <c r="MD17" s="32" t="str">
        <f>IF('Extrato 2'!X15=0,"",'Extrato 2'!X15)</f>
        <v/>
      </c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</row>
    <row r="18" spans="2:369" ht="15" customHeight="1" x14ac:dyDescent="0.25">
      <c r="B18" s="19">
        <f>'Extrato 2'!MC20</f>
        <v>18</v>
      </c>
      <c r="C18" s="7">
        <f>Esboço!AX16</f>
        <v>16</v>
      </c>
      <c r="D18" s="4" t="str">
        <f>IF('Análise Quantitativa'!V52=0,"",'Análise Quantitativa'!V52)</f>
        <v/>
      </c>
      <c r="E18" s="3" t="str">
        <f>IF('Análise Quantitativa'!P52=0,"",'Análise Quantitativa'!P52)</f>
        <v/>
      </c>
      <c r="F18" s="19" t="str">
        <f t="shared" si="0"/>
        <v/>
      </c>
      <c r="G18" s="19" t="str">
        <f t="shared" si="1"/>
        <v/>
      </c>
      <c r="H18" s="22" t="str">
        <v/>
      </c>
      <c r="I18" s="22" t="str">
        <v/>
      </c>
      <c r="J18" s="76" t="str">
        <f>IFERROR(IF('Análise Quantitativa'!$D$33="Máximo",RANK(D18,$D$3:$D$72,0),IF('Análise Quantitativa'!$D$33="Mínimo",RANK(D18,$D$3:$D$72,1),IF('Análise Quantitativa'!$D$33="- Mínimo",RANK(D18,$D$3:$D$72,1),""))),"")</f>
        <v/>
      </c>
      <c r="K18" s="76" t="str">
        <f>IFERROR(IF('Análise Quantitativa'!$D$33="Máximo",_xlfn.RANK.EQ(D18,$D$3:$D$72,0)+COUNTIF($D$3:D18,D18)-1,IF('Análise Quantitativa'!$D$33="Mínimo",_xlfn.RANK.EQ(D18,$D$3:$D$72,1)+COUNTIF($D$3:D18,D18)-1,IF('Análise Quantitativa'!$D$33="- Mínimo",_xlfn.RANK.EQ(D18,$D$3:$D$72,1)+COUNTIF($D$3:D18,D18)-1,""))),"")</f>
        <v/>
      </c>
      <c r="L18" s="6" t="str">
        <f>IFERROR(IF(ISBLANK(D18),"",IF(AND(D18&gt;'Extrato 2'!$EW$3),'Extrato 2'!$HR$2,IF(AND(D18&lt;'Extrato 2'!$EX$3),'Extrato 2'!$HQ$2,'Extrato 2'!$HP$2))),"")</f>
        <v>&gt;₯</v>
      </c>
      <c r="M18" s="6" t="e">
        <f>IF((((IF(AND('Extrato 2'!D18&gt;'Extrato 2'!$EW$3),(('Extrato 2'!$EW$3-'Extrato 2'!D18)/'Extrato 2'!D18),IF(AND('Extrato 2'!D18&lt;'Extrato 2'!$EX$3),(('Extrato 2'!$EX$3-'Extrato 2'!D18)/'Extrato 2'!D18),'Extrato 2'!$HW$2)))))&lt;0,IF(AND('Extrato 2'!D18&gt;'Extrato 2'!$EW$3),(('Extrato 2'!$EW$3-'Extrato 2'!D18)/'Extrato 2'!D18),IF(AND('Extrato 2'!D18&lt;'Extrato 2'!$EX$3),(('Extrato 2'!$EX$3-'Extrato 2'!D18)/'Extrato 2'!D18),'Extrato 2'!$HW$2))*-1,IF(AND('Extrato 2'!D18&gt;'Extrato 2'!$EW$3),(('Extrato 2'!$EW$3-'Extrato 2'!D18)/'Extrato 2'!D18),IF(AND('Extrato 2'!D18&lt;'Extrato 2'!$EX$3),(('Extrato 2'!$EX$3-'Extrato 2'!D18)/'Extrato 2'!D18),'Extrato 2'!$HW$2)))</f>
        <v>#VALUE!</v>
      </c>
      <c r="N18" s="6" t="e">
        <f>IF(AND(D18&gt;'Extrato 2'!$EW$3),M18,"")</f>
        <v>#VALUE!</v>
      </c>
      <c r="O18" s="6" t="str">
        <f>IF(D18&lt;'Extrato 2'!$EX$3,M18,"")</f>
        <v/>
      </c>
      <c r="P18" s="5" t="str">
        <f>IF('Extrato 2'!L18='Extrato 2'!$HP$2,'Extrato 2'!D18,"")</f>
        <v/>
      </c>
      <c r="Q18" s="4" t="str">
        <f>IF(ISNA(HLOOKUP($Q$2,'Extrato 2'!$ME$3:$NE$74,B18,0)),"",IF(HLOOKUP($Q$2,'Extrato 2'!$ME$3:$NE$74,B18,0)="","",IF(HLOOKUP($Q$2,'Extrato 2'!$ME$3:$NE$74,B18,0)=0,"",HLOOKUP($Q$2,'Extrato 2'!$ME$3:$NE$74,B18,0))))</f>
        <v/>
      </c>
      <c r="S18" s="77" t="str">
        <f t="shared" si="6"/>
        <v/>
      </c>
      <c r="T18" s="19" t="str">
        <f t="shared" si="2"/>
        <v/>
      </c>
      <c r="U18" s="3" t="str">
        <f>IF('Análise Quantitativa'!C52=0,"",'Análise Quantitativa'!C52)</f>
        <v/>
      </c>
      <c r="V18" s="19" t="str">
        <f t="shared" si="3"/>
        <v/>
      </c>
      <c r="X18" s="19" t="str">
        <f t="shared" si="4"/>
        <v/>
      </c>
      <c r="Y18" s="19" t="str">
        <f t="shared" si="5"/>
        <v/>
      </c>
      <c r="AA18" s="19" t="str">
        <f>IF('Extrato 2'!D18='Extrato 2'!$EF$3,'Extrato 2'!E18,"")</f>
        <v/>
      </c>
      <c r="AB18" s="19" t="str">
        <f>IF(AA18="","-",'Extrato 2'!S18)</f>
        <v>-</v>
      </c>
      <c r="AC18" s="19" t="str">
        <v/>
      </c>
      <c r="AD18" s="19" t="str">
        <f>IF(AC18="","",VLOOKUP(AC18,'Extrato 2'!$S$3:$U$72,3,0))</f>
        <v/>
      </c>
      <c r="AE18" s="2" t="str">
        <f>IF(AC18="","",AD18&amp;" ("&amp;VLOOKUP(AC18,'Extrato 2'!$S$3:$U$72,2,0)&amp;")")</f>
        <v/>
      </c>
      <c r="AF18" s="19" t="str">
        <f>IF('Extrato 2'!D18='Extrato 2'!$EF$4,'Extrato 2'!E18,"")</f>
        <v/>
      </c>
      <c r="AG18" s="19" t="str">
        <f>IF(AF18="","-",'Extrato 2'!$S18)</f>
        <v>-</v>
      </c>
      <c r="AH18" s="19" t="str">
        <v/>
      </c>
      <c r="AI18" s="19" t="str">
        <f>IF(AH18="","",VLOOKUP(AH18,'Extrato 2'!$S$3:$U$72,3,0))</f>
        <v/>
      </c>
      <c r="AJ18" s="2" t="str">
        <f>IF(AH18="","",AI18&amp;" ("&amp;VLOOKUP(AH18,'Extrato 2'!$S$3:$U$72,2,0)&amp;")")</f>
        <v/>
      </c>
      <c r="AK18" s="19" t="str">
        <f>IF('Extrato 2'!D18='Extrato 2'!$EF$5,'Extrato 2'!E18,"")</f>
        <v/>
      </c>
      <c r="AL18" s="19" t="str">
        <f>IF(AK18="","-",'Extrato 2'!$S18)</f>
        <v>-</v>
      </c>
      <c r="AM18" s="19" t="str">
        <v/>
      </c>
      <c r="AN18" s="19" t="str">
        <f>IF(AM18="","",VLOOKUP(AM18,'Extrato 2'!$S$3:$U$72,3,0))</f>
        <v/>
      </c>
      <c r="AO18" s="2" t="str">
        <f>IF(AM18="","",AN18&amp;" ("&amp;VLOOKUP(AM18,'Extrato 2'!$S$3:$U$72,2,0)&amp;")")</f>
        <v/>
      </c>
      <c r="AP18" s="19" t="str">
        <f>IF('Extrato 2'!D18='Extrato 2'!$EF$6,'Extrato 2'!E18,"")</f>
        <v/>
      </c>
      <c r="AQ18" s="19" t="str">
        <f>IF(AP18="","-",'Extrato 2'!$S18)</f>
        <v>-</v>
      </c>
      <c r="AR18" s="19" t="str">
        <v/>
      </c>
      <c r="AS18" s="19" t="str">
        <f>IF(AR18="","",VLOOKUP(AR18,'Extrato 2'!$S$3:$U$72,3,0))</f>
        <v/>
      </c>
      <c r="AT18" s="2" t="str">
        <f>IF(AR18="","",AS18&amp;" ("&amp;VLOOKUP(AR18,'Extrato 2'!$S$3:$U$72,2,0)&amp;")")</f>
        <v/>
      </c>
      <c r="AU18" s="19" t="str">
        <f>IF('Extrato 2'!D18='Extrato 2'!$EF$7,'Extrato 2'!E18,"")</f>
        <v/>
      </c>
      <c r="AV18" s="19" t="str">
        <f>IF(AU18="","-",'Extrato 2'!$S18)</f>
        <v>-</v>
      </c>
      <c r="AW18" s="19" t="str">
        <v/>
      </c>
      <c r="AX18" s="19" t="str">
        <f>IF(AW18="","",VLOOKUP(AW18,'Extrato 2'!$S$3:$U$72,3,0))</f>
        <v/>
      </c>
      <c r="AY18" s="2" t="str">
        <f>IF(AW18="","",AX18&amp;" ("&amp;VLOOKUP(AW18,'Extrato 2'!$S$3:$U$72,2,0)&amp;")")</f>
        <v/>
      </c>
      <c r="AZ18" s="19" t="str">
        <f>IF('Extrato 2'!D18='Extrato 2'!$EF$8,'Extrato 2'!E18,"")</f>
        <v/>
      </c>
      <c r="BA18" s="19" t="str">
        <f>IF(AZ18="","-",'Extrato 2'!$S18)</f>
        <v>-</v>
      </c>
      <c r="BB18" s="19" t="str">
        <v/>
      </c>
      <c r="BC18" s="19" t="str">
        <f>IF(BB18="","",VLOOKUP(BB18,'Extrato 2'!$S$3:$U$72,3,0))</f>
        <v/>
      </c>
      <c r="BD18" s="2" t="str">
        <f>IF(BB18="","",BC18&amp;" ("&amp;VLOOKUP(BB18,'Extrato 2'!$S$3:$U$72,2,0)&amp;")")</f>
        <v/>
      </c>
      <c r="BE18" s="19" t="str">
        <f>IF('Extrato 2'!D18='Extrato 2'!$EF$9,'Extrato 2'!E18,"")</f>
        <v/>
      </c>
      <c r="BF18" s="19" t="str">
        <f>IF(BE18="","-",'Extrato 2'!$S18)</f>
        <v>-</v>
      </c>
      <c r="BG18" s="19" t="str">
        <v/>
      </c>
      <c r="BH18" s="19" t="str">
        <f>IF(BG18="","",VLOOKUP(BG18,'Extrato 2'!$S$3:$U$72,3,0))</f>
        <v/>
      </c>
      <c r="BI18" s="2" t="str">
        <f>IF(BG18="","",BH18&amp;" ("&amp;VLOOKUP(BG18,'Extrato 2'!$S$3:$U$72,2,0)&amp;")")</f>
        <v/>
      </c>
      <c r="BK18" s="19" t="str">
        <f>IF('Extrato 2'!D18='Extrato 2'!$EH$3,'Extrato 2'!E18,"")</f>
        <v/>
      </c>
      <c r="BL18" s="19" t="str">
        <f>IF(BK18="","-",'Extrato 2'!S18)</f>
        <v>-</v>
      </c>
      <c r="BM18" s="19" t="str">
        <v/>
      </c>
      <c r="BN18" s="19" t="str">
        <f>IF(BM18="","",VLOOKUP(BM18,'Extrato 2'!$S$3:$U$72,3,0))</f>
        <v/>
      </c>
      <c r="BO18" s="2" t="str">
        <f>IF(BM18="","",BN18&amp;" ("&amp;VLOOKUP(BM18,'Extrato 2'!$S$3:$U$72,2,0)&amp;")")</f>
        <v/>
      </c>
      <c r="BP18" s="19" t="str">
        <f>IF('Extrato 2'!D18='Extrato 2'!$EH$4,'Extrato 2'!E18,"")</f>
        <v/>
      </c>
      <c r="BQ18" s="19" t="str">
        <f>IF(BP18="","-",'Extrato 2'!$S18)</f>
        <v>-</v>
      </c>
      <c r="BR18" s="19" t="str">
        <v/>
      </c>
      <c r="BS18" s="19" t="str">
        <f>IF(BR18="","",VLOOKUP(BR18,'Extrato 2'!$S$3:$U$72,3,0))</f>
        <v/>
      </c>
      <c r="BT18" s="2" t="str">
        <f>IF(BR18="","",BS18&amp;" ("&amp;VLOOKUP(BR18,'Extrato 2'!$S$3:$U$72,2,0)&amp;")")</f>
        <v/>
      </c>
      <c r="BU18" s="19" t="str">
        <f>IF('Extrato 2'!D18='Extrato 2'!$EH$5,'Extrato 2'!E18,"")</f>
        <v/>
      </c>
      <c r="BV18" s="19" t="str">
        <f>IF(BU18="","-",'Extrato 2'!$S18)</f>
        <v>-</v>
      </c>
      <c r="BW18" s="19" t="str">
        <v/>
      </c>
      <c r="BX18" s="19" t="str">
        <f>IF(BW18="","",VLOOKUP(BW18,'Extrato 2'!$S$3:$U$72,3,0))</f>
        <v/>
      </c>
      <c r="BY18" s="2" t="str">
        <f>IF(BW18="","",BX18&amp;" ("&amp;VLOOKUP(BW18,'Extrato 2'!$S$3:$U$72,2,0)&amp;")")</f>
        <v/>
      </c>
      <c r="BZ18" s="19" t="str">
        <f>IF('Extrato 2'!D18='Extrato 2'!$EH$6,'Extrato 2'!E18,"")</f>
        <v/>
      </c>
      <c r="CA18" s="19" t="str">
        <f>IF(BZ18="","-",'Extrato 2'!$S18)</f>
        <v>-</v>
      </c>
      <c r="CB18" s="19" t="str">
        <v/>
      </c>
      <c r="CC18" s="19" t="str">
        <f>IF(CB18="","",VLOOKUP(CB18,'Extrato 2'!$S$3:$U$72,3,0))</f>
        <v/>
      </c>
      <c r="CD18" s="2" t="str">
        <f>IF(CB18="","",CC18&amp;" ("&amp;VLOOKUP(CB18,'Extrato 2'!$S$3:$U$72,2,0)&amp;")")</f>
        <v/>
      </c>
      <c r="CE18" s="19" t="str">
        <f>IF('Extrato 2'!D18='Extrato 2'!$EH$7,'Extrato 2'!E18,"")</f>
        <v/>
      </c>
      <c r="CF18" s="19" t="str">
        <f>IF(CE18="","-",'Extrato 2'!$S18)</f>
        <v>-</v>
      </c>
      <c r="CG18" s="19" t="str">
        <v/>
      </c>
      <c r="CH18" s="19" t="str">
        <f>IF(CG18="","",VLOOKUP(CG18,'Extrato 2'!$S$3:$U$72,3,0))</f>
        <v/>
      </c>
      <c r="CI18" s="2" t="str">
        <f>IF(CG18="","",CH18&amp;" ("&amp;VLOOKUP(CG18,'Extrato 2'!$S$3:$U$72,2,0)&amp;")")</f>
        <v/>
      </c>
      <c r="CJ18" s="19" t="str">
        <f>IF('Extrato 2'!D18='Extrato 2'!$EH$8,'Extrato 2'!E18,"")</f>
        <v/>
      </c>
      <c r="CK18" s="19" t="str">
        <f>IF(CJ18="","-",'Extrato 2'!$S18)</f>
        <v>-</v>
      </c>
      <c r="CL18" s="19" t="str">
        <v/>
      </c>
      <c r="CM18" s="19" t="str">
        <f>IF(CL18="","",VLOOKUP(CL18,'Extrato 2'!$S$3:$U$72,3,0))</f>
        <v/>
      </c>
      <c r="CN18" s="2" t="str">
        <f>IF(CL18="","",CM18&amp;" ("&amp;VLOOKUP(CL18,'Extrato 2'!$S$3:$U$72,2,0)&amp;")")</f>
        <v/>
      </c>
      <c r="CO18" s="19" t="str">
        <f>IF('Extrato 2'!D18='Extrato 2'!$EH$9,'Extrato 2'!E18,"")</f>
        <v/>
      </c>
      <c r="CP18" s="19" t="str">
        <f>IF(CO18="","-",'Extrato 2'!$S18)</f>
        <v>-</v>
      </c>
      <c r="CQ18" s="19" t="str">
        <v/>
      </c>
      <c r="CR18" s="19" t="str">
        <f>IF(CQ18="","",VLOOKUP(CQ18,'Extrato 2'!$S$3:$U$72,3,0))</f>
        <v/>
      </c>
      <c r="CS18" s="2" t="str">
        <f>IF(CQ18="","",CR18&amp;" ("&amp;VLOOKUP(CQ18,'Extrato 2'!$S$3:$U$72,2,0)&amp;")")</f>
        <v/>
      </c>
      <c r="CU18" s="19" t="str">
        <f>IF('Extrato 2'!D18='Extrato 2'!$EJ$3,'Extrato 2'!E18,"")</f>
        <v/>
      </c>
      <c r="CV18" s="19" t="str">
        <f>IF(CU18="","-",'Extrato 2'!S18)</f>
        <v>-</v>
      </c>
      <c r="CW18" s="19" t="str">
        <v/>
      </c>
      <c r="CX18" s="19" t="str">
        <f>IF(CW18="","",VLOOKUP(CW18,'Extrato 2'!$S$3:$U$72,3,0))</f>
        <v/>
      </c>
      <c r="CY18" s="2" t="str">
        <f>IF(CW18="","",CX18&amp;" ("&amp;VLOOKUP(CW18,'Extrato 2'!$S$3:$U$72,2,0)&amp;")")</f>
        <v/>
      </c>
      <c r="CZ18" s="19" t="str">
        <f>IF('Extrato 2'!D18='Extrato 2'!$EJ$4,'Extrato 2'!E18,"")</f>
        <v/>
      </c>
      <c r="DA18" s="19" t="str">
        <f>IF(CZ18="","-",'Extrato 2'!$S18)</f>
        <v>-</v>
      </c>
      <c r="DB18" s="19" t="str">
        <v/>
      </c>
      <c r="DC18" s="19" t="str">
        <f>IF(DB18="","",VLOOKUP(DB18,'Extrato 2'!$S$3:$U$72,3,0))</f>
        <v/>
      </c>
      <c r="DD18" s="2" t="str">
        <f>IF(DB18="","",DC18&amp;" ("&amp;VLOOKUP(DB18,'Extrato 2'!$S$3:$U$72,2,0)&amp;")")</f>
        <v/>
      </c>
      <c r="DE18" s="19" t="str">
        <f>IF('Extrato 2'!D18='Extrato 2'!$EJ$5,'Extrato 2'!E18,"")</f>
        <v/>
      </c>
      <c r="DF18" s="19" t="str">
        <f>IF(DE18="","-",'Extrato 2'!$S18)</f>
        <v>-</v>
      </c>
      <c r="DG18" s="19" t="str">
        <v/>
      </c>
      <c r="DH18" s="19" t="str">
        <f>IF(DG18="","",VLOOKUP(DG18,'Extrato 2'!$S$3:$U$72,3,0))</f>
        <v/>
      </c>
      <c r="DI18" s="2" t="str">
        <f>IF(DG18="","",DH18&amp;" ("&amp;VLOOKUP(DG18,'Extrato 2'!$S$3:$U$72,2,0)&amp;")")</f>
        <v/>
      </c>
      <c r="DJ18" s="19" t="str">
        <f>IF('Extrato 2'!D18='Extrato 2'!$EJ$6,'Extrato 2'!E18,"")</f>
        <v/>
      </c>
      <c r="DK18" s="19" t="str">
        <f>IF(DJ18="","-",'Extrato 2'!$S18)</f>
        <v>-</v>
      </c>
      <c r="DL18" s="19" t="str">
        <v/>
      </c>
      <c r="DM18" s="19" t="str">
        <f>IF(DL18="","",VLOOKUP(DL18,'Extrato 2'!$S$3:$U$72,3,0))</f>
        <v/>
      </c>
      <c r="DN18" s="2" t="str">
        <f>IF(DL18="","",DM18&amp;" ("&amp;VLOOKUP(DL18,'Extrato 2'!$S$3:$U$72,2,0)&amp;")")</f>
        <v/>
      </c>
      <c r="DO18" s="19" t="str">
        <f>IF('Extrato 2'!D18='Extrato 2'!$EJ$7,'Extrato 2'!E18,"")</f>
        <v/>
      </c>
      <c r="DP18" s="19" t="str">
        <f>IF(DO18="","-",'Extrato 2'!$S18)</f>
        <v>-</v>
      </c>
      <c r="DQ18" s="19" t="str">
        <v/>
      </c>
      <c r="DR18" s="19" t="str">
        <f>IF(DQ18="","",VLOOKUP(DQ18,'Extrato 2'!$S$3:$U$72,3,0))</f>
        <v/>
      </c>
      <c r="DS18" s="2" t="str">
        <f>IF(DQ18="","",DR18&amp;" ("&amp;VLOOKUP(DQ18,'Extrato 2'!$S$3:$U$72,2,0)&amp;")")</f>
        <v/>
      </c>
      <c r="DT18" s="19" t="str">
        <f>IF('Extrato 2'!D18='Extrato 2'!$EJ$8,'Extrato 2'!E18,"")</f>
        <v/>
      </c>
      <c r="DU18" s="19" t="str">
        <f>IF(DT18="","-",'Extrato 2'!$S18)</f>
        <v>-</v>
      </c>
      <c r="DV18" s="19" t="str">
        <v/>
      </c>
      <c r="DW18" s="19" t="str">
        <f>IF(DV18="","",VLOOKUP(DV18,'Extrato 2'!$S$3:$U$72,3,0))</f>
        <v/>
      </c>
      <c r="DX18" s="2" t="str">
        <f>IF(DV18="","",DW18&amp;" ("&amp;VLOOKUP(DV18,'Extrato 2'!$S$3:$U$72,2,0)&amp;")")</f>
        <v/>
      </c>
      <c r="DY18" s="19" t="str">
        <f>IF('Extrato 2'!D18='Extrato 2'!$EJ$9,'Extrato 2'!E18,"")</f>
        <v/>
      </c>
      <c r="DZ18" s="19" t="str">
        <f>IF(DY18="","-",'Extrato 2'!$S18)</f>
        <v>-</v>
      </c>
      <c r="EA18" s="19" t="str">
        <v/>
      </c>
      <c r="EB18" s="19" t="str">
        <f>IF(EA18="","",VLOOKUP(EA18,'Extrato 2'!$S$3:$U$72,3,0))</f>
        <v/>
      </c>
      <c r="EC18" s="2" t="str">
        <f>IF(EA18="","",EB18&amp;" ("&amp;VLOOKUP(EA18,'Extrato 2'!$S$3:$U$72,2,0)&amp;")")</f>
        <v/>
      </c>
      <c r="FM18" s="22">
        <v>16</v>
      </c>
      <c r="FN18" s="22" t="str">
        <f>IF('Extrato 2'!$FG$13='Extrato 2'!$GB$29,'Extrato 2'!AE18,IF('Extrato 2'!$FG$13='Extrato 2'!$GC$29,'Extrato 2'!BO18,IF('Extrato 2'!$FG$13='Extrato 2'!$EJ$2,'Extrato 2'!CY18,"")))</f>
        <v/>
      </c>
      <c r="FO18" s="22">
        <v>16</v>
      </c>
      <c r="FP18" s="22" t="str">
        <f>IF('Extrato 2'!$FG$13='Extrato 2'!$GB$29,'Extrato 2'!AJ18,IF('Extrato 2'!$FG$13='Extrato 2'!$GC$29,'Extrato 2'!BT18,IF('Extrato 2'!$FG$13='Extrato 2'!$EJ$2,'Extrato 2'!DD18,"")))</f>
        <v/>
      </c>
      <c r="FQ18" s="22">
        <v>16</v>
      </c>
      <c r="FR18" s="22" t="str">
        <f>IF('Extrato 2'!$FG$13='Extrato 2'!$GB$29,'Extrato 2'!AO18,IF('Extrato 2'!$FG$13='Extrato 2'!$GC$29,'Extrato 2'!BY18,IF('Extrato 2'!$FG$13='Extrato 2'!$EJ$2,'Extrato 2'!DI18,"")))</f>
        <v/>
      </c>
      <c r="FS18" s="22">
        <v>16</v>
      </c>
      <c r="FT18" s="22" t="str">
        <f>IF('Extrato 2'!$FG$13='Extrato 2'!$GB$29,'Extrato 2'!AT18,IF('Extrato 2'!$FG$13='Extrato 2'!$GC$29,'Extrato 2'!CD18,IF('Extrato 2'!$FG$13='Extrato 2'!$EJ$2,'Extrato 2'!DN18,"")))</f>
        <v/>
      </c>
      <c r="FU18" s="22">
        <v>16</v>
      </c>
      <c r="FV18" s="22" t="str">
        <f>IF('Extrato 2'!$FG$13='Extrato 2'!$GB$29,'Extrato 2'!AY18,IF('Extrato 2'!$FG$13='Extrato 2'!$GC$29,'Extrato 2'!CI18,IF('Extrato 2'!$FG$13='Extrato 2'!$EJ$2,'Extrato 2'!DS18,"")))</f>
        <v/>
      </c>
      <c r="FW18" s="22">
        <v>16</v>
      </c>
      <c r="FX18" s="22" t="str">
        <f>IF('Extrato 2'!$FG$13='Extrato 2'!$GB$29,'Extrato 2'!BD18,IF('Extrato 2'!$FG$13='Extrato 2'!$GC$29,'Extrato 2'!CN18,IF('Extrato 2'!$FG$13='Extrato 2'!$EJ$2,'Extrato 2'!DX18,"")))</f>
        <v/>
      </c>
      <c r="FY18" s="22">
        <v>16</v>
      </c>
      <c r="FZ18" s="22" t="str">
        <f>IF('Extrato 2'!$FG$13='Extrato 2'!$GB$29,'Extrato 2'!BI18,IF('Extrato 2'!$FG$13='Extrato 2'!$GC$29,'Extrato 2'!CS18,IF('Extrato 2'!$FG$13='Extrato 2'!$EJ$2,'Extrato 2'!EC18,"")))</f>
        <v/>
      </c>
      <c r="GB18" s="30" t="str">
        <f>IF('Extrato 2'!$NH$2&gt;=3,'Extrato 2'!FN19,"")</f>
        <v/>
      </c>
      <c r="GC18" s="30" t="str">
        <f>IF('Extrato 2'!$NH$2&gt;=3,'Extrato 2'!FP19,"")</f>
        <v/>
      </c>
      <c r="GD18" s="30" t="str">
        <f>IF('Extrato 2'!$NH$2&gt;=3,'Extrato 2'!FR19,"")</f>
        <v/>
      </c>
      <c r="GE18" s="30" t="str">
        <f>IF('Extrato 2'!$NH$2&gt;=4,'Extrato 2'!FT19,"")</f>
        <v/>
      </c>
      <c r="GF18" s="30" t="str">
        <f>IF('Extrato 2'!$NH$2&gt;=5,'Extrato 2'!FV19,"")</f>
        <v/>
      </c>
      <c r="GG18" s="30" t="str">
        <f>IF('Extrato 2'!$NH$2&gt;=6,'Extrato 2'!FX19,"")</f>
        <v/>
      </c>
      <c r="GH18" s="30" t="str">
        <f>IF('Extrato 2'!$NH$2&gt;=7,'Extrato 2'!FZ19,"")</f>
        <v/>
      </c>
      <c r="MB18" s="32">
        <f t="shared" si="12"/>
        <v>14</v>
      </c>
      <c r="MC18" s="32">
        <v>16</v>
      </c>
      <c r="MD18" s="32" t="str">
        <f>IF('Extrato 2'!X16=0,"",'Extrato 2'!X16)</f>
        <v/>
      </c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</row>
    <row r="19" spans="2:369" ht="15" customHeight="1" x14ac:dyDescent="0.25">
      <c r="B19" s="19">
        <f>'Extrato 2'!MC21</f>
        <v>19</v>
      </c>
      <c r="C19" s="7">
        <f>Esboço!AX17</f>
        <v>17</v>
      </c>
      <c r="D19" s="4" t="str">
        <f>IF('Análise Quantitativa'!V53=0,"",'Análise Quantitativa'!V53)</f>
        <v/>
      </c>
      <c r="E19" s="3" t="str">
        <f>IF('Análise Quantitativa'!P53=0,"",'Análise Quantitativa'!P53)</f>
        <v/>
      </c>
      <c r="F19" s="19" t="str">
        <f t="shared" si="0"/>
        <v/>
      </c>
      <c r="G19" s="19" t="str">
        <f t="shared" si="1"/>
        <v/>
      </c>
      <c r="H19" s="22" t="str">
        <v/>
      </c>
      <c r="I19" s="22" t="str">
        <v/>
      </c>
      <c r="J19" s="76" t="str">
        <f>IFERROR(IF('Análise Quantitativa'!$D$33="Máximo",RANK(D19,$D$3:$D$72,0),IF('Análise Quantitativa'!$D$33="Mínimo",RANK(D19,$D$3:$D$72,1),IF('Análise Quantitativa'!$D$33="- Mínimo",RANK(D19,$D$3:$D$72,1),""))),"")</f>
        <v/>
      </c>
      <c r="K19" s="76" t="str">
        <f>IFERROR(IF('Análise Quantitativa'!$D$33="Máximo",_xlfn.RANK.EQ(D19,$D$3:$D$72,0)+COUNTIF($D$3:D19,D19)-1,IF('Análise Quantitativa'!$D$33="Mínimo",_xlfn.RANK.EQ(D19,$D$3:$D$72,1)+COUNTIF($D$3:D19,D19)-1,IF('Análise Quantitativa'!$D$33="- Mínimo",_xlfn.RANK.EQ(D19,$D$3:$D$72,1)+COUNTIF($D$3:D19,D19)-1,""))),"")</f>
        <v/>
      </c>
      <c r="L19" s="6" t="str">
        <f>IFERROR(IF(ISBLANK(D19),"",IF(AND(D19&gt;'Extrato 2'!$EW$3),'Extrato 2'!$HR$2,IF(AND(D19&lt;'Extrato 2'!$EX$3),'Extrato 2'!$HQ$2,'Extrato 2'!$HP$2))),"")</f>
        <v>&gt;₯</v>
      </c>
      <c r="M19" s="6" t="e">
        <f>IF((((IF(AND('Extrato 2'!D19&gt;'Extrato 2'!$EW$3),(('Extrato 2'!$EW$3-'Extrato 2'!D19)/'Extrato 2'!D19),IF(AND('Extrato 2'!D19&lt;'Extrato 2'!$EX$3),(('Extrato 2'!$EX$3-'Extrato 2'!D19)/'Extrato 2'!D19),'Extrato 2'!$HW$2)))))&lt;0,IF(AND('Extrato 2'!D19&gt;'Extrato 2'!$EW$3),(('Extrato 2'!$EW$3-'Extrato 2'!D19)/'Extrato 2'!D19),IF(AND('Extrato 2'!D19&lt;'Extrato 2'!$EX$3),(('Extrato 2'!$EX$3-'Extrato 2'!D19)/'Extrato 2'!D19),'Extrato 2'!$HW$2))*-1,IF(AND('Extrato 2'!D19&gt;'Extrato 2'!$EW$3),(('Extrato 2'!$EW$3-'Extrato 2'!D19)/'Extrato 2'!D19),IF(AND('Extrato 2'!D19&lt;'Extrato 2'!$EX$3),(('Extrato 2'!$EX$3-'Extrato 2'!D19)/'Extrato 2'!D19),'Extrato 2'!$HW$2)))</f>
        <v>#VALUE!</v>
      </c>
      <c r="N19" s="6" t="e">
        <f>IF(AND(D19&gt;'Extrato 2'!$EW$3),M19,"")</f>
        <v>#VALUE!</v>
      </c>
      <c r="O19" s="6" t="str">
        <f>IF(D19&lt;'Extrato 2'!$EX$3,M19,"")</f>
        <v/>
      </c>
      <c r="P19" s="5" t="str">
        <f>IF('Extrato 2'!L19='Extrato 2'!$HP$2,'Extrato 2'!D19,"")</f>
        <v/>
      </c>
      <c r="Q19" s="4" t="str">
        <f>IF(ISNA(HLOOKUP($Q$2,'Extrato 2'!$ME$3:$NE$74,B19,0)),"",IF(HLOOKUP($Q$2,'Extrato 2'!$ME$3:$NE$74,B19,0)="","",IF(HLOOKUP($Q$2,'Extrato 2'!$ME$3:$NE$74,B19,0)=0,"",HLOOKUP($Q$2,'Extrato 2'!$ME$3:$NE$74,B19,0))))</f>
        <v/>
      </c>
      <c r="S19" s="77" t="str">
        <f t="shared" si="6"/>
        <v/>
      </c>
      <c r="T19" s="19" t="str">
        <f t="shared" si="2"/>
        <v/>
      </c>
      <c r="U19" s="3" t="str">
        <f>IF('Análise Quantitativa'!C53=0,"",'Análise Quantitativa'!C53)</f>
        <v/>
      </c>
      <c r="V19" s="19" t="str">
        <f t="shared" si="3"/>
        <v/>
      </c>
      <c r="X19" s="19" t="str">
        <f t="shared" si="4"/>
        <v/>
      </c>
      <c r="Y19" s="19" t="str">
        <f t="shared" si="5"/>
        <v/>
      </c>
      <c r="AA19" s="19" t="str">
        <f>IF('Extrato 2'!D19='Extrato 2'!$EF$3,'Extrato 2'!E19,"")</f>
        <v/>
      </c>
      <c r="AB19" s="19" t="str">
        <f>IF(AA19="","-",'Extrato 2'!S19)</f>
        <v>-</v>
      </c>
      <c r="AC19" s="19" t="str">
        <v/>
      </c>
      <c r="AD19" s="19" t="str">
        <f>IF(AC19="","",VLOOKUP(AC19,'Extrato 2'!$S$3:$U$72,3,0))</f>
        <v/>
      </c>
      <c r="AE19" s="2" t="str">
        <f>IF(AC19="","",AD19&amp;" ("&amp;VLOOKUP(AC19,'Extrato 2'!$S$3:$U$72,2,0)&amp;")")</f>
        <v/>
      </c>
      <c r="AF19" s="19" t="str">
        <f>IF('Extrato 2'!D19='Extrato 2'!$EF$4,'Extrato 2'!E19,"")</f>
        <v/>
      </c>
      <c r="AG19" s="19" t="str">
        <f>IF(AF19="","-",'Extrato 2'!$S19)</f>
        <v>-</v>
      </c>
      <c r="AH19" s="19" t="str">
        <v/>
      </c>
      <c r="AI19" s="19" t="str">
        <f>IF(AH19="","",VLOOKUP(AH19,'Extrato 2'!$S$3:$U$72,3,0))</f>
        <v/>
      </c>
      <c r="AJ19" s="2" t="str">
        <f>IF(AH19="","",AI19&amp;" ("&amp;VLOOKUP(AH19,'Extrato 2'!$S$3:$U$72,2,0)&amp;")")</f>
        <v/>
      </c>
      <c r="AK19" s="19" t="str">
        <f>IF('Extrato 2'!D19='Extrato 2'!$EF$5,'Extrato 2'!E19,"")</f>
        <v/>
      </c>
      <c r="AL19" s="19" t="str">
        <f>IF(AK19="","-",'Extrato 2'!$S19)</f>
        <v>-</v>
      </c>
      <c r="AM19" s="19" t="str">
        <v/>
      </c>
      <c r="AN19" s="19" t="str">
        <f>IF(AM19="","",VLOOKUP(AM19,'Extrato 2'!$S$3:$U$72,3,0))</f>
        <v/>
      </c>
      <c r="AO19" s="2" t="str">
        <f>IF(AM19="","",AN19&amp;" ("&amp;VLOOKUP(AM19,'Extrato 2'!$S$3:$U$72,2,0)&amp;")")</f>
        <v/>
      </c>
      <c r="AP19" s="19" t="str">
        <f>IF('Extrato 2'!D19='Extrato 2'!$EF$6,'Extrato 2'!E19,"")</f>
        <v/>
      </c>
      <c r="AQ19" s="19" t="str">
        <f>IF(AP19="","-",'Extrato 2'!$S19)</f>
        <v>-</v>
      </c>
      <c r="AR19" s="19" t="str">
        <v/>
      </c>
      <c r="AS19" s="19" t="str">
        <f>IF(AR19="","",VLOOKUP(AR19,'Extrato 2'!$S$3:$U$72,3,0))</f>
        <v/>
      </c>
      <c r="AT19" s="2" t="str">
        <f>IF(AR19="","",AS19&amp;" ("&amp;VLOOKUP(AR19,'Extrato 2'!$S$3:$U$72,2,0)&amp;")")</f>
        <v/>
      </c>
      <c r="AU19" s="19" t="str">
        <f>IF('Extrato 2'!D19='Extrato 2'!$EF$7,'Extrato 2'!E19,"")</f>
        <v/>
      </c>
      <c r="AV19" s="19" t="str">
        <f>IF(AU19="","-",'Extrato 2'!$S19)</f>
        <v>-</v>
      </c>
      <c r="AW19" s="19" t="str">
        <v/>
      </c>
      <c r="AX19" s="19" t="str">
        <f>IF(AW19="","",VLOOKUP(AW19,'Extrato 2'!$S$3:$U$72,3,0))</f>
        <v/>
      </c>
      <c r="AY19" s="2" t="str">
        <f>IF(AW19="","",AX19&amp;" ("&amp;VLOOKUP(AW19,'Extrato 2'!$S$3:$U$72,2,0)&amp;")")</f>
        <v/>
      </c>
      <c r="AZ19" s="19" t="str">
        <f>IF('Extrato 2'!D19='Extrato 2'!$EF$8,'Extrato 2'!E19,"")</f>
        <v/>
      </c>
      <c r="BA19" s="19" t="str">
        <f>IF(AZ19="","-",'Extrato 2'!$S19)</f>
        <v>-</v>
      </c>
      <c r="BB19" s="19" t="str">
        <v/>
      </c>
      <c r="BC19" s="19" t="str">
        <f>IF(BB19="","",VLOOKUP(BB19,'Extrato 2'!$S$3:$U$72,3,0))</f>
        <v/>
      </c>
      <c r="BD19" s="2" t="str">
        <f>IF(BB19="","",BC19&amp;" ("&amp;VLOOKUP(BB19,'Extrato 2'!$S$3:$U$72,2,0)&amp;")")</f>
        <v/>
      </c>
      <c r="BE19" s="19" t="str">
        <f>IF('Extrato 2'!D19='Extrato 2'!$EF$9,'Extrato 2'!E19,"")</f>
        <v/>
      </c>
      <c r="BF19" s="19" t="str">
        <f>IF(BE19="","-",'Extrato 2'!$S19)</f>
        <v>-</v>
      </c>
      <c r="BG19" s="19" t="str">
        <v/>
      </c>
      <c r="BH19" s="19" t="str">
        <f>IF(BG19="","",VLOOKUP(BG19,'Extrato 2'!$S$3:$U$72,3,0))</f>
        <v/>
      </c>
      <c r="BI19" s="2" t="str">
        <f>IF(BG19="","",BH19&amp;" ("&amp;VLOOKUP(BG19,'Extrato 2'!$S$3:$U$72,2,0)&amp;")")</f>
        <v/>
      </c>
      <c r="BK19" s="19" t="str">
        <f>IF('Extrato 2'!D19='Extrato 2'!$EH$3,'Extrato 2'!E19,"")</f>
        <v/>
      </c>
      <c r="BL19" s="19" t="str">
        <f>IF(BK19="","-",'Extrato 2'!S19)</f>
        <v>-</v>
      </c>
      <c r="BM19" s="19" t="str">
        <v/>
      </c>
      <c r="BN19" s="19" t="str">
        <f>IF(BM19="","",VLOOKUP(BM19,'Extrato 2'!$S$3:$U$72,3,0))</f>
        <v/>
      </c>
      <c r="BO19" s="2" t="str">
        <f>IF(BM19="","",BN19&amp;" ("&amp;VLOOKUP(BM19,'Extrato 2'!$S$3:$U$72,2,0)&amp;")")</f>
        <v/>
      </c>
      <c r="BP19" s="19" t="str">
        <f>IF('Extrato 2'!D19='Extrato 2'!$EH$4,'Extrato 2'!E19,"")</f>
        <v/>
      </c>
      <c r="BQ19" s="19" t="str">
        <f>IF(BP19="","-",'Extrato 2'!$S19)</f>
        <v>-</v>
      </c>
      <c r="BR19" s="19" t="str">
        <v/>
      </c>
      <c r="BS19" s="19" t="str">
        <f>IF(BR19="","",VLOOKUP(BR19,'Extrato 2'!$S$3:$U$72,3,0))</f>
        <v/>
      </c>
      <c r="BT19" s="2" t="str">
        <f>IF(BR19="","",BS19&amp;" ("&amp;VLOOKUP(BR19,'Extrato 2'!$S$3:$U$72,2,0)&amp;")")</f>
        <v/>
      </c>
      <c r="BU19" s="19" t="str">
        <f>IF('Extrato 2'!D19='Extrato 2'!$EH$5,'Extrato 2'!E19,"")</f>
        <v/>
      </c>
      <c r="BV19" s="19" t="str">
        <f>IF(BU19="","-",'Extrato 2'!$S19)</f>
        <v>-</v>
      </c>
      <c r="BW19" s="19" t="str">
        <v/>
      </c>
      <c r="BX19" s="19" t="str">
        <f>IF(BW19="","",VLOOKUP(BW19,'Extrato 2'!$S$3:$U$72,3,0))</f>
        <v/>
      </c>
      <c r="BY19" s="2" t="str">
        <f>IF(BW19="","",BX19&amp;" ("&amp;VLOOKUP(BW19,'Extrato 2'!$S$3:$U$72,2,0)&amp;")")</f>
        <v/>
      </c>
      <c r="BZ19" s="19" t="str">
        <f>IF('Extrato 2'!D19='Extrato 2'!$EH$6,'Extrato 2'!E19,"")</f>
        <v/>
      </c>
      <c r="CA19" s="19" t="str">
        <f>IF(BZ19="","-",'Extrato 2'!$S19)</f>
        <v>-</v>
      </c>
      <c r="CB19" s="19" t="str">
        <v/>
      </c>
      <c r="CC19" s="19" t="str">
        <f>IF(CB19="","",VLOOKUP(CB19,'Extrato 2'!$S$3:$U$72,3,0))</f>
        <v/>
      </c>
      <c r="CD19" s="2" t="str">
        <f>IF(CB19="","",CC19&amp;" ("&amp;VLOOKUP(CB19,'Extrato 2'!$S$3:$U$72,2,0)&amp;")")</f>
        <v/>
      </c>
      <c r="CE19" s="19" t="str">
        <f>IF('Extrato 2'!D19='Extrato 2'!$EH$7,'Extrato 2'!E19,"")</f>
        <v/>
      </c>
      <c r="CF19" s="19" t="str">
        <f>IF(CE19="","-",'Extrato 2'!$S19)</f>
        <v>-</v>
      </c>
      <c r="CG19" s="19" t="str">
        <v/>
      </c>
      <c r="CH19" s="19" t="str">
        <f>IF(CG19="","",VLOOKUP(CG19,'Extrato 2'!$S$3:$U$72,3,0))</f>
        <v/>
      </c>
      <c r="CI19" s="2" t="str">
        <f>IF(CG19="","",CH19&amp;" ("&amp;VLOOKUP(CG19,'Extrato 2'!$S$3:$U$72,2,0)&amp;")")</f>
        <v/>
      </c>
      <c r="CJ19" s="19" t="str">
        <f>IF('Extrato 2'!D19='Extrato 2'!$EH$8,'Extrato 2'!E19,"")</f>
        <v/>
      </c>
      <c r="CK19" s="19" t="str">
        <f>IF(CJ19="","-",'Extrato 2'!$S19)</f>
        <v>-</v>
      </c>
      <c r="CL19" s="19" t="str">
        <v/>
      </c>
      <c r="CM19" s="19" t="str">
        <f>IF(CL19="","",VLOOKUP(CL19,'Extrato 2'!$S$3:$U$72,3,0))</f>
        <v/>
      </c>
      <c r="CN19" s="2" t="str">
        <f>IF(CL19="","",CM19&amp;" ("&amp;VLOOKUP(CL19,'Extrato 2'!$S$3:$U$72,2,0)&amp;")")</f>
        <v/>
      </c>
      <c r="CO19" s="19" t="str">
        <f>IF('Extrato 2'!D19='Extrato 2'!$EH$9,'Extrato 2'!E19,"")</f>
        <v/>
      </c>
      <c r="CP19" s="19" t="str">
        <f>IF(CO19="","-",'Extrato 2'!$S19)</f>
        <v>-</v>
      </c>
      <c r="CQ19" s="19" t="str">
        <v/>
      </c>
      <c r="CR19" s="19" t="str">
        <f>IF(CQ19="","",VLOOKUP(CQ19,'Extrato 2'!$S$3:$U$72,3,0))</f>
        <v/>
      </c>
      <c r="CS19" s="2" t="str">
        <f>IF(CQ19="","",CR19&amp;" ("&amp;VLOOKUP(CQ19,'Extrato 2'!$S$3:$U$72,2,0)&amp;")")</f>
        <v/>
      </c>
      <c r="CU19" s="19" t="str">
        <f>IF('Extrato 2'!D19='Extrato 2'!$EJ$3,'Extrato 2'!E19,"")</f>
        <v/>
      </c>
      <c r="CV19" s="19" t="str">
        <f>IF(CU19="","-",'Extrato 2'!S19)</f>
        <v>-</v>
      </c>
      <c r="CW19" s="19" t="str">
        <v/>
      </c>
      <c r="CX19" s="19" t="str">
        <f>IF(CW19="","",VLOOKUP(CW19,'Extrato 2'!$S$3:$U$72,3,0))</f>
        <v/>
      </c>
      <c r="CY19" s="2" t="str">
        <f>IF(CW19="","",CX19&amp;" ("&amp;VLOOKUP(CW19,'Extrato 2'!$S$3:$U$72,2,0)&amp;")")</f>
        <v/>
      </c>
      <c r="CZ19" s="19" t="str">
        <f>IF('Extrato 2'!D19='Extrato 2'!$EJ$4,'Extrato 2'!E19,"")</f>
        <v/>
      </c>
      <c r="DA19" s="19" t="str">
        <f>IF(CZ19="","-",'Extrato 2'!$S19)</f>
        <v>-</v>
      </c>
      <c r="DB19" s="19" t="str">
        <v/>
      </c>
      <c r="DC19" s="19" t="str">
        <f>IF(DB19="","",VLOOKUP(DB19,'Extrato 2'!$S$3:$U$72,3,0))</f>
        <v/>
      </c>
      <c r="DD19" s="2" t="str">
        <f>IF(DB19="","",DC19&amp;" ("&amp;VLOOKUP(DB19,'Extrato 2'!$S$3:$U$72,2,0)&amp;")")</f>
        <v/>
      </c>
      <c r="DE19" s="19" t="str">
        <f>IF('Extrato 2'!D19='Extrato 2'!$EJ$5,'Extrato 2'!E19,"")</f>
        <v/>
      </c>
      <c r="DF19" s="19" t="str">
        <f>IF(DE19="","-",'Extrato 2'!$S19)</f>
        <v>-</v>
      </c>
      <c r="DG19" s="19" t="str">
        <v/>
      </c>
      <c r="DH19" s="19" t="str">
        <f>IF(DG19="","",VLOOKUP(DG19,'Extrato 2'!$S$3:$U$72,3,0))</f>
        <v/>
      </c>
      <c r="DI19" s="2" t="str">
        <f>IF(DG19="","",DH19&amp;" ("&amp;VLOOKUP(DG19,'Extrato 2'!$S$3:$U$72,2,0)&amp;")")</f>
        <v/>
      </c>
      <c r="DJ19" s="19" t="str">
        <f>IF('Extrato 2'!D19='Extrato 2'!$EJ$6,'Extrato 2'!E19,"")</f>
        <v/>
      </c>
      <c r="DK19" s="19" t="str">
        <f>IF(DJ19="","-",'Extrato 2'!$S19)</f>
        <v>-</v>
      </c>
      <c r="DL19" s="19" t="str">
        <v/>
      </c>
      <c r="DM19" s="19" t="str">
        <f>IF(DL19="","",VLOOKUP(DL19,'Extrato 2'!$S$3:$U$72,3,0))</f>
        <v/>
      </c>
      <c r="DN19" s="2" t="str">
        <f>IF(DL19="","",DM19&amp;" ("&amp;VLOOKUP(DL19,'Extrato 2'!$S$3:$U$72,2,0)&amp;")")</f>
        <v/>
      </c>
      <c r="DO19" s="19" t="str">
        <f>IF('Extrato 2'!D19='Extrato 2'!$EJ$7,'Extrato 2'!E19,"")</f>
        <v/>
      </c>
      <c r="DP19" s="19" t="str">
        <f>IF(DO19="","-",'Extrato 2'!$S19)</f>
        <v>-</v>
      </c>
      <c r="DQ19" s="19" t="str">
        <v/>
      </c>
      <c r="DR19" s="19" t="str">
        <f>IF(DQ19="","",VLOOKUP(DQ19,'Extrato 2'!$S$3:$U$72,3,0))</f>
        <v/>
      </c>
      <c r="DS19" s="2" t="str">
        <f>IF(DQ19="","",DR19&amp;" ("&amp;VLOOKUP(DQ19,'Extrato 2'!$S$3:$U$72,2,0)&amp;")")</f>
        <v/>
      </c>
      <c r="DT19" s="19" t="str">
        <f>IF('Extrato 2'!D19='Extrato 2'!$EJ$8,'Extrato 2'!E19,"")</f>
        <v/>
      </c>
      <c r="DU19" s="19" t="str">
        <f>IF(DT19="","-",'Extrato 2'!$S19)</f>
        <v>-</v>
      </c>
      <c r="DV19" s="19" t="str">
        <v/>
      </c>
      <c r="DW19" s="19" t="str">
        <f>IF(DV19="","",VLOOKUP(DV19,'Extrato 2'!$S$3:$U$72,3,0))</f>
        <v/>
      </c>
      <c r="DX19" s="2" t="str">
        <f>IF(DV19="","",DW19&amp;" ("&amp;VLOOKUP(DV19,'Extrato 2'!$S$3:$U$72,2,0)&amp;")")</f>
        <v/>
      </c>
      <c r="DY19" s="19" t="str">
        <f>IF('Extrato 2'!D19='Extrato 2'!$EJ$9,'Extrato 2'!E19,"")</f>
        <v/>
      </c>
      <c r="DZ19" s="19" t="str">
        <f>IF(DY19="","-",'Extrato 2'!$S19)</f>
        <v>-</v>
      </c>
      <c r="EA19" s="19" t="str">
        <v/>
      </c>
      <c r="EB19" s="19" t="str">
        <f>IF(EA19="","",VLOOKUP(EA19,'Extrato 2'!$S$3:$U$72,3,0))</f>
        <v/>
      </c>
      <c r="EC19" s="2" t="str">
        <f>IF(EA19="","",EB19&amp;" ("&amp;VLOOKUP(EA19,'Extrato 2'!$S$3:$U$72,2,0)&amp;")")</f>
        <v/>
      </c>
      <c r="FM19" s="22">
        <v>17</v>
      </c>
      <c r="FN19" s="22" t="str">
        <f>IF('Extrato 2'!$FG$13='Extrato 2'!$GB$29,'Extrato 2'!AE19,IF('Extrato 2'!$FG$13='Extrato 2'!$GC$29,'Extrato 2'!BO19,IF('Extrato 2'!$FG$13='Extrato 2'!$EJ$2,'Extrato 2'!CY19,"")))</f>
        <v/>
      </c>
      <c r="FO19" s="22">
        <v>17</v>
      </c>
      <c r="FP19" s="22" t="str">
        <f>IF('Extrato 2'!$FG$13='Extrato 2'!$GB$29,'Extrato 2'!AJ19,IF('Extrato 2'!$FG$13='Extrato 2'!$GC$29,'Extrato 2'!BT19,IF('Extrato 2'!$FG$13='Extrato 2'!$EJ$2,'Extrato 2'!DD19,"")))</f>
        <v/>
      </c>
      <c r="FQ19" s="22">
        <v>17</v>
      </c>
      <c r="FR19" s="22" t="str">
        <f>IF('Extrato 2'!$FG$13='Extrato 2'!$GB$29,'Extrato 2'!AO19,IF('Extrato 2'!$FG$13='Extrato 2'!$GC$29,'Extrato 2'!BY19,IF('Extrato 2'!$FG$13='Extrato 2'!$EJ$2,'Extrato 2'!DI19,"")))</f>
        <v/>
      </c>
      <c r="FS19" s="22">
        <v>17</v>
      </c>
      <c r="FT19" s="22" t="str">
        <f>IF('Extrato 2'!$FG$13='Extrato 2'!$GB$29,'Extrato 2'!AT19,IF('Extrato 2'!$FG$13='Extrato 2'!$GC$29,'Extrato 2'!CD19,IF('Extrato 2'!$FG$13='Extrato 2'!$EJ$2,'Extrato 2'!DN19,"")))</f>
        <v/>
      </c>
      <c r="FU19" s="22">
        <v>17</v>
      </c>
      <c r="FV19" s="22" t="str">
        <f>IF('Extrato 2'!$FG$13='Extrato 2'!$GB$29,'Extrato 2'!AY19,IF('Extrato 2'!$FG$13='Extrato 2'!$GC$29,'Extrato 2'!CI19,IF('Extrato 2'!$FG$13='Extrato 2'!$EJ$2,'Extrato 2'!DS19,"")))</f>
        <v/>
      </c>
      <c r="FW19" s="22">
        <v>17</v>
      </c>
      <c r="FX19" s="22" t="str">
        <f>IF('Extrato 2'!$FG$13='Extrato 2'!$GB$29,'Extrato 2'!BD19,IF('Extrato 2'!$FG$13='Extrato 2'!$GC$29,'Extrato 2'!CN19,IF('Extrato 2'!$FG$13='Extrato 2'!$EJ$2,'Extrato 2'!DX19,"")))</f>
        <v/>
      </c>
      <c r="FY19" s="22">
        <v>17</v>
      </c>
      <c r="FZ19" s="22" t="str">
        <f>IF('Extrato 2'!$FG$13='Extrato 2'!$GB$29,'Extrato 2'!BI19,IF('Extrato 2'!$FG$13='Extrato 2'!$GC$29,'Extrato 2'!CS19,IF('Extrato 2'!$FG$13='Extrato 2'!$EJ$2,'Extrato 2'!EC19,"")))</f>
        <v/>
      </c>
      <c r="GK19" s="22" t="str">
        <f>IF('Extrato 2'!GN4=0,"",'Extrato 2'!GN4)</f>
        <v>4ª</v>
      </c>
      <c r="GL19" s="22" t="str">
        <f>IF('Extrato 2'!GK4=0,"",'Extrato 2'!GK4)</f>
        <v>1ª</v>
      </c>
      <c r="GM19" s="22" t="str">
        <f>IF('Extrato 2'!GL4=0,"",'Extrato 2'!GL4)</f>
        <v>2ª</v>
      </c>
      <c r="GN19" s="22" t="str">
        <f>IF('Extrato 2'!GM4=0,"",'Extrato 2'!GM4)</f>
        <v>3ª</v>
      </c>
      <c r="GO19" s="22" t="str">
        <f>IF('Extrato 2'!GO4=0,"",'Extrato 2'!GO4)</f>
        <v>5ª</v>
      </c>
      <c r="GP19" s="22" t="str">
        <f>IF('Extrato 2'!GP4=0,"",'Extrato 2'!GP4)</f>
        <v>6ª</v>
      </c>
      <c r="GQ19" s="22" t="str">
        <f>IF('Extrato 2'!GQ4=0,"",'Extrato 2'!GQ4)</f>
        <v>7ª</v>
      </c>
      <c r="GS19" s="10">
        <v>1</v>
      </c>
      <c r="GT19" s="10">
        <v>2</v>
      </c>
      <c r="GU19" s="10">
        <v>3</v>
      </c>
      <c r="GV19" s="10">
        <v>4</v>
      </c>
      <c r="GW19" s="10">
        <v>5</v>
      </c>
      <c r="GX19" s="10">
        <v>6</v>
      </c>
      <c r="GY19" s="10" t="str">
        <f>'Extrato 2'!$GK$6&amp;" "&amp;1</f>
        <v>≠ 1</v>
      </c>
      <c r="GZ19" s="18" t="str">
        <f>'Extrato 2'!$GK$6&amp;" "&amp;2</f>
        <v>≠ 2</v>
      </c>
      <c r="HA19" s="10" t="str">
        <f>'Extrato 2'!$GK$6&amp;" "&amp;3</f>
        <v>≠ 3</v>
      </c>
      <c r="HB19" s="10" t="str">
        <f>'Extrato 2'!$GK$6&amp;" "&amp;4</f>
        <v>≠ 4</v>
      </c>
      <c r="HC19" s="10" t="str">
        <f>'Extrato 2'!$GK$6&amp;" "&amp;5</f>
        <v>≠ 5</v>
      </c>
      <c r="HD19" s="10" t="str">
        <f>'Extrato 2'!$GK$6&amp;" "&amp;6</f>
        <v>≠ 6</v>
      </c>
      <c r="HE19" s="265" t="s">
        <v>14</v>
      </c>
      <c r="HF19" s="265"/>
      <c r="HG19" s="265"/>
      <c r="HH19" s="265"/>
      <c r="HI19" s="265"/>
      <c r="HJ19" s="265"/>
      <c r="HK19" s="265" t="s">
        <v>13</v>
      </c>
      <c r="HL19" s="265"/>
      <c r="HM19" s="265"/>
      <c r="HN19" s="265"/>
      <c r="HO19" s="265"/>
      <c r="HP19" s="265"/>
      <c r="HQ19" s="10">
        <v>1</v>
      </c>
      <c r="HR19" s="10">
        <v>2</v>
      </c>
      <c r="HS19" s="10">
        <v>3</v>
      </c>
      <c r="HT19" s="10">
        <v>4</v>
      </c>
      <c r="HU19" s="10">
        <v>5</v>
      </c>
      <c r="HV19" s="10">
        <v>6</v>
      </c>
      <c r="HW19" s="265" t="s">
        <v>12</v>
      </c>
      <c r="HX19" s="265"/>
      <c r="HY19" s="265"/>
      <c r="HZ19" s="265"/>
      <c r="IA19" s="265"/>
      <c r="IB19" s="265"/>
      <c r="IC19" s="17" t="str">
        <f t="shared" ref="IC19:IH19" si="15">IF(HQ20=0,"",HQ20&amp;" = ")</f>
        <v xml:space="preserve">1ª = </v>
      </c>
      <c r="ID19" s="17" t="str">
        <f t="shared" si="15"/>
        <v xml:space="preserve">2ª = </v>
      </c>
      <c r="IE19" s="17" t="str">
        <f t="shared" si="15"/>
        <v xml:space="preserve">3ª = </v>
      </c>
      <c r="IF19" s="17" t="str">
        <f t="shared" si="15"/>
        <v xml:space="preserve">5ª = </v>
      </c>
      <c r="IG19" s="17" t="str">
        <f t="shared" si="15"/>
        <v xml:space="preserve">6ª = </v>
      </c>
      <c r="IH19" s="17" t="str">
        <f t="shared" si="15"/>
        <v xml:space="preserve">7ª = </v>
      </c>
      <c r="II19" s="10" t="s">
        <v>11</v>
      </c>
      <c r="IJ19" s="10" t="s">
        <v>10</v>
      </c>
      <c r="IK19" s="10" t="s">
        <v>9</v>
      </c>
      <c r="IL19" s="10" t="s">
        <v>8</v>
      </c>
      <c r="IM19" s="10" t="s">
        <v>7</v>
      </c>
      <c r="IN19" s="10" t="s">
        <v>6</v>
      </c>
      <c r="MB19" s="32">
        <f t="shared" si="12"/>
        <v>15</v>
      </c>
      <c r="MC19" s="32">
        <v>17</v>
      </c>
      <c r="MD19" s="32" t="str">
        <f>IF('Extrato 2'!X17=0,"",'Extrato 2'!X17)</f>
        <v/>
      </c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</row>
    <row r="20" spans="2:369" ht="15" customHeight="1" x14ac:dyDescent="0.25">
      <c r="B20" s="19">
        <f>'Extrato 2'!MC22</f>
        <v>20</v>
      </c>
      <c r="C20" s="7">
        <f>Esboço!AX18</f>
        <v>18</v>
      </c>
      <c r="D20" s="4" t="str">
        <f>IF('Análise Quantitativa'!V54=0,"",'Análise Quantitativa'!V54)</f>
        <v/>
      </c>
      <c r="E20" s="3" t="str">
        <f>IF('Análise Quantitativa'!P54=0,"",'Análise Quantitativa'!P54)</f>
        <v/>
      </c>
      <c r="F20" s="19" t="str">
        <f t="shared" si="0"/>
        <v/>
      </c>
      <c r="G20" s="19" t="str">
        <f t="shared" si="1"/>
        <v/>
      </c>
      <c r="H20" s="22" t="str">
        <v/>
      </c>
      <c r="I20" s="22" t="str">
        <v/>
      </c>
      <c r="J20" s="76" t="str">
        <f>IFERROR(IF('Análise Quantitativa'!$D$33="Máximo",RANK(D20,$D$3:$D$72,0),IF('Análise Quantitativa'!$D$33="Mínimo",RANK(D20,$D$3:$D$72,1),IF('Análise Quantitativa'!$D$33="- Mínimo",RANK(D20,$D$3:$D$72,1),""))),"")</f>
        <v/>
      </c>
      <c r="K20" s="76" t="str">
        <f>IFERROR(IF('Análise Quantitativa'!$D$33="Máximo",_xlfn.RANK.EQ(D20,$D$3:$D$72,0)+COUNTIF($D$3:D20,D20)-1,IF('Análise Quantitativa'!$D$33="Mínimo",_xlfn.RANK.EQ(D20,$D$3:$D$72,1)+COUNTIF($D$3:D20,D20)-1,IF('Análise Quantitativa'!$D$33="- Mínimo",_xlfn.RANK.EQ(D20,$D$3:$D$72,1)+COUNTIF($D$3:D20,D20)-1,""))),"")</f>
        <v/>
      </c>
      <c r="L20" s="6" t="str">
        <f>IFERROR(IF(ISBLANK(D20),"",IF(AND(D20&gt;'Extrato 2'!$EW$3),'Extrato 2'!$HR$2,IF(AND(D20&lt;'Extrato 2'!$EX$3),'Extrato 2'!$HQ$2,'Extrato 2'!$HP$2))),"")</f>
        <v>&gt;₯</v>
      </c>
      <c r="M20" s="6" t="e">
        <f>IF((((IF(AND('Extrato 2'!D20&gt;'Extrato 2'!$EW$3),(('Extrato 2'!$EW$3-'Extrato 2'!D20)/'Extrato 2'!D20),IF(AND('Extrato 2'!D20&lt;'Extrato 2'!$EX$3),(('Extrato 2'!$EX$3-'Extrato 2'!D20)/'Extrato 2'!D20),'Extrato 2'!$HW$2)))))&lt;0,IF(AND('Extrato 2'!D20&gt;'Extrato 2'!$EW$3),(('Extrato 2'!$EW$3-'Extrato 2'!D20)/'Extrato 2'!D20),IF(AND('Extrato 2'!D20&lt;'Extrato 2'!$EX$3),(('Extrato 2'!$EX$3-'Extrato 2'!D20)/'Extrato 2'!D20),'Extrato 2'!$HW$2))*-1,IF(AND('Extrato 2'!D20&gt;'Extrato 2'!$EW$3),(('Extrato 2'!$EW$3-'Extrato 2'!D20)/'Extrato 2'!D20),IF(AND('Extrato 2'!D20&lt;'Extrato 2'!$EX$3),(('Extrato 2'!$EX$3-'Extrato 2'!D20)/'Extrato 2'!D20),'Extrato 2'!$HW$2)))</f>
        <v>#VALUE!</v>
      </c>
      <c r="N20" s="6" t="e">
        <f>IF(AND(D20&gt;'Extrato 2'!$EW$3),M20,"")</f>
        <v>#VALUE!</v>
      </c>
      <c r="O20" s="6" t="str">
        <f>IF(D20&lt;'Extrato 2'!$EX$3,M20,"")</f>
        <v/>
      </c>
      <c r="P20" s="5" t="str">
        <f>IF('Extrato 2'!L20='Extrato 2'!$HP$2,'Extrato 2'!D20,"")</f>
        <v/>
      </c>
      <c r="Q20" s="4" t="str">
        <f>IF(ISNA(HLOOKUP($Q$2,'Extrato 2'!$ME$3:$NE$74,B20,0)),"",IF(HLOOKUP($Q$2,'Extrato 2'!$ME$3:$NE$74,B20,0)="","",IF(HLOOKUP($Q$2,'Extrato 2'!$ME$3:$NE$74,B20,0)=0,"",HLOOKUP($Q$2,'Extrato 2'!$ME$3:$NE$74,B20,0))))</f>
        <v/>
      </c>
      <c r="S20" s="77" t="str">
        <f t="shared" si="6"/>
        <v/>
      </c>
      <c r="T20" s="19" t="str">
        <f t="shared" si="2"/>
        <v/>
      </c>
      <c r="U20" s="3" t="str">
        <f>IF('Análise Quantitativa'!C54=0,"",'Análise Quantitativa'!C54)</f>
        <v/>
      </c>
      <c r="V20" s="19" t="str">
        <f t="shared" si="3"/>
        <v/>
      </c>
      <c r="X20" s="19" t="str">
        <f t="shared" si="4"/>
        <v/>
      </c>
      <c r="Y20" s="19" t="str">
        <f t="shared" si="5"/>
        <v/>
      </c>
      <c r="AA20" s="19" t="str">
        <f>IF('Extrato 2'!D20='Extrato 2'!$EF$3,'Extrato 2'!E20,"")</f>
        <v/>
      </c>
      <c r="AB20" s="19" t="str">
        <f>IF(AA20="","-",'Extrato 2'!S20)</f>
        <v>-</v>
      </c>
      <c r="AC20" s="19" t="str">
        <v/>
      </c>
      <c r="AD20" s="19" t="str">
        <f>IF(AC20="","",VLOOKUP(AC20,'Extrato 2'!$S$3:$U$72,3,0))</f>
        <v/>
      </c>
      <c r="AE20" s="2" t="str">
        <f>IF(AC20="","",AD20&amp;" ("&amp;VLOOKUP(AC20,'Extrato 2'!$S$3:$U$72,2,0)&amp;")")</f>
        <v/>
      </c>
      <c r="AF20" s="19" t="str">
        <f>IF('Extrato 2'!D20='Extrato 2'!$EF$4,'Extrato 2'!E20,"")</f>
        <v/>
      </c>
      <c r="AG20" s="19" t="str">
        <f>IF(AF20="","-",'Extrato 2'!$S20)</f>
        <v>-</v>
      </c>
      <c r="AH20" s="19" t="str">
        <v/>
      </c>
      <c r="AI20" s="19" t="str">
        <f>IF(AH20="","",VLOOKUP(AH20,'Extrato 2'!$S$3:$U$72,3,0))</f>
        <v/>
      </c>
      <c r="AJ20" s="2" t="str">
        <f>IF(AH20="","",AI20&amp;" ("&amp;VLOOKUP(AH20,'Extrato 2'!$S$3:$U$72,2,0)&amp;")")</f>
        <v/>
      </c>
      <c r="AK20" s="19" t="str">
        <f>IF('Extrato 2'!D20='Extrato 2'!$EF$5,'Extrato 2'!E20,"")</f>
        <v/>
      </c>
      <c r="AL20" s="19" t="str">
        <f>IF(AK20="","-",'Extrato 2'!$S20)</f>
        <v>-</v>
      </c>
      <c r="AM20" s="19" t="str">
        <v/>
      </c>
      <c r="AN20" s="19" t="str">
        <f>IF(AM20="","",VLOOKUP(AM20,'Extrato 2'!$S$3:$U$72,3,0))</f>
        <v/>
      </c>
      <c r="AO20" s="2" t="str">
        <f>IF(AM20="","",AN20&amp;" ("&amp;VLOOKUP(AM20,'Extrato 2'!$S$3:$U$72,2,0)&amp;")")</f>
        <v/>
      </c>
      <c r="AP20" s="19" t="str">
        <f>IF('Extrato 2'!D20='Extrato 2'!$EF$6,'Extrato 2'!E20,"")</f>
        <v/>
      </c>
      <c r="AQ20" s="19" t="str">
        <f>IF(AP20="","-",'Extrato 2'!$S20)</f>
        <v>-</v>
      </c>
      <c r="AR20" s="19" t="str">
        <v/>
      </c>
      <c r="AS20" s="19" t="str">
        <f>IF(AR20="","",VLOOKUP(AR20,'Extrato 2'!$S$3:$U$72,3,0))</f>
        <v/>
      </c>
      <c r="AT20" s="2" t="str">
        <f>IF(AR20="","",AS20&amp;" ("&amp;VLOOKUP(AR20,'Extrato 2'!$S$3:$U$72,2,0)&amp;")")</f>
        <v/>
      </c>
      <c r="AU20" s="19" t="str">
        <f>IF('Extrato 2'!D20='Extrato 2'!$EF$7,'Extrato 2'!E20,"")</f>
        <v/>
      </c>
      <c r="AV20" s="19" t="str">
        <f>IF(AU20="","-",'Extrato 2'!$S20)</f>
        <v>-</v>
      </c>
      <c r="AW20" s="19" t="str">
        <v/>
      </c>
      <c r="AX20" s="19" t="str">
        <f>IF(AW20="","",VLOOKUP(AW20,'Extrato 2'!$S$3:$U$72,3,0))</f>
        <v/>
      </c>
      <c r="AY20" s="2" t="str">
        <f>IF(AW20="","",AX20&amp;" ("&amp;VLOOKUP(AW20,'Extrato 2'!$S$3:$U$72,2,0)&amp;")")</f>
        <v/>
      </c>
      <c r="AZ20" s="19" t="str">
        <f>IF('Extrato 2'!D20='Extrato 2'!$EF$8,'Extrato 2'!E20,"")</f>
        <v/>
      </c>
      <c r="BA20" s="19" t="str">
        <f>IF(AZ20="","-",'Extrato 2'!$S20)</f>
        <v>-</v>
      </c>
      <c r="BB20" s="19" t="str">
        <v/>
      </c>
      <c r="BC20" s="19" t="str">
        <f>IF(BB20="","",VLOOKUP(BB20,'Extrato 2'!$S$3:$U$72,3,0))</f>
        <v/>
      </c>
      <c r="BD20" s="2" t="str">
        <f>IF(BB20="","",BC20&amp;" ("&amp;VLOOKUP(BB20,'Extrato 2'!$S$3:$U$72,2,0)&amp;")")</f>
        <v/>
      </c>
      <c r="BE20" s="19" t="str">
        <f>IF('Extrato 2'!D20='Extrato 2'!$EF$9,'Extrato 2'!E20,"")</f>
        <v/>
      </c>
      <c r="BF20" s="19" t="str">
        <f>IF(BE20="","-",'Extrato 2'!$S20)</f>
        <v>-</v>
      </c>
      <c r="BG20" s="19" t="str">
        <v/>
      </c>
      <c r="BH20" s="19" t="str">
        <f>IF(BG20="","",VLOOKUP(BG20,'Extrato 2'!$S$3:$U$72,3,0))</f>
        <v/>
      </c>
      <c r="BI20" s="2" t="str">
        <f>IF(BG20="","",BH20&amp;" ("&amp;VLOOKUP(BG20,'Extrato 2'!$S$3:$U$72,2,0)&amp;")")</f>
        <v/>
      </c>
      <c r="BK20" s="19" t="str">
        <f>IF('Extrato 2'!D20='Extrato 2'!$EH$3,'Extrato 2'!E20,"")</f>
        <v/>
      </c>
      <c r="BL20" s="19" t="str">
        <f>IF(BK20="","-",'Extrato 2'!S20)</f>
        <v>-</v>
      </c>
      <c r="BM20" s="19" t="str">
        <v/>
      </c>
      <c r="BN20" s="19" t="str">
        <f>IF(BM20="","",VLOOKUP(BM20,'Extrato 2'!$S$3:$U$72,3,0))</f>
        <v/>
      </c>
      <c r="BO20" s="2" t="str">
        <f>IF(BM20="","",BN20&amp;" ("&amp;VLOOKUP(BM20,'Extrato 2'!$S$3:$U$72,2,0)&amp;")")</f>
        <v/>
      </c>
      <c r="BP20" s="19" t="str">
        <f>IF('Extrato 2'!D20='Extrato 2'!$EH$4,'Extrato 2'!E20,"")</f>
        <v/>
      </c>
      <c r="BQ20" s="19" t="str">
        <f>IF(BP20="","-",'Extrato 2'!$S20)</f>
        <v>-</v>
      </c>
      <c r="BR20" s="19" t="str">
        <v/>
      </c>
      <c r="BS20" s="19" t="str">
        <f>IF(BR20="","",VLOOKUP(BR20,'Extrato 2'!$S$3:$U$72,3,0))</f>
        <v/>
      </c>
      <c r="BT20" s="2" t="str">
        <f>IF(BR20="","",BS20&amp;" ("&amp;VLOOKUP(BR20,'Extrato 2'!$S$3:$U$72,2,0)&amp;")")</f>
        <v/>
      </c>
      <c r="BU20" s="19" t="str">
        <f>IF('Extrato 2'!D20='Extrato 2'!$EH$5,'Extrato 2'!E20,"")</f>
        <v/>
      </c>
      <c r="BV20" s="19" t="str">
        <f>IF(BU20="","-",'Extrato 2'!$S20)</f>
        <v>-</v>
      </c>
      <c r="BW20" s="19" t="str">
        <v/>
      </c>
      <c r="BX20" s="19" t="str">
        <f>IF(BW20="","",VLOOKUP(BW20,'Extrato 2'!$S$3:$U$72,3,0))</f>
        <v/>
      </c>
      <c r="BY20" s="2" t="str">
        <f>IF(BW20="","",BX20&amp;" ("&amp;VLOOKUP(BW20,'Extrato 2'!$S$3:$U$72,2,0)&amp;")")</f>
        <v/>
      </c>
      <c r="BZ20" s="19" t="str">
        <f>IF('Extrato 2'!D20='Extrato 2'!$EH$6,'Extrato 2'!E20,"")</f>
        <v/>
      </c>
      <c r="CA20" s="19" t="str">
        <f>IF(BZ20="","-",'Extrato 2'!$S20)</f>
        <v>-</v>
      </c>
      <c r="CB20" s="19" t="str">
        <v/>
      </c>
      <c r="CC20" s="19" t="str">
        <f>IF(CB20="","",VLOOKUP(CB20,'Extrato 2'!$S$3:$U$72,3,0))</f>
        <v/>
      </c>
      <c r="CD20" s="2" t="str">
        <f>IF(CB20="","",CC20&amp;" ("&amp;VLOOKUP(CB20,'Extrato 2'!$S$3:$U$72,2,0)&amp;")")</f>
        <v/>
      </c>
      <c r="CE20" s="19" t="str">
        <f>IF('Extrato 2'!D20='Extrato 2'!$EH$7,'Extrato 2'!E20,"")</f>
        <v/>
      </c>
      <c r="CF20" s="19" t="str">
        <f>IF(CE20="","-",'Extrato 2'!$S20)</f>
        <v>-</v>
      </c>
      <c r="CG20" s="19" t="str">
        <v/>
      </c>
      <c r="CH20" s="19" t="str">
        <f>IF(CG20="","",VLOOKUP(CG20,'Extrato 2'!$S$3:$U$72,3,0))</f>
        <v/>
      </c>
      <c r="CI20" s="2" t="str">
        <f>IF(CG20="","",CH20&amp;" ("&amp;VLOOKUP(CG20,'Extrato 2'!$S$3:$U$72,2,0)&amp;")")</f>
        <v/>
      </c>
      <c r="CJ20" s="19" t="str">
        <f>IF('Extrato 2'!D20='Extrato 2'!$EH$8,'Extrato 2'!E20,"")</f>
        <v/>
      </c>
      <c r="CK20" s="19" t="str">
        <f>IF(CJ20="","-",'Extrato 2'!$S20)</f>
        <v>-</v>
      </c>
      <c r="CL20" s="19" t="str">
        <v/>
      </c>
      <c r="CM20" s="19" t="str">
        <f>IF(CL20="","",VLOOKUP(CL20,'Extrato 2'!$S$3:$U$72,3,0))</f>
        <v/>
      </c>
      <c r="CN20" s="2" t="str">
        <f>IF(CL20="","",CM20&amp;" ("&amp;VLOOKUP(CL20,'Extrato 2'!$S$3:$U$72,2,0)&amp;")")</f>
        <v/>
      </c>
      <c r="CO20" s="19" t="str">
        <f>IF('Extrato 2'!D20='Extrato 2'!$EH$9,'Extrato 2'!E20,"")</f>
        <v/>
      </c>
      <c r="CP20" s="19" t="str">
        <f>IF(CO20="","-",'Extrato 2'!$S20)</f>
        <v>-</v>
      </c>
      <c r="CQ20" s="19" t="str">
        <v/>
      </c>
      <c r="CR20" s="19" t="str">
        <f>IF(CQ20="","",VLOOKUP(CQ20,'Extrato 2'!$S$3:$U$72,3,0))</f>
        <v/>
      </c>
      <c r="CS20" s="2" t="str">
        <f>IF(CQ20="","",CR20&amp;" ("&amp;VLOOKUP(CQ20,'Extrato 2'!$S$3:$U$72,2,0)&amp;")")</f>
        <v/>
      </c>
      <c r="CU20" s="19" t="str">
        <f>IF('Extrato 2'!D20='Extrato 2'!$EJ$3,'Extrato 2'!E20,"")</f>
        <v/>
      </c>
      <c r="CV20" s="19" t="str">
        <f>IF(CU20="","-",'Extrato 2'!S20)</f>
        <v>-</v>
      </c>
      <c r="CW20" s="19" t="str">
        <v/>
      </c>
      <c r="CX20" s="19" t="str">
        <f>IF(CW20="","",VLOOKUP(CW20,'Extrato 2'!$S$3:$U$72,3,0))</f>
        <v/>
      </c>
      <c r="CY20" s="2" t="str">
        <f>IF(CW20="","",CX20&amp;" ("&amp;VLOOKUP(CW20,'Extrato 2'!$S$3:$U$72,2,0)&amp;")")</f>
        <v/>
      </c>
      <c r="CZ20" s="19" t="str">
        <f>IF('Extrato 2'!D20='Extrato 2'!$EJ$4,'Extrato 2'!E20,"")</f>
        <v/>
      </c>
      <c r="DA20" s="19" t="str">
        <f>IF(CZ20="","-",'Extrato 2'!$S20)</f>
        <v>-</v>
      </c>
      <c r="DB20" s="19" t="str">
        <v/>
      </c>
      <c r="DC20" s="19" t="str">
        <f>IF(DB20="","",VLOOKUP(DB20,'Extrato 2'!$S$3:$U$72,3,0))</f>
        <v/>
      </c>
      <c r="DD20" s="2" t="str">
        <f>IF(DB20="","",DC20&amp;" ("&amp;VLOOKUP(DB20,'Extrato 2'!$S$3:$U$72,2,0)&amp;")")</f>
        <v/>
      </c>
      <c r="DE20" s="19" t="str">
        <f>IF('Extrato 2'!D20='Extrato 2'!$EJ$5,'Extrato 2'!E20,"")</f>
        <v/>
      </c>
      <c r="DF20" s="19" t="str">
        <f>IF(DE20="","-",'Extrato 2'!$S20)</f>
        <v>-</v>
      </c>
      <c r="DG20" s="19" t="str">
        <v/>
      </c>
      <c r="DH20" s="19" t="str">
        <f>IF(DG20="","",VLOOKUP(DG20,'Extrato 2'!$S$3:$U$72,3,0))</f>
        <v/>
      </c>
      <c r="DI20" s="2" t="str">
        <f>IF(DG20="","",DH20&amp;" ("&amp;VLOOKUP(DG20,'Extrato 2'!$S$3:$U$72,2,0)&amp;")")</f>
        <v/>
      </c>
      <c r="DJ20" s="19" t="str">
        <f>IF('Extrato 2'!D20='Extrato 2'!$EJ$6,'Extrato 2'!E20,"")</f>
        <v/>
      </c>
      <c r="DK20" s="19" t="str">
        <f>IF(DJ20="","-",'Extrato 2'!$S20)</f>
        <v>-</v>
      </c>
      <c r="DL20" s="19" t="str">
        <v/>
      </c>
      <c r="DM20" s="19" t="str">
        <f>IF(DL20="","",VLOOKUP(DL20,'Extrato 2'!$S$3:$U$72,3,0))</f>
        <v/>
      </c>
      <c r="DN20" s="2" t="str">
        <f>IF(DL20="","",DM20&amp;" ("&amp;VLOOKUP(DL20,'Extrato 2'!$S$3:$U$72,2,0)&amp;")")</f>
        <v/>
      </c>
      <c r="DO20" s="19" t="str">
        <f>IF('Extrato 2'!D20='Extrato 2'!$EJ$7,'Extrato 2'!E20,"")</f>
        <v/>
      </c>
      <c r="DP20" s="19" t="str">
        <f>IF(DO20="","-",'Extrato 2'!$S20)</f>
        <v>-</v>
      </c>
      <c r="DQ20" s="19" t="str">
        <v/>
      </c>
      <c r="DR20" s="19" t="str">
        <f>IF(DQ20="","",VLOOKUP(DQ20,'Extrato 2'!$S$3:$U$72,3,0))</f>
        <v/>
      </c>
      <c r="DS20" s="2" t="str">
        <f>IF(DQ20="","",DR20&amp;" ("&amp;VLOOKUP(DQ20,'Extrato 2'!$S$3:$U$72,2,0)&amp;")")</f>
        <v/>
      </c>
      <c r="DT20" s="19" t="str">
        <f>IF('Extrato 2'!D20='Extrato 2'!$EJ$8,'Extrato 2'!E20,"")</f>
        <v/>
      </c>
      <c r="DU20" s="19" t="str">
        <f>IF(DT20="","-",'Extrato 2'!$S20)</f>
        <v>-</v>
      </c>
      <c r="DV20" s="19" t="str">
        <v/>
      </c>
      <c r="DW20" s="19" t="str">
        <f>IF(DV20="","",VLOOKUP(DV20,'Extrato 2'!$S$3:$U$72,3,0))</f>
        <v/>
      </c>
      <c r="DX20" s="2" t="str">
        <f>IF(DV20="","",DW20&amp;" ("&amp;VLOOKUP(DV20,'Extrato 2'!$S$3:$U$72,2,0)&amp;")")</f>
        <v/>
      </c>
      <c r="DY20" s="19" t="str">
        <f>IF('Extrato 2'!D20='Extrato 2'!$EJ$9,'Extrato 2'!E20,"")</f>
        <v/>
      </c>
      <c r="DZ20" s="19" t="str">
        <f>IF(DY20="","-",'Extrato 2'!$S20)</f>
        <v>-</v>
      </c>
      <c r="EA20" s="19" t="str">
        <v/>
      </c>
      <c r="EB20" s="19" t="str">
        <f>IF(EA20="","",VLOOKUP(EA20,'Extrato 2'!$S$3:$U$72,3,0))</f>
        <v/>
      </c>
      <c r="EC20" s="2" t="str">
        <f>IF(EA20="","",EB20&amp;" ("&amp;VLOOKUP(EA20,'Extrato 2'!$S$3:$U$72,2,0)&amp;")")</f>
        <v/>
      </c>
      <c r="FM20" s="78">
        <v>18</v>
      </c>
      <c r="FN20" s="78" t="str">
        <f>IF('Extrato 2'!$FG$13='Extrato 2'!$GB$29,'Extrato 2'!AE20,IF('Extrato 2'!$FG$13='Extrato 2'!$GC$29,'Extrato 2'!BO20,IF('Extrato 2'!$FG$13='Extrato 2'!$EJ$2,'Extrato 2'!CY20,"")))</f>
        <v/>
      </c>
      <c r="FO20" s="78">
        <v>18</v>
      </c>
      <c r="FP20" s="78" t="str">
        <f>IF('Extrato 2'!$FG$13='Extrato 2'!$GB$29,'Extrato 2'!AJ20,IF('Extrato 2'!$FG$13='Extrato 2'!$GC$29,'Extrato 2'!BT20,IF('Extrato 2'!$FG$13='Extrato 2'!$EJ$2,'Extrato 2'!DD20,"")))</f>
        <v/>
      </c>
      <c r="FQ20" s="78">
        <v>18</v>
      </c>
      <c r="FR20" s="78" t="str">
        <f>IF('Extrato 2'!$FG$13='Extrato 2'!$GB$29,'Extrato 2'!AO20,IF('Extrato 2'!$FG$13='Extrato 2'!$GC$29,'Extrato 2'!BY20,IF('Extrato 2'!$FG$13='Extrato 2'!$EJ$2,'Extrato 2'!DI20,"")))</f>
        <v/>
      </c>
      <c r="FS20" s="78">
        <v>18</v>
      </c>
      <c r="FT20" s="78" t="str">
        <f>IF('Extrato 2'!$FG$13='Extrato 2'!$GB$29,'Extrato 2'!AT20,IF('Extrato 2'!$FG$13='Extrato 2'!$GC$29,'Extrato 2'!CD20,IF('Extrato 2'!$FG$13='Extrato 2'!$EJ$2,'Extrato 2'!DN20,"")))</f>
        <v/>
      </c>
      <c r="FU20" s="78">
        <v>18</v>
      </c>
      <c r="FV20" s="78" t="str">
        <f>IF('Extrato 2'!$FG$13='Extrato 2'!$GB$29,'Extrato 2'!AY20,IF('Extrato 2'!$FG$13='Extrato 2'!$GC$29,'Extrato 2'!CI20,IF('Extrato 2'!$FG$13='Extrato 2'!$EJ$2,'Extrato 2'!DS20,"")))</f>
        <v/>
      </c>
      <c r="FW20" s="78">
        <v>18</v>
      </c>
      <c r="FX20" s="78" t="str">
        <f>IF('Extrato 2'!$FG$13='Extrato 2'!$GB$29,'Extrato 2'!BD20,IF('Extrato 2'!$FG$13='Extrato 2'!$GC$29,'Extrato 2'!CN20,IF('Extrato 2'!$FG$13='Extrato 2'!$EJ$2,'Extrato 2'!DX20,"")))</f>
        <v/>
      </c>
      <c r="FY20" s="78">
        <v>18</v>
      </c>
      <c r="FZ20" s="78" t="str">
        <f>IF('Extrato 2'!$FG$13='Extrato 2'!$GB$29,'Extrato 2'!BI20,IF('Extrato 2'!$FG$13='Extrato 2'!$GC$29,'Extrato 2'!CS20,IF('Extrato 2'!$FG$13='Extrato 2'!$EJ$2,'Extrato 2'!EC20,"")))</f>
        <v/>
      </c>
      <c r="GB20" s="264" t="str">
        <f>"="</f>
        <v>=</v>
      </c>
      <c r="GC20" s="264"/>
      <c r="GE20" s="19" t="s">
        <v>27</v>
      </c>
      <c r="GF20" s="19" t="s">
        <v>26</v>
      </c>
      <c r="GG20" s="19" t="str">
        <f>"="</f>
        <v>=</v>
      </c>
      <c r="GK20" s="32" t="str">
        <f>IF('Extrato 2'!GN5=0,"",'Extrato 2'!GN5)</f>
        <v/>
      </c>
      <c r="GL20" s="32" t="str">
        <f>IF('Extrato 2'!GK5=0,"",'Extrato 2'!GK5)</f>
        <v/>
      </c>
      <c r="GM20" s="32" t="str">
        <f>IF('Extrato 2'!GL5=0,"",'Extrato 2'!GL5)</f>
        <v/>
      </c>
      <c r="GN20" s="32" t="str">
        <f>IF('Extrato 2'!GM5=0,"",'Extrato 2'!GM5)</f>
        <v/>
      </c>
      <c r="GO20" s="32" t="str">
        <f>IF('Extrato 2'!GO5=0,"",'Extrato 2'!GO5)</f>
        <v/>
      </c>
      <c r="GP20" s="32" t="str">
        <f>IF('Extrato 2'!GP5=0,"",'Extrato 2'!GP5)</f>
        <v/>
      </c>
      <c r="GQ20" s="32" t="str">
        <f>IF('Extrato 2'!GQ5=0,"",'Extrato 2'!GQ5)</f>
        <v/>
      </c>
      <c r="GS20" s="11" t="str">
        <f>IF(HE20='Extrato 2'!$GV$2,'Extrato 2'!$GS$2,ROUND('Extrato 2'!GL22,2)*100&amp;"%")</f>
        <v>-</v>
      </c>
      <c r="GT20" s="11" t="str">
        <f>IF(HF20='Extrato 2'!$GV$2,'Extrato 2'!$GS$2,ROUND('Extrato 2'!GM22,2)*100&amp;"%")</f>
        <v>-</v>
      </c>
      <c r="GU20" s="11" t="str">
        <f>IF(HG20='Extrato 2'!$GV$2,'Extrato 2'!$GS$2,ROUND('Extrato 2'!GN22,2)*100&amp;"%")</f>
        <v>-</v>
      </c>
      <c r="GV20" s="11" t="str">
        <f>IF(HH20='Extrato 2'!$GV$2,'Extrato 2'!$GS$2,ROUND('Extrato 2'!GO22,2)*100&amp;"%")</f>
        <v>-</v>
      </c>
      <c r="GW20" s="11" t="str">
        <f>IF(HI20='Extrato 2'!$GV$2,'Extrato 2'!$GS$2,ROUND('Extrato 2'!GP22,2)*100&amp;"%")</f>
        <v>-</v>
      </c>
      <c r="GX20" s="11" t="str">
        <f>IF(HJ20='Extrato 2'!$GV$2,'Extrato 2'!$GS$2,ROUND('Extrato 2'!GQ22,2)*100&amp;"%")</f>
        <v>-</v>
      </c>
      <c r="GY20" s="15" t="e">
        <f>ROUND('Extrato 2'!GL21,2)</f>
        <v>#VALUE!</v>
      </c>
      <c r="GZ20" s="15" t="e">
        <f>ROUND('Extrato 2'!GM21,2)</f>
        <v>#VALUE!</v>
      </c>
      <c r="HA20" s="15" t="e">
        <f>ROUND('Extrato 2'!GN21,2)</f>
        <v>#VALUE!</v>
      </c>
      <c r="HB20" s="15" t="e">
        <f>ROUND('Extrato 2'!GO21,2)</f>
        <v>#VALUE!</v>
      </c>
      <c r="HC20" s="15" t="e">
        <f>ROUND('Extrato 2'!GP21,2)</f>
        <v>#VALUE!</v>
      </c>
      <c r="HD20" s="15" t="e">
        <f>ROUND('Extrato 2'!GQ21,2)</f>
        <v>#VALUE!</v>
      </c>
      <c r="HE20" s="30" t="str">
        <f>IF(GK20&gt;GL20,$GT$2,IF(GK20&lt;GL20,$GU$2,IF(GK20=GL20,$GV$2)))</f>
        <v>semelhante</v>
      </c>
      <c r="HF20" s="30" t="str">
        <f>IF(GK20&gt;GM20,$GT$2,IF(GK20&lt;GM20,$GU$2,IF(GK20=GM20,$GV$2)))</f>
        <v>semelhante</v>
      </c>
      <c r="HG20" s="30" t="str">
        <f>IF(GK20&gt;GN20,$GT$2,IF(GK20&lt;GN20,$GU$2,IF(GK20=GN20,$GV$2)))</f>
        <v>semelhante</v>
      </c>
      <c r="HH20" s="30" t="str">
        <f>IF(GK20&gt;GO20,$GT$2,IF(GK20&lt;GO20,$GU$2,IF(GK20=GO20,$GV$2)))</f>
        <v>semelhante</v>
      </c>
      <c r="HI20" s="30" t="str">
        <f>IF(GK20&gt;GP20,$GT$2,IF(GK20&lt;GP20,$GU$2,IF(GK20=GP20,$GV$2)))</f>
        <v>semelhante</v>
      </c>
      <c r="HJ20" s="30" t="str">
        <f>IF(GK20&gt;GQ20,$GT$2,IF(GK20&lt;GQ20,$GU$2,IF(GK20=GQ20,$GV$2)))</f>
        <v>semelhante</v>
      </c>
      <c r="HK20" s="30" t="str">
        <f>IF('Extrato 2'!$NI$13='Extrato 2'!$NG$14,'Extrato 2'!$HD$2,IF('Extrato 2'!$NI$13='Extrato 2'!$NH$14,'Extrato 2'!$HF$2,""))</f>
        <v>a</v>
      </c>
      <c r="HL20" s="30" t="str">
        <f>IF('Extrato 2'!$NI$13='Extrato 2'!$NG$14,'Extrato 2'!$HD$2,IF('Extrato 2'!$NI$13='Extrato 2'!$NH$14,'Extrato 2'!$HF$2,""))</f>
        <v>a</v>
      </c>
      <c r="HM20" s="30" t="str">
        <f>IF('Extrato 2'!$NI$13='Extrato 2'!$NG$14,'Extrato 2'!$HD$2,IF('Extrato 2'!$NI$13='Extrato 2'!$NH$14,'Extrato 2'!$HF$2,""))</f>
        <v>a</v>
      </c>
      <c r="HN20" s="30" t="str">
        <f>IF('Extrato 2'!$NI$13='Extrato 2'!$NG$14,'Extrato 2'!$HD$2,IF('Extrato 2'!$NI$13='Extrato 2'!$NH$14,'Extrato 2'!$HF$2,""))</f>
        <v>a</v>
      </c>
      <c r="HO20" s="30" t="str">
        <f>IF('Extrato 2'!$NI$13='Extrato 2'!$NG$14,'Extrato 2'!$HD$2,IF('Extrato 2'!$NI$13='Extrato 2'!$NH$14,'Extrato 2'!$HF$2,""))</f>
        <v>a</v>
      </c>
      <c r="HP20" s="30" t="str">
        <f>IF('Extrato 2'!$NI$13='Extrato 2'!$NG$14,'Extrato 2'!$HD$2,IF('Extrato 2'!$NI$13='Extrato 2'!$NH$14,'Extrato 2'!$HF$2,""))</f>
        <v>a</v>
      </c>
      <c r="HQ20" s="30" t="str">
        <f>IF('Extrato 2'!GL19=0,"",'Extrato 2'!GL19)</f>
        <v>1ª</v>
      </c>
      <c r="HR20" s="30" t="str">
        <f>IF('Extrato 2'!GM19=0,"",'Extrato 2'!GM19)</f>
        <v>2ª</v>
      </c>
      <c r="HS20" s="30" t="str">
        <f>IF('Extrato 2'!GN19=0,"",'Extrato 2'!GN19)</f>
        <v>3ª</v>
      </c>
      <c r="HT20" s="30" t="str">
        <f>IF('Extrato 2'!GO19=0,"",'Extrato 2'!GO19)</f>
        <v>5ª</v>
      </c>
      <c r="HU20" s="30" t="str">
        <f>IF('Extrato 2'!GP19=0,"",'Extrato 2'!GP19)</f>
        <v>6ª</v>
      </c>
      <c r="HV20" s="30" t="str">
        <f>IF('Extrato 2'!GQ19=0,"",'Extrato 2'!GQ19)</f>
        <v>7ª</v>
      </c>
      <c r="HW20" s="30" t="str">
        <f>IF('Extrato 2'!$NI$13='Extrato 2'!$NG$14,'Extrato 2'!$HE$2,IF('Extrato 2'!$NI$13='Extrato 2'!$NH$14,'Extrato 2'!$HG$2,""))</f>
        <v>colocada</v>
      </c>
      <c r="HX20" s="30" t="str">
        <f>IF('Extrato 2'!$NI$13='Extrato 2'!$NG$14,'Extrato 2'!$HE$2,IF('Extrato 2'!$NI$13='Extrato 2'!$NH$14,'Extrato 2'!$HG$2,""))</f>
        <v>colocada</v>
      </c>
      <c r="HY20" s="30" t="str">
        <f>IF('Extrato 2'!$NI$13='Extrato 2'!$NG$14,'Extrato 2'!$HE$2,IF('Extrato 2'!$NI$13='Extrato 2'!$NH$14,'Extrato 2'!$HG$2,""))</f>
        <v>colocada</v>
      </c>
      <c r="HZ20" s="30" t="str">
        <f>IF('Extrato 2'!$NI$13='Extrato 2'!$NG$14,'Extrato 2'!$HE$2,IF('Extrato 2'!$NI$13='Extrato 2'!$NH$14,'Extrato 2'!$HG$2,""))</f>
        <v>colocada</v>
      </c>
      <c r="IA20" s="30" t="str">
        <f>IF('Extrato 2'!$NI$13='Extrato 2'!$NG$14,'Extrato 2'!$HE$2,IF('Extrato 2'!$NI$13='Extrato 2'!$NH$14,'Extrato 2'!$HG$2,""))</f>
        <v>colocada</v>
      </c>
      <c r="IB20" s="30" t="str">
        <f>IF('Extrato 2'!$NI$13='Extrato 2'!$NG$14,'Extrato 2'!$HE$2,IF('Extrato 2'!$NI$13='Extrato 2'!$NH$14,'Extrato 2'!$HG$2,""))</f>
        <v>colocada</v>
      </c>
      <c r="IC20" s="30" t="str">
        <f>IF('Extrato 2'!GL20=0,"",'Extrato 2'!GL20)</f>
        <v/>
      </c>
      <c r="ID20" s="30" t="str">
        <f>IF('Extrato 2'!GM20=0,"",'Extrato 2'!GM20)</f>
        <v/>
      </c>
      <c r="IE20" s="30" t="str">
        <f>IF('Extrato 2'!GN20=0,"",'Extrato 2'!GN20)</f>
        <v/>
      </c>
      <c r="IF20" s="30" t="str">
        <f>IF('Extrato 2'!GO20=0,"",'Extrato 2'!GO20)</f>
        <v/>
      </c>
      <c r="IG20" s="30" t="str">
        <f>IF('Extrato 2'!GP20=0,"",'Extrato 2'!GP20)</f>
        <v/>
      </c>
      <c r="IH20" s="30" t="str">
        <f>IF('Extrato 2'!GQ20=0,"",'Extrato 2'!GQ20)</f>
        <v/>
      </c>
      <c r="II20" s="14" t="str">
        <f>IF('Extrato 2'!HE20='Extrato 2'!$GV$2,'Extrato 2'!HE20&amp;" "&amp;'Extrato 2'!HK20&amp;" "&amp;'Extrato 2'!HQ20&amp;" "&amp;'Extrato 2'!HW20,'Extrato 2'!GS20&amp;" "&amp;"("&amp;'Extrato 2'!$GK$6&amp;": "&amp;'Extrato 2'!GY20&amp;") "&amp;'Extrato 2'!HE20&amp;" "&amp;'Extrato 2'!HK20&amp;" "&amp;'Extrato 2'!HQ20&amp;" "&amp;'Extrato 2'!HW20&amp;" ("&amp;'Extrato 2'!IC20&amp;")")</f>
        <v>semelhante a 1ª colocada</v>
      </c>
      <c r="IJ20" s="14" t="str">
        <f>IF('Extrato 2'!HF20='Extrato 2'!$GV$2,'Extrato 2'!HF20&amp;" "&amp;'Extrato 2'!HL20&amp;" "&amp;'Extrato 2'!HR20&amp;" "&amp;'Extrato 2'!HX20,'Extrato 2'!GT20&amp;" "&amp;"("&amp;'Extrato 2'!$GK$6&amp;": "&amp;'Extrato 2'!GZ20&amp;") "&amp;'Extrato 2'!HF20&amp;" "&amp;'Extrato 2'!HL20&amp;" "&amp;'Extrato 2'!HR20&amp;" "&amp;'Extrato 2'!HX20&amp;" ("&amp;'Extrato 2'!ID20&amp;")")</f>
        <v>semelhante a 2ª colocada</v>
      </c>
      <c r="IK20" s="14" t="str">
        <f>IF('Extrato 2'!HG20='Extrato 2'!$GV$2,'Extrato 2'!HG20&amp;" "&amp;'Extrato 2'!HM20&amp;" "&amp;'Extrato 2'!HS20&amp;" "&amp;'Extrato 2'!HY20,'Extrato 2'!GU20&amp;" "&amp;"("&amp;'Extrato 2'!$GK$6&amp;": "&amp;'Extrato 2'!HA20&amp;") "&amp;'Extrato 2'!HG20&amp;" "&amp;'Extrato 2'!HM20&amp;" "&amp;'Extrato 2'!HS20&amp;" "&amp;'Extrato 2'!HY20&amp;" ("&amp;'Extrato 2'!IE20&amp;")")</f>
        <v>semelhante a 3ª colocada</v>
      </c>
      <c r="IL20" s="14" t="str">
        <f>IF('Extrato 2'!HH20='Extrato 2'!$GV$2,'Extrato 2'!HH20&amp;" "&amp;'Extrato 2'!HN20&amp;" "&amp;'Extrato 2'!HT20&amp;" "&amp;'Extrato 2'!HZ20,'Extrato 2'!GV20&amp;" "&amp;"("&amp;'Extrato 2'!$GK$6&amp;": "&amp;'Extrato 2'!HB20&amp;") "&amp;'Extrato 2'!HH20&amp;" "&amp;'Extrato 2'!HN20&amp;" "&amp;'Extrato 2'!HT20&amp;" "&amp;'Extrato 2'!HZ20&amp;" ("&amp;'Extrato 2'!IF20&amp;")")</f>
        <v>semelhante a 5ª colocada</v>
      </c>
      <c r="IM20" s="14" t="str">
        <f>IF('Extrato 2'!HI20='Extrato 2'!$GV$2,'Extrato 2'!HI20&amp;" "&amp;'Extrato 2'!HO20&amp;" "&amp;'Extrato 2'!HU20&amp;" "&amp;'Extrato 2'!IA20,'Extrato 2'!GW20&amp;" "&amp;"("&amp;'Extrato 2'!$GK$6&amp;": "&amp;'Extrato 2'!HC20&amp;") "&amp;'Extrato 2'!HI20&amp;" "&amp;'Extrato 2'!HO20&amp;" "&amp;'Extrato 2'!HU20&amp;" "&amp;'Extrato 2'!IA20&amp;" ("&amp;'Extrato 2'!IG20&amp;")")</f>
        <v>semelhante a 6ª colocada</v>
      </c>
      <c r="IN20" s="14" t="str">
        <f>IF('Extrato 2'!HJ20='Extrato 2'!$GV$2,'Extrato 2'!HJ20&amp;" "&amp;'Extrato 2'!HP20&amp;" "&amp;'Extrato 2'!HV20&amp;" "&amp;'Extrato 2'!IB20,'Extrato 2'!GX20&amp;" "&amp;"("&amp;'Extrato 2'!$GK$6&amp;": "&amp;'Extrato 2'!HD20&amp;") "&amp;'Extrato 2'!HJ20&amp;" "&amp;'Extrato 2'!HP20&amp;" "&amp;'Extrato 2'!HV20&amp;" "&amp;'Extrato 2'!IB20&amp;" ("&amp;'Extrato 2'!IH20&amp;")")</f>
        <v>semelhante a 7ª colocada</v>
      </c>
      <c r="MB20" s="32">
        <f t="shared" si="12"/>
        <v>16</v>
      </c>
      <c r="MC20" s="32">
        <v>18</v>
      </c>
      <c r="MD20" s="32" t="str">
        <f>IF('Extrato 2'!X18=0,"",'Extrato 2'!X18)</f>
        <v/>
      </c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</row>
    <row r="21" spans="2:369" ht="15" customHeight="1" x14ac:dyDescent="0.25">
      <c r="B21" s="19">
        <f>'Extrato 2'!MC23</f>
        <v>21</v>
      </c>
      <c r="C21" s="7">
        <f>Esboço!AX19</f>
        <v>19</v>
      </c>
      <c r="D21" s="4" t="str">
        <f>IF('Análise Quantitativa'!V55=0,"",'Análise Quantitativa'!V55)</f>
        <v/>
      </c>
      <c r="E21" s="3" t="str">
        <f>IF('Análise Quantitativa'!P55=0,"",'Análise Quantitativa'!P55)</f>
        <v/>
      </c>
      <c r="F21" s="19" t="str">
        <f t="shared" si="0"/>
        <v/>
      </c>
      <c r="G21" s="19" t="str">
        <f t="shared" si="1"/>
        <v/>
      </c>
      <c r="H21" s="22" t="str">
        <v/>
      </c>
      <c r="I21" s="22" t="str">
        <v/>
      </c>
      <c r="J21" s="76" t="str">
        <f>IFERROR(IF('Análise Quantitativa'!$D$33="Máximo",RANK(D21,$D$3:$D$72,0),IF('Análise Quantitativa'!$D$33="Mínimo",RANK(D21,$D$3:$D$72,1),IF('Análise Quantitativa'!$D$33="- Mínimo",RANK(D21,$D$3:$D$72,1),""))),"")</f>
        <v/>
      </c>
      <c r="K21" s="76" t="str">
        <f>IFERROR(IF('Análise Quantitativa'!$D$33="Máximo",_xlfn.RANK.EQ(D21,$D$3:$D$72,0)+COUNTIF($D$3:D21,D21)-1,IF('Análise Quantitativa'!$D$33="Mínimo",_xlfn.RANK.EQ(D21,$D$3:$D$72,1)+COUNTIF($D$3:D21,D21)-1,IF('Análise Quantitativa'!$D$33="- Mínimo",_xlfn.RANK.EQ(D21,$D$3:$D$72,1)+COUNTIF($D$3:D21,D21)-1,""))),"")</f>
        <v/>
      </c>
      <c r="L21" s="6" t="str">
        <f>IFERROR(IF(ISBLANK(D21),"",IF(AND(D21&gt;'Extrato 2'!$EW$3),'Extrato 2'!$HR$2,IF(AND(D21&lt;'Extrato 2'!$EX$3),'Extrato 2'!$HQ$2,'Extrato 2'!$HP$2))),"")</f>
        <v>&gt;₯</v>
      </c>
      <c r="M21" s="6" t="e">
        <f>IF((((IF(AND('Extrato 2'!D21&gt;'Extrato 2'!$EW$3),(('Extrato 2'!$EW$3-'Extrato 2'!D21)/'Extrato 2'!D21),IF(AND('Extrato 2'!D21&lt;'Extrato 2'!$EX$3),(('Extrato 2'!$EX$3-'Extrato 2'!D21)/'Extrato 2'!D21),'Extrato 2'!$HW$2)))))&lt;0,IF(AND('Extrato 2'!D21&gt;'Extrato 2'!$EW$3),(('Extrato 2'!$EW$3-'Extrato 2'!D21)/'Extrato 2'!D21),IF(AND('Extrato 2'!D21&lt;'Extrato 2'!$EX$3),(('Extrato 2'!$EX$3-'Extrato 2'!D21)/'Extrato 2'!D21),'Extrato 2'!$HW$2))*-1,IF(AND('Extrato 2'!D21&gt;'Extrato 2'!$EW$3),(('Extrato 2'!$EW$3-'Extrato 2'!D21)/'Extrato 2'!D21),IF(AND('Extrato 2'!D21&lt;'Extrato 2'!$EX$3),(('Extrato 2'!$EX$3-'Extrato 2'!D21)/'Extrato 2'!D21),'Extrato 2'!$HW$2)))</f>
        <v>#VALUE!</v>
      </c>
      <c r="N21" s="6" t="e">
        <f>IF(AND(D21&gt;'Extrato 2'!$EW$3),M21,"")</f>
        <v>#VALUE!</v>
      </c>
      <c r="O21" s="6" t="str">
        <f>IF(D21&lt;'Extrato 2'!$EX$3,M21,"")</f>
        <v/>
      </c>
      <c r="P21" s="5" t="str">
        <f>IF('Extrato 2'!L21='Extrato 2'!$HP$2,'Extrato 2'!D21,"")</f>
        <v/>
      </c>
      <c r="Q21" s="4" t="str">
        <f>IF(ISNA(HLOOKUP($Q$2,'Extrato 2'!$ME$3:$NE$74,B21,0)),"",IF(HLOOKUP($Q$2,'Extrato 2'!$ME$3:$NE$74,B21,0)="","",IF(HLOOKUP($Q$2,'Extrato 2'!$ME$3:$NE$74,B21,0)=0,"",HLOOKUP($Q$2,'Extrato 2'!$ME$3:$NE$74,B21,0))))</f>
        <v/>
      </c>
      <c r="S21" s="77" t="str">
        <f t="shared" si="6"/>
        <v/>
      </c>
      <c r="T21" s="19" t="str">
        <f t="shared" si="2"/>
        <v/>
      </c>
      <c r="U21" s="3" t="str">
        <f>IF('Análise Quantitativa'!C55=0,"",'Análise Quantitativa'!C55)</f>
        <v/>
      </c>
      <c r="V21" s="19" t="str">
        <f t="shared" si="3"/>
        <v/>
      </c>
      <c r="X21" s="19" t="str">
        <f t="shared" si="4"/>
        <v/>
      </c>
      <c r="Y21" s="19" t="str">
        <f t="shared" si="5"/>
        <v/>
      </c>
      <c r="AA21" s="19" t="str">
        <f>IF('Extrato 2'!D21='Extrato 2'!$EF$3,'Extrato 2'!E21,"")</f>
        <v/>
      </c>
      <c r="AB21" s="19" t="str">
        <f>IF(AA21="","-",'Extrato 2'!S21)</f>
        <v>-</v>
      </c>
      <c r="AC21" s="19" t="str">
        <v/>
      </c>
      <c r="AD21" s="19" t="str">
        <f>IF(AC21="","",VLOOKUP(AC21,'Extrato 2'!$S$3:$U$72,3,0))</f>
        <v/>
      </c>
      <c r="AE21" s="2" t="str">
        <f>IF(AC21="","",AD21&amp;" ("&amp;VLOOKUP(AC21,'Extrato 2'!$S$3:$U$72,2,0)&amp;")")</f>
        <v/>
      </c>
      <c r="AF21" s="19" t="str">
        <f>IF('Extrato 2'!D21='Extrato 2'!$EF$4,'Extrato 2'!E21,"")</f>
        <v/>
      </c>
      <c r="AG21" s="19" t="str">
        <f>IF(AF21="","-",'Extrato 2'!$S21)</f>
        <v>-</v>
      </c>
      <c r="AH21" s="19" t="str">
        <v/>
      </c>
      <c r="AI21" s="19" t="str">
        <f>IF(AH21="","",VLOOKUP(AH21,'Extrato 2'!$S$3:$U$72,3,0))</f>
        <v/>
      </c>
      <c r="AJ21" s="2" t="str">
        <f>IF(AH21="","",AI21&amp;" ("&amp;VLOOKUP(AH21,'Extrato 2'!$S$3:$U$72,2,0)&amp;")")</f>
        <v/>
      </c>
      <c r="AK21" s="19" t="str">
        <f>IF('Extrato 2'!D21='Extrato 2'!$EF$5,'Extrato 2'!E21,"")</f>
        <v/>
      </c>
      <c r="AL21" s="19" t="str">
        <f>IF(AK21="","-",'Extrato 2'!$S21)</f>
        <v>-</v>
      </c>
      <c r="AM21" s="19" t="str">
        <v/>
      </c>
      <c r="AN21" s="19" t="str">
        <f>IF(AM21="","",VLOOKUP(AM21,'Extrato 2'!$S$3:$U$72,3,0))</f>
        <v/>
      </c>
      <c r="AO21" s="2" t="str">
        <f>IF(AM21="","",AN21&amp;" ("&amp;VLOOKUP(AM21,'Extrato 2'!$S$3:$U$72,2,0)&amp;")")</f>
        <v/>
      </c>
      <c r="AP21" s="19" t="str">
        <f>IF('Extrato 2'!D21='Extrato 2'!$EF$6,'Extrato 2'!E21,"")</f>
        <v/>
      </c>
      <c r="AQ21" s="19" t="str">
        <f>IF(AP21="","-",'Extrato 2'!$S21)</f>
        <v>-</v>
      </c>
      <c r="AR21" s="19" t="str">
        <v/>
      </c>
      <c r="AS21" s="19" t="str">
        <f>IF(AR21="","",VLOOKUP(AR21,'Extrato 2'!$S$3:$U$72,3,0))</f>
        <v/>
      </c>
      <c r="AT21" s="2" t="str">
        <f>IF(AR21="","",AS21&amp;" ("&amp;VLOOKUP(AR21,'Extrato 2'!$S$3:$U$72,2,0)&amp;")")</f>
        <v/>
      </c>
      <c r="AU21" s="19" t="str">
        <f>IF('Extrato 2'!D21='Extrato 2'!$EF$7,'Extrato 2'!E21,"")</f>
        <v/>
      </c>
      <c r="AV21" s="19" t="str">
        <f>IF(AU21="","-",'Extrato 2'!$S21)</f>
        <v>-</v>
      </c>
      <c r="AW21" s="19" t="str">
        <v/>
      </c>
      <c r="AX21" s="19" t="str">
        <f>IF(AW21="","",VLOOKUP(AW21,'Extrato 2'!$S$3:$U$72,3,0))</f>
        <v/>
      </c>
      <c r="AY21" s="2" t="str">
        <f>IF(AW21="","",AX21&amp;" ("&amp;VLOOKUP(AW21,'Extrato 2'!$S$3:$U$72,2,0)&amp;")")</f>
        <v/>
      </c>
      <c r="AZ21" s="19" t="str">
        <f>IF('Extrato 2'!D21='Extrato 2'!$EF$8,'Extrato 2'!E21,"")</f>
        <v/>
      </c>
      <c r="BA21" s="19" t="str">
        <f>IF(AZ21="","-",'Extrato 2'!$S21)</f>
        <v>-</v>
      </c>
      <c r="BB21" s="19" t="str">
        <v/>
      </c>
      <c r="BC21" s="19" t="str">
        <f>IF(BB21="","",VLOOKUP(BB21,'Extrato 2'!$S$3:$U$72,3,0))</f>
        <v/>
      </c>
      <c r="BD21" s="2" t="str">
        <f>IF(BB21="","",BC21&amp;" ("&amp;VLOOKUP(BB21,'Extrato 2'!$S$3:$U$72,2,0)&amp;")")</f>
        <v/>
      </c>
      <c r="BE21" s="19" t="str">
        <f>IF('Extrato 2'!D21='Extrato 2'!$EF$9,'Extrato 2'!E21,"")</f>
        <v/>
      </c>
      <c r="BF21" s="19" t="str">
        <f>IF(BE21="","-",'Extrato 2'!$S21)</f>
        <v>-</v>
      </c>
      <c r="BG21" s="19" t="str">
        <v/>
      </c>
      <c r="BH21" s="19" t="str">
        <f>IF(BG21="","",VLOOKUP(BG21,'Extrato 2'!$S$3:$U$72,3,0))</f>
        <v/>
      </c>
      <c r="BI21" s="2" t="str">
        <f>IF(BG21="","",BH21&amp;" ("&amp;VLOOKUP(BG21,'Extrato 2'!$S$3:$U$72,2,0)&amp;")")</f>
        <v/>
      </c>
      <c r="BK21" s="19" t="str">
        <f>IF('Extrato 2'!D21='Extrato 2'!$EH$3,'Extrato 2'!E21,"")</f>
        <v/>
      </c>
      <c r="BL21" s="19" t="str">
        <f>IF(BK21="","-",'Extrato 2'!S21)</f>
        <v>-</v>
      </c>
      <c r="BM21" s="19" t="str">
        <v/>
      </c>
      <c r="BN21" s="19" t="str">
        <f>IF(BM21="","",VLOOKUP(BM21,'Extrato 2'!$S$3:$U$72,3,0))</f>
        <v/>
      </c>
      <c r="BO21" s="2" t="str">
        <f>IF(BM21="","",BN21&amp;" ("&amp;VLOOKUP(BM21,'Extrato 2'!$S$3:$U$72,2,0)&amp;")")</f>
        <v/>
      </c>
      <c r="BP21" s="19" t="str">
        <f>IF('Extrato 2'!D21='Extrato 2'!$EH$4,'Extrato 2'!E21,"")</f>
        <v/>
      </c>
      <c r="BQ21" s="19" t="str">
        <f>IF(BP21="","-",'Extrato 2'!$S21)</f>
        <v>-</v>
      </c>
      <c r="BR21" s="19" t="str">
        <v/>
      </c>
      <c r="BS21" s="19" t="str">
        <f>IF(BR21="","",VLOOKUP(BR21,'Extrato 2'!$S$3:$U$72,3,0))</f>
        <v/>
      </c>
      <c r="BT21" s="2" t="str">
        <f>IF(BR21="","",BS21&amp;" ("&amp;VLOOKUP(BR21,'Extrato 2'!$S$3:$U$72,2,0)&amp;")")</f>
        <v/>
      </c>
      <c r="BU21" s="19" t="str">
        <f>IF('Extrato 2'!D21='Extrato 2'!$EH$5,'Extrato 2'!E21,"")</f>
        <v/>
      </c>
      <c r="BV21" s="19" t="str">
        <f>IF(BU21="","-",'Extrato 2'!$S21)</f>
        <v>-</v>
      </c>
      <c r="BW21" s="19" t="str">
        <v/>
      </c>
      <c r="BX21" s="19" t="str">
        <f>IF(BW21="","",VLOOKUP(BW21,'Extrato 2'!$S$3:$U$72,3,0))</f>
        <v/>
      </c>
      <c r="BY21" s="2" t="str">
        <f>IF(BW21="","",BX21&amp;" ("&amp;VLOOKUP(BW21,'Extrato 2'!$S$3:$U$72,2,0)&amp;")")</f>
        <v/>
      </c>
      <c r="BZ21" s="19" t="str">
        <f>IF('Extrato 2'!D21='Extrato 2'!$EH$6,'Extrato 2'!E21,"")</f>
        <v/>
      </c>
      <c r="CA21" s="19" t="str">
        <f>IF(BZ21="","-",'Extrato 2'!$S21)</f>
        <v>-</v>
      </c>
      <c r="CB21" s="19" t="str">
        <v/>
      </c>
      <c r="CC21" s="19" t="str">
        <f>IF(CB21="","",VLOOKUP(CB21,'Extrato 2'!$S$3:$U$72,3,0))</f>
        <v/>
      </c>
      <c r="CD21" s="2" t="str">
        <f>IF(CB21="","",CC21&amp;" ("&amp;VLOOKUP(CB21,'Extrato 2'!$S$3:$U$72,2,0)&amp;")")</f>
        <v/>
      </c>
      <c r="CE21" s="19" t="str">
        <f>IF('Extrato 2'!D21='Extrato 2'!$EH$7,'Extrato 2'!E21,"")</f>
        <v/>
      </c>
      <c r="CF21" s="19" t="str">
        <f>IF(CE21="","-",'Extrato 2'!$S21)</f>
        <v>-</v>
      </c>
      <c r="CG21" s="19" t="str">
        <v/>
      </c>
      <c r="CH21" s="19" t="str">
        <f>IF(CG21="","",VLOOKUP(CG21,'Extrato 2'!$S$3:$U$72,3,0))</f>
        <v/>
      </c>
      <c r="CI21" s="2" t="str">
        <f>IF(CG21="","",CH21&amp;" ("&amp;VLOOKUP(CG21,'Extrato 2'!$S$3:$U$72,2,0)&amp;")")</f>
        <v/>
      </c>
      <c r="CJ21" s="19" t="str">
        <f>IF('Extrato 2'!D21='Extrato 2'!$EH$8,'Extrato 2'!E21,"")</f>
        <v/>
      </c>
      <c r="CK21" s="19" t="str">
        <f>IF(CJ21="","-",'Extrato 2'!$S21)</f>
        <v>-</v>
      </c>
      <c r="CL21" s="19" t="str">
        <v/>
      </c>
      <c r="CM21" s="19" t="str">
        <f>IF(CL21="","",VLOOKUP(CL21,'Extrato 2'!$S$3:$U$72,3,0))</f>
        <v/>
      </c>
      <c r="CN21" s="2" t="str">
        <f>IF(CL21="","",CM21&amp;" ("&amp;VLOOKUP(CL21,'Extrato 2'!$S$3:$U$72,2,0)&amp;")")</f>
        <v/>
      </c>
      <c r="CO21" s="19" t="str">
        <f>IF('Extrato 2'!D21='Extrato 2'!$EH$9,'Extrato 2'!E21,"")</f>
        <v/>
      </c>
      <c r="CP21" s="19" t="str">
        <f>IF(CO21="","-",'Extrato 2'!$S21)</f>
        <v>-</v>
      </c>
      <c r="CQ21" s="19" t="str">
        <v/>
      </c>
      <c r="CR21" s="19" t="str">
        <f>IF(CQ21="","",VLOOKUP(CQ21,'Extrato 2'!$S$3:$U$72,3,0))</f>
        <v/>
      </c>
      <c r="CS21" s="2" t="str">
        <f>IF(CQ21="","",CR21&amp;" ("&amp;VLOOKUP(CQ21,'Extrato 2'!$S$3:$U$72,2,0)&amp;")")</f>
        <v/>
      </c>
      <c r="CU21" s="19" t="str">
        <f>IF('Extrato 2'!D21='Extrato 2'!$EJ$3,'Extrato 2'!E21,"")</f>
        <v/>
      </c>
      <c r="CV21" s="19" t="str">
        <f>IF(CU21="","-",'Extrato 2'!S21)</f>
        <v>-</v>
      </c>
      <c r="CW21" s="19" t="str">
        <v/>
      </c>
      <c r="CX21" s="19" t="str">
        <f>IF(CW21="","",VLOOKUP(CW21,'Extrato 2'!$S$3:$U$72,3,0))</f>
        <v/>
      </c>
      <c r="CY21" s="2" t="str">
        <f>IF(CW21="","",CX21&amp;" ("&amp;VLOOKUP(CW21,'Extrato 2'!$S$3:$U$72,2,0)&amp;")")</f>
        <v/>
      </c>
      <c r="CZ21" s="19" t="str">
        <f>IF('Extrato 2'!D21='Extrato 2'!$EJ$4,'Extrato 2'!E21,"")</f>
        <v/>
      </c>
      <c r="DA21" s="19" t="str">
        <f>IF(CZ21="","-",'Extrato 2'!$S21)</f>
        <v>-</v>
      </c>
      <c r="DB21" s="19" t="str">
        <v/>
      </c>
      <c r="DC21" s="19" t="str">
        <f>IF(DB21="","",VLOOKUP(DB21,'Extrato 2'!$S$3:$U$72,3,0))</f>
        <v/>
      </c>
      <c r="DD21" s="2" t="str">
        <f>IF(DB21="","",DC21&amp;" ("&amp;VLOOKUP(DB21,'Extrato 2'!$S$3:$U$72,2,0)&amp;")")</f>
        <v/>
      </c>
      <c r="DE21" s="19" t="str">
        <f>IF('Extrato 2'!D21='Extrato 2'!$EJ$5,'Extrato 2'!E21,"")</f>
        <v/>
      </c>
      <c r="DF21" s="19" t="str">
        <f>IF(DE21="","-",'Extrato 2'!$S21)</f>
        <v>-</v>
      </c>
      <c r="DG21" s="19" t="str">
        <v/>
      </c>
      <c r="DH21" s="19" t="str">
        <f>IF(DG21="","",VLOOKUP(DG21,'Extrato 2'!$S$3:$U$72,3,0))</f>
        <v/>
      </c>
      <c r="DI21" s="2" t="str">
        <f>IF(DG21="","",DH21&amp;" ("&amp;VLOOKUP(DG21,'Extrato 2'!$S$3:$U$72,2,0)&amp;")")</f>
        <v/>
      </c>
      <c r="DJ21" s="19" t="str">
        <f>IF('Extrato 2'!D21='Extrato 2'!$EJ$6,'Extrato 2'!E21,"")</f>
        <v/>
      </c>
      <c r="DK21" s="19" t="str">
        <f>IF(DJ21="","-",'Extrato 2'!$S21)</f>
        <v>-</v>
      </c>
      <c r="DL21" s="19" t="str">
        <v/>
      </c>
      <c r="DM21" s="19" t="str">
        <f>IF(DL21="","",VLOOKUP(DL21,'Extrato 2'!$S$3:$U$72,3,0))</f>
        <v/>
      </c>
      <c r="DN21" s="2" t="str">
        <f>IF(DL21="","",DM21&amp;" ("&amp;VLOOKUP(DL21,'Extrato 2'!$S$3:$U$72,2,0)&amp;")")</f>
        <v/>
      </c>
      <c r="DO21" s="19" t="str">
        <f>IF('Extrato 2'!D21='Extrato 2'!$EJ$7,'Extrato 2'!E21,"")</f>
        <v/>
      </c>
      <c r="DP21" s="19" t="str">
        <f>IF(DO21="","-",'Extrato 2'!$S21)</f>
        <v>-</v>
      </c>
      <c r="DQ21" s="19" t="str">
        <v/>
      </c>
      <c r="DR21" s="19" t="str">
        <f>IF(DQ21="","",VLOOKUP(DQ21,'Extrato 2'!$S$3:$U$72,3,0))</f>
        <v/>
      </c>
      <c r="DS21" s="2" t="str">
        <f>IF(DQ21="","",DR21&amp;" ("&amp;VLOOKUP(DQ21,'Extrato 2'!$S$3:$U$72,2,0)&amp;")")</f>
        <v/>
      </c>
      <c r="DT21" s="19" t="str">
        <f>IF('Extrato 2'!D21='Extrato 2'!$EJ$8,'Extrato 2'!E21,"")</f>
        <v/>
      </c>
      <c r="DU21" s="19" t="str">
        <f>IF(DT21="","-",'Extrato 2'!$S21)</f>
        <v>-</v>
      </c>
      <c r="DV21" s="19" t="str">
        <v/>
      </c>
      <c r="DW21" s="19" t="str">
        <f>IF(DV21="","",VLOOKUP(DV21,'Extrato 2'!$S$3:$U$72,3,0))</f>
        <v/>
      </c>
      <c r="DX21" s="2" t="str">
        <f>IF(DV21="","",DW21&amp;" ("&amp;VLOOKUP(DV21,'Extrato 2'!$S$3:$U$72,2,0)&amp;")")</f>
        <v/>
      </c>
      <c r="DY21" s="19" t="str">
        <f>IF('Extrato 2'!D21='Extrato 2'!$EJ$9,'Extrato 2'!E21,"")</f>
        <v/>
      </c>
      <c r="DZ21" s="19" t="str">
        <f>IF(DY21="","-",'Extrato 2'!$S21)</f>
        <v>-</v>
      </c>
      <c r="EA21" s="19" t="str">
        <v/>
      </c>
      <c r="EB21" s="19" t="str">
        <f>IF(EA21="","",VLOOKUP(EA21,'Extrato 2'!$S$3:$U$72,3,0))</f>
        <v/>
      </c>
      <c r="EC21" s="2" t="str">
        <f>IF(EA21="","",EB21&amp;" ("&amp;VLOOKUP(EA21,'Extrato 2'!$S$3:$U$72,2,0)&amp;")")</f>
        <v/>
      </c>
      <c r="FM21" s="78">
        <v>19</v>
      </c>
      <c r="FN21" s="78" t="str">
        <f>IF('Extrato 2'!$FG$13='Extrato 2'!$GB$29,'Extrato 2'!AE21,IF('Extrato 2'!$FG$13='Extrato 2'!$GC$29,'Extrato 2'!BO21,IF('Extrato 2'!$FG$13='Extrato 2'!$EJ$2,'Extrato 2'!CY21,"")))</f>
        <v/>
      </c>
      <c r="FO21" s="78">
        <v>19</v>
      </c>
      <c r="FP21" s="78" t="str">
        <f>IF('Extrato 2'!$FG$13='Extrato 2'!$GB$29,'Extrato 2'!AJ21,IF('Extrato 2'!$FG$13='Extrato 2'!$GC$29,'Extrato 2'!BT21,IF('Extrato 2'!$FG$13='Extrato 2'!$EJ$2,'Extrato 2'!DD21,"")))</f>
        <v/>
      </c>
      <c r="FQ21" s="78">
        <v>19</v>
      </c>
      <c r="FR21" s="78" t="str">
        <f>IF('Extrato 2'!$FG$13='Extrato 2'!$GB$29,'Extrato 2'!AO21,IF('Extrato 2'!$FG$13='Extrato 2'!$GC$29,'Extrato 2'!BY21,IF('Extrato 2'!$FG$13='Extrato 2'!$EJ$2,'Extrato 2'!DI21,"")))</f>
        <v/>
      </c>
      <c r="FS21" s="78">
        <v>19</v>
      </c>
      <c r="FT21" s="78" t="str">
        <f>IF('Extrato 2'!$FG$13='Extrato 2'!$GB$29,'Extrato 2'!AT21,IF('Extrato 2'!$FG$13='Extrato 2'!$GC$29,'Extrato 2'!CD21,IF('Extrato 2'!$FG$13='Extrato 2'!$EJ$2,'Extrato 2'!DN21,"")))</f>
        <v/>
      </c>
      <c r="FU21" s="78">
        <v>19</v>
      </c>
      <c r="FV21" s="78" t="str">
        <f>IF('Extrato 2'!$FG$13='Extrato 2'!$GB$29,'Extrato 2'!AY21,IF('Extrato 2'!$FG$13='Extrato 2'!$GC$29,'Extrato 2'!CI21,IF('Extrato 2'!$FG$13='Extrato 2'!$EJ$2,'Extrato 2'!DS21,"")))</f>
        <v/>
      </c>
      <c r="FW21" s="78">
        <v>19</v>
      </c>
      <c r="FX21" s="78" t="str">
        <f>IF('Extrato 2'!$FG$13='Extrato 2'!$GB$29,'Extrato 2'!BD21,IF('Extrato 2'!$FG$13='Extrato 2'!$GC$29,'Extrato 2'!CN21,IF('Extrato 2'!$FG$13='Extrato 2'!$EJ$2,'Extrato 2'!DX21,"")))</f>
        <v/>
      </c>
      <c r="FY21" s="78">
        <v>19</v>
      </c>
      <c r="FZ21" s="78" t="str">
        <f>IF('Extrato 2'!$FG$13='Extrato 2'!$GB$29,'Extrato 2'!BI21,IF('Extrato 2'!$FG$13='Extrato 2'!$GC$29,'Extrato 2'!CS21,IF('Extrato 2'!$FG$13='Extrato 2'!$EJ$2,'Extrato 2'!EC21,"")))</f>
        <v/>
      </c>
      <c r="GB21" s="30">
        <v>3</v>
      </c>
      <c r="GC21" s="30" t="s">
        <v>25</v>
      </c>
      <c r="GE21" s="30" t="str">
        <f>'Extrato 2'!FJ3</f>
        <v>1ª</v>
      </c>
      <c r="GF21" s="30" t="str">
        <f>IF('Extrato 2'!$FG$13='Extrato 2'!$GB$29,'Extrato 2'!FJ3&amp;" Colocação ("&amp;'Extrato 2'!EG3&amp;")",IF('Extrato 2'!$FG$13='Extrato 2'!$GC$29,'Extrato 2'!FJ3&amp;" Colocação ("&amp;'Extrato 2'!EI3&amp;")",IF('Extrato 2'!$FG$13='Extrato 2'!$EJ$2,'Extrato 2'!FJ3&amp;" Colocação ("&amp;'Extrato 2'!EK3&amp;")","")))</f>
        <v>1ª Colocação (1)</v>
      </c>
      <c r="GG21" s="30" t="str">
        <f t="shared" ref="GG21:GG27" si="16">IF(GE21=0,"",GE21)</f>
        <v>1ª</v>
      </c>
      <c r="GK21" s="10" t="s">
        <v>4</v>
      </c>
      <c r="GL21" s="12" t="str">
        <f>IF(GK20="","",IF(GL20="","",IF((GK20-GL20)&lt;0,(GK20-GL20)*-1,(GK20-GL20)*1)))</f>
        <v/>
      </c>
      <c r="GM21" s="12" t="str">
        <f>IF(GK20="","",IF(GM20="","",IF((GK20-GM20)&lt;0,(GK20-GM20)*-1,(GK20-GM20)*1)))</f>
        <v/>
      </c>
      <c r="GN21" s="12" t="str">
        <f>IF(GK20="","",IF(GN20="","",IF((GK20-GN20)&lt;0,(GK20-GN20)*-1,(GK20-GN20)*1)))</f>
        <v/>
      </c>
      <c r="GO21" s="12" t="str">
        <f>IF(GK20="","",IF(GO20="","",IF((GK20-GO20)&lt;0,(GK20-GO20)*-1,(GK20-GO20)*1)))</f>
        <v/>
      </c>
      <c r="GP21" s="12" t="str">
        <f>IF(GK20="","",IF(GP20="","",IF((GK20-GP20)&lt;0,(GK20-GP20)*-1,(GK20-GP20)*1)))</f>
        <v/>
      </c>
      <c r="GQ21" s="12" t="str">
        <f>IF(GK20="","",IF(GQ20="","",IF((GK20-GQ20)&lt;0,(GK20-GQ20)*-1,(GK20-GQ20)*1)))</f>
        <v/>
      </c>
      <c r="GS21" s="11" t="str">
        <f>IF(ISERROR('Extrato 2'!II20&amp;" e"&amp;" "&amp;'Extrato 2'!IJ20&amp;"."),"-",'Extrato 2'!II20&amp;" e"&amp;" "&amp;'Extrato 2'!IJ20&amp;".")</f>
        <v>semelhante a 1ª colocada e semelhante a 2ª colocada.</v>
      </c>
      <c r="GT21" s="11" t="str">
        <f>IF(ISERROR('Extrato 2'!II20&amp;","&amp;" "&amp;'Extrato 2'!IJ20&amp;" e"&amp;" "&amp;'Extrato 2'!IK20&amp;"."),"-",'Extrato 2'!II20&amp;","&amp;" "&amp;'Extrato 2'!IJ20&amp;" e"&amp;" "&amp;'Extrato 2'!IK20&amp;".")</f>
        <v>semelhante a 1ª colocada, semelhante a 2ª colocada e semelhante a 3ª colocada.</v>
      </c>
      <c r="GU21" s="11" t="str">
        <f>IF(ISERROR('Extrato 2'!II20&amp;","&amp;" "&amp;'Extrato 2'!IJ20&amp;","&amp;" "&amp;'Extrato 2'!IK20&amp;" e"&amp;" "&amp;'Extrato 2'!IL20&amp;"."),"-",'Extrato 2'!II20&amp;","&amp;" "&amp;'Extrato 2'!IJ20&amp;","&amp;" "&amp;'Extrato 2'!IK20&amp;" e"&amp;" "&amp;'Extrato 2'!IL20&amp;".")</f>
        <v>semelhante a 1ª colocada, semelhante a 2ª colocada, semelhante a 3ª colocada e semelhante a 5ª colocada.</v>
      </c>
      <c r="GV21" s="11" t="str">
        <f>IF(ISERROR('Extrato 2'!II20&amp;","&amp;" "&amp;'Extrato 2'!IJ20&amp;","&amp;" "&amp;'Extrato 2'!IK20&amp;","&amp;" "&amp;'Extrato 2'!IL20&amp;" e"&amp;" "&amp;'Extrato 2'!IM20&amp;"."),"-",'Extrato 2'!II20&amp;","&amp;" "&amp;'Extrato 2'!IJ20&amp;","&amp;" "&amp;'Extrato 2'!IK20&amp;","&amp;" "&amp;'Extrato 2'!IL20&amp;" e"&amp;" "&amp;'Extrato 2'!IM20&amp;".")</f>
        <v>semelhante a 1ª colocada, semelhante a 2ª colocada, semelhante a 3ª colocada, semelhante a 5ª colocada e semelhante a 6ª colocada.</v>
      </c>
      <c r="GW21" s="11" t="str">
        <f>IF(ISERROR('Extrato 2'!II20&amp;","&amp;" "&amp;'Extrato 2'!IJ20&amp;","&amp;" "&amp;'Extrato 2'!IK20&amp;","&amp;" "&amp;'Extrato 2'!IL20&amp;","&amp;" "&amp;'Extrato 2'!IM20&amp;"e"&amp;" "&amp;'Extrato 2'!IN20&amp;"."),"-",'Extrato 2'!II20&amp;","&amp;" "&amp;'Extrato 2'!IJ20&amp;","&amp;" "&amp;'Extrato 2'!IK20&amp;","&amp;" "&amp;'Extrato 2'!IL20&amp;","&amp;" "&amp;'Extrato 2'!IM20&amp;" e"&amp;" "&amp;'Extrato 2'!IN20&amp;".")</f>
        <v>semelhante a 1ª colocada, semelhante a 2ª colocada, semelhante a 3ª colocada, semelhante a 5ª colocada, semelhante a 6ª colocada e semelhante a 7ª colocada.</v>
      </c>
      <c r="MB21" s="32">
        <f t="shared" si="12"/>
        <v>17</v>
      </c>
      <c r="MC21" s="32">
        <v>19</v>
      </c>
      <c r="MD21" s="32" t="str">
        <f>IF('Extrato 2'!X19=0,"",'Extrato 2'!X19)</f>
        <v/>
      </c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2"/>
      <c r="NA21" s="32"/>
      <c r="NB21" s="32"/>
      <c r="NC21" s="32"/>
      <c r="ND21" s="32"/>
      <c r="NE21" s="32"/>
    </row>
    <row r="22" spans="2:369" ht="15" customHeight="1" x14ac:dyDescent="0.25">
      <c r="B22" s="19">
        <f>'Extrato 2'!MC24</f>
        <v>22</v>
      </c>
      <c r="C22" s="7">
        <f>Esboço!AX20</f>
        <v>20</v>
      </c>
      <c r="D22" s="4" t="str">
        <f>IF('Análise Quantitativa'!V56=0,"",'Análise Quantitativa'!V56)</f>
        <v/>
      </c>
      <c r="E22" s="3" t="str">
        <f>IF('Análise Quantitativa'!P56=0,"",'Análise Quantitativa'!P56)</f>
        <v/>
      </c>
      <c r="F22" s="19" t="str">
        <f t="shared" si="0"/>
        <v/>
      </c>
      <c r="G22" s="19" t="str">
        <f t="shared" si="1"/>
        <v/>
      </c>
      <c r="H22" s="22" t="str">
        <v/>
      </c>
      <c r="I22" s="22" t="str">
        <v/>
      </c>
      <c r="J22" s="76" t="str">
        <f>IFERROR(IF('Análise Quantitativa'!$D$33="Máximo",RANK(D22,$D$3:$D$72,0),IF('Análise Quantitativa'!$D$33="Mínimo",RANK(D22,$D$3:$D$72,1),IF('Análise Quantitativa'!$D$33="- Mínimo",RANK(D22,$D$3:$D$72,1),""))),"")</f>
        <v/>
      </c>
      <c r="K22" s="76" t="str">
        <f>IFERROR(IF('Análise Quantitativa'!$D$33="Máximo",_xlfn.RANK.EQ(D22,$D$3:$D$72,0)+COUNTIF($D$3:D22,D22)-1,IF('Análise Quantitativa'!$D$33="Mínimo",_xlfn.RANK.EQ(D22,$D$3:$D$72,1)+COUNTIF($D$3:D22,D22)-1,IF('Análise Quantitativa'!$D$33="- Mínimo",_xlfn.RANK.EQ(D22,$D$3:$D$72,1)+COUNTIF($D$3:D22,D22)-1,""))),"")</f>
        <v/>
      </c>
      <c r="L22" s="6" t="str">
        <f>IFERROR(IF(ISBLANK(D22),"",IF(AND(D22&gt;'Extrato 2'!$EW$3),'Extrato 2'!$HR$2,IF(AND(D22&lt;'Extrato 2'!$EX$3),'Extrato 2'!$HQ$2,'Extrato 2'!$HP$2))),"")</f>
        <v>&gt;₯</v>
      </c>
      <c r="M22" s="6" t="e">
        <f>IF((((IF(AND('Extrato 2'!D22&gt;'Extrato 2'!$EW$3),(('Extrato 2'!$EW$3-'Extrato 2'!D22)/'Extrato 2'!D22),IF(AND('Extrato 2'!D22&lt;'Extrato 2'!$EX$3),(('Extrato 2'!$EX$3-'Extrato 2'!D22)/'Extrato 2'!D22),'Extrato 2'!$HW$2)))))&lt;0,IF(AND('Extrato 2'!D22&gt;'Extrato 2'!$EW$3),(('Extrato 2'!$EW$3-'Extrato 2'!D22)/'Extrato 2'!D22),IF(AND('Extrato 2'!D22&lt;'Extrato 2'!$EX$3),(('Extrato 2'!$EX$3-'Extrato 2'!D22)/'Extrato 2'!D22),'Extrato 2'!$HW$2))*-1,IF(AND('Extrato 2'!D22&gt;'Extrato 2'!$EW$3),(('Extrato 2'!$EW$3-'Extrato 2'!D22)/'Extrato 2'!D22),IF(AND('Extrato 2'!D22&lt;'Extrato 2'!$EX$3),(('Extrato 2'!$EX$3-'Extrato 2'!D22)/'Extrato 2'!D22),'Extrato 2'!$HW$2)))</f>
        <v>#VALUE!</v>
      </c>
      <c r="N22" s="6" t="e">
        <f>IF(AND(D22&gt;'Extrato 2'!$EW$3),M22,"")</f>
        <v>#VALUE!</v>
      </c>
      <c r="O22" s="6" t="str">
        <f>IF(D22&lt;'Extrato 2'!$EX$3,M22,"")</f>
        <v/>
      </c>
      <c r="P22" s="5" t="str">
        <f>IF('Extrato 2'!L22='Extrato 2'!$HP$2,'Extrato 2'!D22,"")</f>
        <v/>
      </c>
      <c r="Q22" s="4" t="str">
        <f>IF(ISNA(HLOOKUP($Q$2,'Extrato 2'!$ME$3:$NE$74,B22,0)),"",IF(HLOOKUP($Q$2,'Extrato 2'!$ME$3:$NE$74,B22,0)="","",IF(HLOOKUP($Q$2,'Extrato 2'!$ME$3:$NE$74,B22,0)=0,"",HLOOKUP($Q$2,'Extrato 2'!$ME$3:$NE$74,B22,0))))</f>
        <v/>
      </c>
      <c r="S22" s="77" t="str">
        <f t="shared" si="6"/>
        <v/>
      </c>
      <c r="T22" s="19" t="str">
        <f t="shared" si="2"/>
        <v/>
      </c>
      <c r="U22" s="3" t="str">
        <f>IF('Análise Quantitativa'!C56=0,"",'Análise Quantitativa'!C56)</f>
        <v/>
      </c>
      <c r="V22" s="19" t="str">
        <f t="shared" si="3"/>
        <v/>
      </c>
      <c r="X22" s="19" t="str">
        <f t="shared" si="4"/>
        <v/>
      </c>
      <c r="Y22" s="19" t="str">
        <f t="shared" si="5"/>
        <v/>
      </c>
      <c r="AA22" s="19" t="str">
        <f>IF('Extrato 2'!D22='Extrato 2'!$EF$3,'Extrato 2'!E22,"")</f>
        <v/>
      </c>
      <c r="AB22" s="19" t="str">
        <f>IF(AA22="","-",'Extrato 2'!S22)</f>
        <v>-</v>
      </c>
      <c r="AC22" s="19" t="str">
        <v/>
      </c>
      <c r="AD22" s="19" t="str">
        <f>IF(AC22="","",VLOOKUP(AC22,'Extrato 2'!$S$3:$U$72,3,0))</f>
        <v/>
      </c>
      <c r="AE22" s="2" t="str">
        <f>IF(AC22="","",AD22&amp;" ("&amp;VLOOKUP(AC22,'Extrato 2'!$S$3:$U$72,2,0)&amp;")")</f>
        <v/>
      </c>
      <c r="AF22" s="19" t="str">
        <f>IF('Extrato 2'!D22='Extrato 2'!$EF$4,'Extrato 2'!E22,"")</f>
        <v/>
      </c>
      <c r="AG22" s="19" t="str">
        <f>IF(AF22="","-",'Extrato 2'!$S22)</f>
        <v>-</v>
      </c>
      <c r="AH22" s="19" t="str">
        <v/>
      </c>
      <c r="AI22" s="19" t="str">
        <f>IF(AH22="","",VLOOKUP(AH22,'Extrato 2'!$S$3:$U$72,3,0))</f>
        <v/>
      </c>
      <c r="AJ22" s="2" t="str">
        <f>IF(AH22="","",AI22&amp;" ("&amp;VLOOKUP(AH22,'Extrato 2'!$S$3:$U$72,2,0)&amp;")")</f>
        <v/>
      </c>
      <c r="AK22" s="19" t="str">
        <f>IF('Extrato 2'!D22='Extrato 2'!$EF$5,'Extrato 2'!E22,"")</f>
        <v/>
      </c>
      <c r="AL22" s="19" t="str">
        <f>IF(AK22="","-",'Extrato 2'!$S22)</f>
        <v>-</v>
      </c>
      <c r="AM22" s="19" t="str">
        <v/>
      </c>
      <c r="AN22" s="19" t="str">
        <f>IF(AM22="","",VLOOKUP(AM22,'Extrato 2'!$S$3:$U$72,3,0))</f>
        <v/>
      </c>
      <c r="AO22" s="2" t="str">
        <f>IF(AM22="","",AN22&amp;" ("&amp;VLOOKUP(AM22,'Extrato 2'!$S$3:$U$72,2,0)&amp;")")</f>
        <v/>
      </c>
      <c r="AP22" s="19" t="str">
        <f>IF('Extrato 2'!D22='Extrato 2'!$EF$6,'Extrato 2'!E22,"")</f>
        <v/>
      </c>
      <c r="AQ22" s="19" t="str">
        <f>IF(AP22="","-",'Extrato 2'!$S22)</f>
        <v>-</v>
      </c>
      <c r="AR22" s="19" t="str">
        <v/>
      </c>
      <c r="AS22" s="19" t="str">
        <f>IF(AR22="","",VLOOKUP(AR22,'Extrato 2'!$S$3:$U$72,3,0))</f>
        <v/>
      </c>
      <c r="AT22" s="2" t="str">
        <f>IF(AR22="","",AS22&amp;" ("&amp;VLOOKUP(AR22,'Extrato 2'!$S$3:$U$72,2,0)&amp;")")</f>
        <v/>
      </c>
      <c r="AU22" s="19" t="str">
        <f>IF('Extrato 2'!D22='Extrato 2'!$EF$7,'Extrato 2'!E22,"")</f>
        <v/>
      </c>
      <c r="AV22" s="19" t="str">
        <f>IF(AU22="","-",'Extrato 2'!$S22)</f>
        <v>-</v>
      </c>
      <c r="AW22" s="19" t="str">
        <v/>
      </c>
      <c r="AX22" s="19" t="str">
        <f>IF(AW22="","",VLOOKUP(AW22,'Extrato 2'!$S$3:$U$72,3,0))</f>
        <v/>
      </c>
      <c r="AY22" s="2" t="str">
        <f>IF(AW22="","",AX22&amp;" ("&amp;VLOOKUP(AW22,'Extrato 2'!$S$3:$U$72,2,0)&amp;")")</f>
        <v/>
      </c>
      <c r="AZ22" s="19" t="str">
        <f>IF('Extrato 2'!D22='Extrato 2'!$EF$8,'Extrato 2'!E22,"")</f>
        <v/>
      </c>
      <c r="BA22" s="19" t="str">
        <f>IF(AZ22="","-",'Extrato 2'!$S22)</f>
        <v>-</v>
      </c>
      <c r="BB22" s="19" t="str">
        <v/>
      </c>
      <c r="BC22" s="19" t="str">
        <f>IF(BB22="","",VLOOKUP(BB22,'Extrato 2'!$S$3:$U$72,3,0))</f>
        <v/>
      </c>
      <c r="BD22" s="2" t="str">
        <f>IF(BB22="","",BC22&amp;" ("&amp;VLOOKUP(BB22,'Extrato 2'!$S$3:$U$72,2,0)&amp;")")</f>
        <v/>
      </c>
      <c r="BE22" s="19" t="str">
        <f>IF('Extrato 2'!D22='Extrato 2'!$EF$9,'Extrato 2'!E22,"")</f>
        <v/>
      </c>
      <c r="BF22" s="19" t="str">
        <f>IF(BE22="","-",'Extrato 2'!$S22)</f>
        <v>-</v>
      </c>
      <c r="BG22" s="19" t="str">
        <v/>
      </c>
      <c r="BH22" s="19" t="str">
        <f>IF(BG22="","",VLOOKUP(BG22,'Extrato 2'!$S$3:$U$72,3,0))</f>
        <v/>
      </c>
      <c r="BI22" s="2" t="str">
        <f>IF(BG22="","",BH22&amp;" ("&amp;VLOOKUP(BG22,'Extrato 2'!$S$3:$U$72,2,0)&amp;")")</f>
        <v/>
      </c>
      <c r="BK22" s="19" t="str">
        <f>IF('Extrato 2'!D22='Extrato 2'!$EH$3,'Extrato 2'!E22,"")</f>
        <v/>
      </c>
      <c r="BL22" s="19" t="str">
        <f>IF(BK22="","-",'Extrato 2'!S22)</f>
        <v>-</v>
      </c>
      <c r="BM22" s="19" t="str">
        <v/>
      </c>
      <c r="BN22" s="19" t="str">
        <f>IF(BM22="","",VLOOKUP(BM22,'Extrato 2'!$S$3:$U$72,3,0))</f>
        <v/>
      </c>
      <c r="BO22" s="2" t="str">
        <f>IF(BM22="","",BN22&amp;" ("&amp;VLOOKUP(BM22,'Extrato 2'!$S$3:$U$72,2,0)&amp;")")</f>
        <v/>
      </c>
      <c r="BP22" s="19" t="str">
        <f>IF('Extrato 2'!D22='Extrato 2'!$EH$4,'Extrato 2'!E22,"")</f>
        <v/>
      </c>
      <c r="BQ22" s="19" t="str">
        <f>IF(BP22="","-",'Extrato 2'!$S22)</f>
        <v>-</v>
      </c>
      <c r="BR22" s="19" t="str">
        <v/>
      </c>
      <c r="BS22" s="19" t="str">
        <f>IF(BR22="","",VLOOKUP(BR22,'Extrato 2'!$S$3:$U$72,3,0))</f>
        <v/>
      </c>
      <c r="BT22" s="2" t="str">
        <f>IF(BR22="","",BS22&amp;" ("&amp;VLOOKUP(BR22,'Extrato 2'!$S$3:$U$72,2,0)&amp;")")</f>
        <v/>
      </c>
      <c r="BU22" s="19" t="str">
        <f>IF('Extrato 2'!D22='Extrato 2'!$EH$5,'Extrato 2'!E22,"")</f>
        <v/>
      </c>
      <c r="BV22" s="19" t="str">
        <f>IF(BU22="","-",'Extrato 2'!$S22)</f>
        <v>-</v>
      </c>
      <c r="BW22" s="19" t="str">
        <v/>
      </c>
      <c r="BX22" s="19" t="str">
        <f>IF(BW22="","",VLOOKUP(BW22,'Extrato 2'!$S$3:$U$72,3,0))</f>
        <v/>
      </c>
      <c r="BY22" s="2" t="str">
        <f>IF(BW22="","",BX22&amp;" ("&amp;VLOOKUP(BW22,'Extrato 2'!$S$3:$U$72,2,0)&amp;")")</f>
        <v/>
      </c>
      <c r="BZ22" s="19" t="str">
        <f>IF('Extrato 2'!D22='Extrato 2'!$EH$6,'Extrato 2'!E22,"")</f>
        <v/>
      </c>
      <c r="CA22" s="19" t="str">
        <f>IF(BZ22="","-",'Extrato 2'!$S22)</f>
        <v>-</v>
      </c>
      <c r="CB22" s="19" t="str">
        <v/>
      </c>
      <c r="CC22" s="19" t="str">
        <f>IF(CB22="","",VLOOKUP(CB22,'Extrato 2'!$S$3:$U$72,3,0))</f>
        <v/>
      </c>
      <c r="CD22" s="2" t="str">
        <f>IF(CB22="","",CC22&amp;" ("&amp;VLOOKUP(CB22,'Extrato 2'!$S$3:$U$72,2,0)&amp;")")</f>
        <v/>
      </c>
      <c r="CE22" s="19" t="str">
        <f>IF('Extrato 2'!D22='Extrato 2'!$EH$7,'Extrato 2'!E22,"")</f>
        <v/>
      </c>
      <c r="CF22" s="19" t="str">
        <f>IF(CE22="","-",'Extrato 2'!$S22)</f>
        <v>-</v>
      </c>
      <c r="CG22" s="19" t="str">
        <v/>
      </c>
      <c r="CH22" s="19" t="str">
        <f>IF(CG22="","",VLOOKUP(CG22,'Extrato 2'!$S$3:$U$72,3,0))</f>
        <v/>
      </c>
      <c r="CI22" s="2" t="str">
        <f>IF(CG22="","",CH22&amp;" ("&amp;VLOOKUP(CG22,'Extrato 2'!$S$3:$U$72,2,0)&amp;")")</f>
        <v/>
      </c>
      <c r="CJ22" s="19" t="str">
        <f>IF('Extrato 2'!D22='Extrato 2'!$EH$8,'Extrato 2'!E22,"")</f>
        <v/>
      </c>
      <c r="CK22" s="19" t="str">
        <f>IF(CJ22="","-",'Extrato 2'!$S22)</f>
        <v>-</v>
      </c>
      <c r="CL22" s="19" t="str">
        <v/>
      </c>
      <c r="CM22" s="19" t="str">
        <f>IF(CL22="","",VLOOKUP(CL22,'Extrato 2'!$S$3:$U$72,3,0))</f>
        <v/>
      </c>
      <c r="CN22" s="2" t="str">
        <f>IF(CL22="","",CM22&amp;" ("&amp;VLOOKUP(CL22,'Extrato 2'!$S$3:$U$72,2,0)&amp;")")</f>
        <v/>
      </c>
      <c r="CO22" s="19" t="str">
        <f>IF('Extrato 2'!D22='Extrato 2'!$EH$9,'Extrato 2'!E22,"")</f>
        <v/>
      </c>
      <c r="CP22" s="19" t="str">
        <f>IF(CO22="","-",'Extrato 2'!$S22)</f>
        <v>-</v>
      </c>
      <c r="CQ22" s="19" t="str">
        <v/>
      </c>
      <c r="CR22" s="19" t="str">
        <f>IF(CQ22="","",VLOOKUP(CQ22,'Extrato 2'!$S$3:$U$72,3,0))</f>
        <v/>
      </c>
      <c r="CS22" s="2" t="str">
        <f>IF(CQ22="","",CR22&amp;" ("&amp;VLOOKUP(CQ22,'Extrato 2'!$S$3:$U$72,2,0)&amp;")")</f>
        <v/>
      </c>
      <c r="CU22" s="19" t="str">
        <f>IF('Extrato 2'!D22='Extrato 2'!$EJ$3,'Extrato 2'!E22,"")</f>
        <v/>
      </c>
      <c r="CV22" s="19" t="str">
        <f>IF(CU22="","-",'Extrato 2'!S22)</f>
        <v>-</v>
      </c>
      <c r="CW22" s="19" t="str">
        <v/>
      </c>
      <c r="CX22" s="19" t="str">
        <f>IF(CW22="","",VLOOKUP(CW22,'Extrato 2'!$S$3:$U$72,3,0))</f>
        <v/>
      </c>
      <c r="CY22" s="2" t="str">
        <f>IF(CW22="","",CX22&amp;" ("&amp;VLOOKUP(CW22,'Extrato 2'!$S$3:$U$72,2,0)&amp;")")</f>
        <v/>
      </c>
      <c r="CZ22" s="19" t="str">
        <f>IF('Extrato 2'!D22='Extrato 2'!$EJ$4,'Extrato 2'!E22,"")</f>
        <v/>
      </c>
      <c r="DA22" s="19" t="str">
        <f>IF(CZ22="","-",'Extrato 2'!$S22)</f>
        <v>-</v>
      </c>
      <c r="DB22" s="19" t="str">
        <v/>
      </c>
      <c r="DC22" s="19" t="str">
        <f>IF(DB22="","",VLOOKUP(DB22,'Extrato 2'!$S$3:$U$72,3,0))</f>
        <v/>
      </c>
      <c r="DD22" s="2" t="str">
        <f>IF(DB22="","",DC22&amp;" ("&amp;VLOOKUP(DB22,'Extrato 2'!$S$3:$U$72,2,0)&amp;")")</f>
        <v/>
      </c>
      <c r="DE22" s="19" t="str">
        <f>IF('Extrato 2'!D22='Extrato 2'!$EJ$5,'Extrato 2'!E22,"")</f>
        <v/>
      </c>
      <c r="DF22" s="19" t="str">
        <f>IF(DE22="","-",'Extrato 2'!$S22)</f>
        <v>-</v>
      </c>
      <c r="DG22" s="19" t="str">
        <v/>
      </c>
      <c r="DH22" s="19" t="str">
        <f>IF(DG22="","",VLOOKUP(DG22,'Extrato 2'!$S$3:$U$72,3,0))</f>
        <v/>
      </c>
      <c r="DI22" s="2" t="str">
        <f>IF(DG22="","",DH22&amp;" ("&amp;VLOOKUP(DG22,'Extrato 2'!$S$3:$U$72,2,0)&amp;")")</f>
        <v/>
      </c>
      <c r="DJ22" s="19" t="str">
        <f>IF('Extrato 2'!D22='Extrato 2'!$EJ$6,'Extrato 2'!E22,"")</f>
        <v/>
      </c>
      <c r="DK22" s="19" t="str">
        <f>IF(DJ22="","-",'Extrato 2'!$S22)</f>
        <v>-</v>
      </c>
      <c r="DL22" s="19" t="str">
        <v/>
      </c>
      <c r="DM22" s="19" t="str">
        <f>IF(DL22="","",VLOOKUP(DL22,'Extrato 2'!$S$3:$U$72,3,0))</f>
        <v/>
      </c>
      <c r="DN22" s="2" t="str">
        <f>IF(DL22="","",DM22&amp;" ("&amp;VLOOKUP(DL22,'Extrato 2'!$S$3:$U$72,2,0)&amp;")")</f>
        <v/>
      </c>
      <c r="DO22" s="19" t="str">
        <f>IF('Extrato 2'!D22='Extrato 2'!$EJ$7,'Extrato 2'!E22,"")</f>
        <v/>
      </c>
      <c r="DP22" s="19" t="str">
        <f>IF(DO22="","-",'Extrato 2'!$S22)</f>
        <v>-</v>
      </c>
      <c r="DQ22" s="19" t="str">
        <v/>
      </c>
      <c r="DR22" s="19" t="str">
        <f>IF(DQ22="","",VLOOKUP(DQ22,'Extrato 2'!$S$3:$U$72,3,0))</f>
        <v/>
      </c>
      <c r="DS22" s="2" t="str">
        <f>IF(DQ22="","",DR22&amp;" ("&amp;VLOOKUP(DQ22,'Extrato 2'!$S$3:$U$72,2,0)&amp;")")</f>
        <v/>
      </c>
      <c r="DT22" s="19" t="str">
        <f>IF('Extrato 2'!D22='Extrato 2'!$EJ$8,'Extrato 2'!E22,"")</f>
        <v/>
      </c>
      <c r="DU22" s="19" t="str">
        <f>IF(DT22="","-",'Extrato 2'!$S22)</f>
        <v>-</v>
      </c>
      <c r="DV22" s="19" t="str">
        <v/>
      </c>
      <c r="DW22" s="19" t="str">
        <f>IF(DV22="","",VLOOKUP(DV22,'Extrato 2'!$S$3:$U$72,3,0))</f>
        <v/>
      </c>
      <c r="DX22" s="2" t="str">
        <f>IF(DV22="","",DW22&amp;" ("&amp;VLOOKUP(DV22,'Extrato 2'!$S$3:$U$72,2,0)&amp;")")</f>
        <v/>
      </c>
      <c r="DY22" s="19" t="str">
        <f>IF('Extrato 2'!D22='Extrato 2'!$EJ$9,'Extrato 2'!E22,"")</f>
        <v/>
      </c>
      <c r="DZ22" s="19" t="str">
        <f>IF(DY22="","-",'Extrato 2'!$S22)</f>
        <v>-</v>
      </c>
      <c r="EA22" s="19" t="str">
        <v/>
      </c>
      <c r="EB22" s="19" t="str">
        <f>IF(EA22="","",VLOOKUP(EA22,'Extrato 2'!$S$3:$U$72,3,0))</f>
        <v/>
      </c>
      <c r="EC22" s="2" t="str">
        <f>IF(EA22="","",EB22&amp;" ("&amp;VLOOKUP(EA22,'Extrato 2'!$S$3:$U$72,2,0)&amp;")")</f>
        <v/>
      </c>
      <c r="FM22" s="78">
        <v>20</v>
      </c>
      <c r="FN22" s="78" t="str">
        <f>IF('Extrato 2'!$FG$13='Extrato 2'!$GB$29,'Extrato 2'!AE22,IF('Extrato 2'!$FG$13='Extrato 2'!$GC$29,'Extrato 2'!BO22,IF('Extrato 2'!$FG$13='Extrato 2'!$EJ$2,'Extrato 2'!CY22,"")))</f>
        <v/>
      </c>
      <c r="FO22" s="78">
        <v>20</v>
      </c>
      <c r="FP22" s="78" t="str">
        <f>IF('Extrato 2'!$FG$13='Extrato 2'!$GB$29,'Extrato 2'!AJ22,IF('Extrato 2'!$FG$13='Extrato 2'!$GC$29,'Extrato 2'!BT22,IF('Extrato 2'!$FG$13='Extrato 2'!$EJ$2,'Extrato 2'!DD22,"")))</f>
        <v/>
      </c>
      <c r="FQ22" s="78">
        <v>20</v>
      </c>
      <c r="FR22" s="78" t="str">
        <f>IF('Extrato 2'!$FG$13='Extrato 2'!$GB$29,'Extrato 2'!AO22,IF('Extrato 2'!$FG$13='Extrato 2'!$GC$29,'Extrato 2'!BY22,IF('Extrato 2'!$FG$13='Extrato 2'!$EJ$2,'Extrato 2'!DI22,"")))</f>
        <v/>
      </c>
      <c r="FS22" s="78">
        <v>20</v>
      </c>
      <c r="FT22" s="78" t="str">
        <f>IF('Extrato 2'!$FG$13='Extrato 2'!$GB$29,'Extrato 2'!AT22,IF('Extrato 2'!$FG$13='Extrato 2'!$GC$29,'Extrato 2'!CD22,IF('Extrato 2'!$FG$13='Extrato 2'!$EJ$2,'Extrato 2'!DN22,"")))</f>
        <v/>
      </c>
      <c r="FU22" s="78">
        <v>20</v>
      </c>
      <c r="FV22" s="78" t="str">
        <f>IF('Extrato 2'!$FG$13='Extrato 2'!$GB$29,'Extrato 2'!AY22,IF('Extrato 2'!$FG$13='Extrato 2'!$GC$29,'Extrato 2'!CI22,IF('Extrato 2'!$FG$13='Extrato 2'!$EJ$2,'Extrato 2'!DS22,"")))</f>
        <v/>
      </c>
      <c r="FW22" s="78">
        <v>20</v>
      </c>
      <c r="FX22" s="78" t="str">
        <f>IF('Extrato 2'!$FG$13='Extrato 2'!$GB$29,'Extrato 2'!BD22,IF('Extrato 2'!$FG$13='Extrato 2'!$GC$29,'Extrato 2'!CN22,IF('Extrato 2'!$FG$13='Extrato 2'!$EJ$2,'Extrato 2'!DX22,"")))</f>
        <v/>
      </c>
      <c r="FY22" s="78">
        <v>20</v>
      </c>
      <c r="FZ22" s="78" t="str">
        <f>IF('Extrato 2'!$FG$13='Extrato 2'!$GB$29,'Extrato 2'!BI22,IF('Extrato 2'!$FG$13='Extrato 2'!$GC$29,'Extrato 2'!CS22,IF('Extrato 2'!$FG$13='Extrato 2'!$EJ$2,'Extrato 2'!EC22,"")))</f>
        <v/>
      </c>
      <c r="GB22" s="30">
        <v>4</v>
      </c>
      <c r="GC22" s="30" t="s">
        <v>24</v>
      </c>
      <c r="GE22" s="30" t="str">
        <f>'Extrato 2'!FJ4</f>
        <v>2ª</v>
      </c>
      <c r="GF22" s="30" t="str">
        <f>IF('Extrato 2'!$FG$13='Extrato 2'!$GB$29,'Extrato 2'!FJ4&amp;" Colocação ("&amp;'Extrato 2'!EG4&amp;")",IF('Extrato 2'!$FG$13='Extrato 2'!$GC$29,'Extrato 2'!FJ4&amp;" Colocação ("&amp;'Extrato 2'!EI4&amp;")",IF('Extrato 2'!$FG$13='Extrato 2'!$EJ$2,'Extrato 2'!FJ4&amp;" Colocação ("&amp;'Extrato 2'!EK4&amp;")","")))</f>
        <v>2ª Colocação (1)</v>
      </c>
      <c r="GG22" s="30" t="str">
        <f t="shared" si="16"/>
        <v>2ª</v>
      </c>
      <c r="GK22" s="10" t="s">
        <v>3</v>
      </c>
      <c r="GL22" s="9" t="e">
        <f>IF(GK20=0,"",IF(GL20=0,"",IF((GL20-GK20)/GK20&lt;0,((GL20-GK20)/GK20)*-1,(GL20-GK20)/GK20)))</f>
        <v>#VALUE!</v>
      </c>
      <c r="GM22" s="9" t="e">
        <f>IF(GK20=0,"",IF(GM20=0,"",IF((GM20-GK20)/GK20&lt;0,((GM20-GK20)/GK20)*-1,(GM20-GK20)/GK20)))</f>
        <v>#VALUE!</v>
      </c>
      <c r="GN22" s="9" t="e">
        <f>IF(GK20=0,"",IF(GN20=0,"",IF((GN20-GK20)/GK20&lt;0,((GN20-GK20)/GK20)*-1,(GN20-GK20)/GK20)))</f>
        <v>#VALUE!</v>
      </c>
      <c r="GO22" s="9" t="e">
        <f>IF(GK20=0,"",IF(GO20=0,"",IF((GO20-GK20)/GK20&lt;0,((GO20-GK20)/GK20)*-1,(GO20-GK20)/GK20)))</f>
        <v>#VALUE!</v>
      </c>
      <c r="GP22" s="9" t="e">
        <f>IF(GK20=0,"",IF(GP20=0,"",IF((GP20-GK20)/GK20&lt;0,((GP20-GK20)/GK20)*-1,(GP20-GK20)/GK20)))</f>
        <v>#VALUE!</v>
      </c>
      <c r="GQ22" s="9" t="e">
        <f>IF(GK20=0,"",IF(GQ20=0,"",IF((GQ20-GK20)/GK20&lt;0,((GQ20-GK20)/GK20)*-1,(GQ20-GK20)/GK20)))</f>
        <v>#VALUE!</v>
      </c>
      <c r="MB22" s="32">
        <f t="shared" si="12"/>
        <v>18</v>
      </c>
      <c r="MC22" s="32">
        <v>20</v>
      </c>
      <c r="MD22" s="32" t="str">
        <f>IF('Extrato 2'!X20=0,"",'Extrato 2'!X20)</f>
        <v/>
      </c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</row>
    <row r="23" spans="2:369" ht="15" customHeight="1" x14ac:dyDescent="0.25">
      <c r="B23" s="19">
        <f>'Extrato 2'!MC25</f>
        <v>23</v>
      </c>
      <c r="C23" s="7">
        <f>Esboço!AX21</f>
        <v>21</v>
      </c>
      <c r="D23" s="4" t="str">
        <f>IF('Análise Quantitativa'!V57=0,"",'Análise Quantitativa'!V57)</f>
        <v/>
      </c>
      <c r="E23" s="3" t="str">
        <f>IF('Análise Quantitativa'!P57=0,"",'Análise Quantitativa'!P57)</f>
        <v/>
      </c>
      <c r="F23" s="19" t="str">
        <f t="shared" si="0"/>
        <v/>
      </c>
      <c r="G23" s="19" t="str">
        <f t="shared" si="1"/>
        <v/>
      </c>
      <c r="H23" s="22" t="str">
        <v/>
      </c>
      <c r="I23" s="22" t="str">
        <v/>
      </c>
      <c r="J23" s="76" t="str">
        <f>IFERROR(IF('Análise Quantitativa'!$D$33="Máximo",RANK(D23,$D$3:$D$72,0),IF('Análise Quantitativa'!$D$33="Mínimo",RANK(D23,$D$3:$D$72,1),IF('Análise Quantitativa'!$D$33="- Mínimo",RANK(D23,$D$3:$D$72,1),""))),"")</f>
        <v/>
      </c>
      <c r="K23" s="76" t="str">
        <f>IFERROR(IF('Análise Quantitativa'!$D$33="Máximo",_xlfn.RANK.EQ(D23,$D$3:$D$72,0)+COUNTIF($D$3:D23,D23)-1,IF('Análise Quantitativa'!$D$33="Mínimo",_xlfn.RANK.EQ(D23,$D$3:$D$72,1)+COUNTIF($D$3:D23,D23)-1,IF('Análise Quantitativa'!$D$33="- Mínimo",_xlfn.RANK.EQ(D23,$D$3:$D$72,1)+COUNTIF($D$3:D23,D23)-1,""))),"")</f>
        <v/>
      </c>
      <c r="L23" s="6" t="str">
        <f>IFERROR(IF(ISBLANK(D23),"",IF(AND(D23&gt;'Extrato 2'!$EW$3),'Extrato 2'!$HR$2,IF(AND(D23&lt;'Extrato 2'!$EX$3),'Extrato 2'!$HQ$2,'Extrato 2'!$HP$2))),"")</f>
        <v>&gt;₯</v>
      </c>
      <c r="M23" s="6" t="e">
        <f>IF((((IF(AND('Extrato 2'!D23&gt;'Extrato 2'!$EW$3),(('Extrato 2'!$EW$3-'Extrato 2'!D23)/'Extrato 2'!D23),IF(AND('Extrato 2'!D23&lt;'Extrato 2'!$EX$3),(('Extrato 2'!$EX$3-'Extrato 2'!D23)/'Extrato 2'!D23),'Extrato 2'!$HW$2)))))&lt;0,IF(AND('Extrato 2'!D23&gt;'Extrato 2'!$EW$3),(('Extrato 2'!$EW$3-'Extrato 2'!D23)/'Extrato 2'!D23),IF(AND('Extrato 2'!D23&lt;'Extrato 2'!$EX$3),(('Extrato 2'!$EX$3-'Extrato 2'!D23)/'Extrato 2'!D23),'Extrato 2'!$HW$2))*-1,IF(AND('Extrato 2'!D23&gt;'Extrato 2'!$EW$3),(('Extrato 2'!$EW$3-'Extrato 2'!D23)/'Extrato 2'!D23),IF(AND('Extrato 2'!D23&lt;'Extrato 2'!$EX$3),(('Extrato 2'!$EX$3-'Extrato 2'!D23)/'Extrato 2'!D23),'Extrato 2'!$HW$2)))</f>
        <v>#VALUE!</v>
      </c>
      <c r="N23" s="6" t="e">
        <f>IF(AND(D23&gt;'Extrato 2'!$EW$3),M23,"")</f>
        <v>#VALUE!</v>
      </c>
      <c r="O23" s="6" t="str">
        <f>IF(D23&lt;'Extrato 2'!$EX$3,M23,"")</f>
        <v/>
      </c>
      <c r="P23" s="5" t="str">
        <f>IF('Extrato 2'!L23='Extrato 2'!$HP$2,'Extrato 2'!D23,"")</f>
        <v/>
      </c>
      <c r="Q23" s="4" t="str">
        <f>IF(ISNA(HLOOKUP($Q$2,'Extrato 2'!$ME$3:$NE$74,B23,0)),"",IF(HLOOKUP($Q$2,'Extrato 2'!$ME$3:$NE$74,B23,0)="","",IF(HLOOKUP($Q$2,'Extrato 2'!$ME$3:$NE$74,B23,0)=0,"",HLOOKUP($Q$2,'Extrato 2'!$ME$3:$NE$74,B23,0))))</f>
        <v/>
      </c>
      <c r="S23" s="77" t="str">
        <f t="shared" si="6"/>
        <v/>
      </c>
      <c r="T23" s="19" t="str">
        <f t="shared" si="2"/>
        <v/>
      </c>
      <c r="U23" s="3" t="str">
        <f>IF('Análise Quantitativa'!C57=0,"",'Análise Quantitativa'!C57)</f>
        <v/>
      </c>
      <c r="V23" s="19" t="str">
        <f t="shared" si="3"/>
        <v/>
      </c>
      <c r="X23" s="19" t="str">
        <f t="shared" si="4"/>
        <v/>
      </c>
      <c r="Y23" s="19" t="str">
        <f t="shared" si="5"/>
        <v/>
      </c>
      <c r="AA23" s="19" t="str">
        <f>IF('Extrato 2'!D23='Extrato 2'!$EF$3,'Extrato 2'!E23,"")</f>
        <v/>
      </c>
      <c r="AB23" s="19" t="str">
        <f>IF(AA23="","-",'Extrato 2'!S23)</f>
        <v>-</v>
      </c>
      <c r="AC23" s="19" t="str">
        <v/>
      </c>
      <c r="AD23" s="19" t="str">
        <f>IF(AC23="","",VLOOKUP(AC23,'Extrato 2'!$S$3:$U$72,3,0))</f>
        <v/>
      </c>
      <c r="AE23" s="2" t="str">
        <f>IF(AC23="","",AD23&amp;" ("&amp;VLOOKUP(AC23,'Extrato 2'!$S$3:$U$72,2,0)&amp;")")</f>
        <v/>
      </c>
      <c r="AF23" s="19" t="str">
        <f>IF('Extrato 2'!D23='Extrato 2'!$EF$4,'Extrato 2'!E23,"")</f>
        <v/>
      </c>
      <c r="AG23" s="19" t="str">
        <f>IF(AF23="","-",'Extrato 2'!$S23)</f>
        <v>-</v>
      </c>
      <c r="AH23" s="19" t="str">
        <v/>
      </c>
      <c r="AI23" s="19" t="str">
        <f>IF(AH23="","",VLOOKUP(AH23,'Extrato 2'!$S$3:$U$72,3,0))</f>
        <v/>
      </c>
      <c r="AJ23" s="2" t="str">
        <f>IF(AH23="","",AI23&amp;" ("&amp;VLOOKUP(AH23,'Extrato 2'!$S$3:$U$72,2,0)&amp;")")</f>
        <v/>
      </c>
      <c r="AK23" s="19" t="str">
        <f>IF('Extrato 2'!D23='Extrato 2'!$EF$5,'Extrato 2'!E23,"")</f>
        <v/>
      </c>
      <c r="AL23" s="19" t="str">
        <f>IF(AK23="","-",'Extrato 2'!$S23)</f>
        <v>-</v>
      </c>
      <c r="AM23" s="19" t="str">
        <v/>
      </c>
      <c r="AN23" s="19" t="str">
        <f>IF(AM23="","",VLOOKUP(AM23,'Extrato 2'!$S$3:$U$72,3,0))</f>
        <v/>
      </c>
      <c r="AO23" s="2" t="str">
        <f>IF(AM23="","",AN23&amp;" ("&amp;VLOOKUP(AM23,'Extrato 2'!$S$3:$U$72,2,0)&amp;")")</f>
        <v/>
      </c>
      <c r="AP23" s="19" t="str">
        <f>IF('Extrato 2'!D23='Extrato 2'!$EF$6,'Extrato 2'!E23,"")</f>
        <v/>
      </c>
      <c r="AQ23" s="19" t="str">
        <f>IF(AP23="","-",'Extrato 2'!$S23)</f>
        <v>-</v>
      </c>
      <c r="AR23" s="19" t="str">
        <v/>
      </c>
      <c r="AS23" s="19" t="str">
        <f>IF(AR23="","",VLOOKUP(AR23,'Extrato 2'!$S$3:$U$72,3,0))</f>
        <v/>
      </c>
      <c r="AT23" s="2" t="str">
        <f>IF(AR23="","",AS23&amp;" ("&amp;VLOOKUP(AR23,'Extrato 2'!$S$3:$U$72,2,0)&amp;")")</f>
        <v/>
      </c>
      <c r="AU23" s="19" t="str">
        <f>IF('Extrato 2'!D23='Extrato 2'!$EF$7,'Extrato 2'!E23,"")</f>
        <v/>
      </c>
      <c r="AV23" s="19" t="str">
        <f>IF(AU23="","-",'Extrato 2'!$S23)</f>
        <v>-</v>
      </c>
      <c r="AW23" s="19" t="str">
        <v/>
      </c>
      <c r="AX23" s="19" t="str">
        <f>IF(AW23="","",VLOOKUP(AW23,'Extrato 2'!$S$3:$U$72,3,0))</f>
        <v/>
      </c>
      <c r="AY23" s="2" t="str">
        <f>IF(AW23="","",AX23&amp;" ("&amp;VLOOKUP(AW23,'Extrato 2'!$S$3:$U$72,2,0)&amp;")")</f>
        <v/>
      </c>
      <c r="AZ23" s="19" t="str">
        <f>IF('Extrato 2'!D23='Extrato 2'!$EF$8,'Extrato 2'!E23,"")</f>
        <v/>
      </c>
      <c r="BA23" s="19" t="str">
        <f>IF(AZ23="","-",'Extrato 2'!$S23)</f>
        <v>-</v>
      </c>
      <c r="BB23" s="19" t="str">
        <v/>
      </c>
      <c r="BC23" s="19" t="str">
        <f>IF(BB23="","",VLOOKUP(BB23,'Extrato 2'!$S$3:$U$72,3,0))</f>
        <v/>
      </c>
      <c r="BD23" s="2" t="str">
        <f>IF(BB23="","",BC23&amp;" ("&amp;VLOOKUP(BB23,'Extrato 2'!$S$3:$U$72,2,0)&amp;")")</f>
        <v/>
      </c>
      <c r="BE23" s="19" t="str">
        <f>IF('Extrato 2'!D23='Extrato 2'!$EF$9,'Extrato 2'!E23,"")</f>
        <v/>
      </c>
      <c r="BF23" s="19" t="str">
        <f>IF(BE23="","-",'Extrato 2'!$S23)</f>
        <v>-</v>
      </c>
      <c r="BG23" s="19" t="str">
        <v/>
      </c>
      <c r="BH23" s="19" t="str">
        <f>IF(BG23="","",VLOOKUP(BG23,'Extrato 2'!$S$3:$U$72,3,0))</f>
        <v/>
      </c>
      <c r="BI23" s="2" t="str">
        <f>IF(BG23="","",BH23&amp;" ("&amp;VLOOKUP(BG23,'Extrato 2'!$S$3:$U$72,2,0)&amp;")")</f>
        <v/>
      </c>
      <c r="BK23" s="19" t="str">
        <f>IF('Extrato 2'!D23='Extrato 2'!$EH$3,'Extrato 2'!E23,"")</f>
        <v/>
      </c>
      <c r="BL23" s="19" t="str">
        <f>IF(BK23="","-",'Extrato 2'!S23)</f>
        <v>-</v>
      </c>
      <c r="BM23" s="19" t="str">
        <v/>
      </c>
      <c r="BN23" s="19" t="str">
        <f>IF(BM23="","",VLOOKUP(BM23,'Extrato 2'!$S$3:$U$72,3,0))</f>
        <v/>
      </c>
      <c r="BO23" s="2" t="str">
        <f>IF(BM23="","",BN23&amp;" ("&amp;VLOOKUP(BM23,'Extrato 2'!$S$3:$U$72,2,0)&amp;")")</f>
        <v/>
      </c>
      <c r="BP23" s="19" t="str">
        <f>IF('Extrato 2'!D23='Extrato 2'!$EH$4,'Extrato 2'!E23,"")</f>
        <v/>
      </c>
      <c r="BQ23" s="19" t="str">
        <f>IF(BP23="","-",'Extrato 2'!$S23)</f>
        <v>-</v>
      </c>
      <c r="BR23" s="19" t="str">
        <v/>
      </c>
      <c r="BS23" s="19" t="str">
        <f>IF(BR23="","",VLOOKUP(BR23,'Extrato 2'!$S$3:$U$72,3,0))</f>
        <v/>
      </c>
      <c r="BT23" s="2" t="str">
        <f>IF(BR23="","",BS23&amp;" ("&amp;VLOOKUP(BR23,'Extrato 2'!$S$3:$U$72,2,0)&amp;")")</f>
        <v/>
      </c>
      <c r="BU23" s="19" t="str">
        <f>IF('Extrato 2'!D23='Extrato 2'!$EH$5,'Extrato 2'!E23,"")</f>
        <v/>
      </c>
      <c r="BV23" s="19" t="str">
        <f>IF(BU23="","-",'Extrato 2'!$S23)</f>
        <v>-</v>
      </c>
      <c r="BW23" s="19" t="str">
        <v/>
      </c>
      <c r="BX23" s="19" t="str">
        <f>IF(BW23="","",VLOOKUP(BW23,'Extrato 2'!$S$3:$U$72,3,0))</f>
        <v/>
      </c>
      <c r="BY23" s="2" t="str">
        <f>IF(BW23="","",BX23&amp;" ("&amp;VLOOKUP(BW23,'Extrato 2'!$S$3:$U$72,2,0)&amp;")")</f>
        <v/>
      </c>
      <c r="BZ23" s="19" t="str">
        <f>IF('Extrato 2'!D23='Extrato 2'!$EH$6,'Extrato 2'!E23,"")</f>
        <v/>
      </c>
      <c r="CA23" s="19" t="str">
        <f>IF(BZ23="","-",'Extrato 2'!$S23)</f>
        <v>-</v>
      </c>
      <c r="CB23" s="19" t="str">
        <v/>
      </c>
      <c r="CC23" s="19" t="str">
        <f>IF(CB23="","",VLOOKUP(CB23,'Extrato 2'!$S$3:$U$72,3,0))</f>
        <v/>
      </c>
      <c r="CD23" s="2" t="str">
        <f>IF(CB23="","",CC23&amp;" ("&amp;VLOOKUP(CB23,'Extrato 2'!$S$3:$U$72,2,0)&amp;")")</f>
        <v/>
      </c>
      <c r="CE23" s="19" t="str">
        <f>IF('Extrato 2'!D23='Extrato 2'!$EH$7,'Extrato 2'!E23,"")</f>
        <v/>
      </c>
      <c r="CF23" s="19" t="str">
        <f>IF(CE23="","-",'Extrato 2'!$S23)</f>
        <v>-</v>
      </c>
      <c r="CG23" s="19" t="str">
        <v/>
      </c>
      <c r="CH23" s="19" t="str">
        <f>IF(CG23="","",VLOOKUP(CG23,'Extrato 2'!$S$3:$U$72,3,0))</f>
        <v/>
      </c>
      <c r="CI23" s="2" t="str">
        <f>IF(CG23="","",CH23&amp;" ("&amp;VLOOKUP(CG23,'Extrato 2'!$S$3:$U$72,2,0)&amp;")")</f>
        <v/>
      </c>
      <c r="CJ23" s="19" t="str">
        <f>IF('Extrato 2'!D23='Extrato 2'!$EH$8,'Extrato 2'!E23,"")</f>
        <v/>
      </c>
      <c r="CK23" s="19" t="str">
        <f>IF(CJ23="","-",'Extrato 2'!$S23)</f>
        <v>-</v>
      </c>
      <c r="CL23" s="19" t="str">
        <v/>
      </c>
      <c r="CM23" s="19" t="str">
        <f>IF(CL23="","",VLOOKUP(CL23,'Extrato 2'!$S$3:$U$72,3,0))</f>
        <v/>
      </c>
      <c r="CN23" s="2" t="str">
        <f>IF(CL23="","",CM23&amp;" ("&amp;VLOOKUP(CL23,'Extrato 2'!$S$3:$U$72,2,0)&amp;")")</f>
        <v/>
      </c>
      <c r="CO23" s="19" t="str">
        <f>IF('Extrato 2'!D23='Extrato 2'!$EH$9,'Extrato 2'!E23,"")</f>
        <v/>
      </c>
      <c r="CP23" s="19" t="str">
        <f>IF(CO23="","-",'Extrato 2'!$S23)</f>
        <v>-</v>
      </c>
      <c r="CQ23" s="19" t="str">
        <v/>
      </c>
      <c r="CR23" s="19" t="str">
        <f>IF(CQ23="","",VLOOKUP(CQ23,'Extrato 2'!$S$3:$U$72,3,0))</f>
        <v/>
      </c>
      <c r="CS23" s="2" t="str">
        <f>IF(CQ23="","",CR23&amp;" ("&amp;VLOOKUP(CQ23,'Extrato 2'!$S$3:$U$72,2,0)&amp;")")</f>
        <v/>
      </c>
      <c r="CU23" s="19" t="str">
        <f>IF('Extrato 2'!D23='Extrato 2'!$EJ$3,'Extrato 2'!E23,"")</f>
        <v/>
      </c>
      <c r="CV23" s="19" t="str">
        <f>IF(CU23="","-",'Extrato 2'!S23)</f>
        <v>-</v>
      </c>
      <c r="CW23" s="19" t="str">
        <v/>
      </c>
      <c r="CX23" s="19" t="str">
        <f>IF(CW23="","",VLOOKUP(CW23,'Extrato 2'!$S$3:$U$72,3,0))</f>
        <v/>
      </c>
      <c r="CY23" s="2" t="str">
        <f>IF(CW23="","",CX23&amp;" ("&amp;VLOOKUP(CW23,'Extrato 2'!$S$3:$U$72,2,0)&amp;")")</f>
        <v/>
      </c>
      <c r="CZ23" s="19" t="str">
        <f>IF('Extrato 2'!D23='Extrato 2'!$EJ$4,'Extrato 2'!E23,"")</f>
        <v/>
      </c>
      <c r="DA23" s="19" t="str">
        <f>IF(CZ23="","-",'Extrato 2'!$S23)</f>
        <v>-</v>
      </c>
      <c r="DB23" s="19" t="str">
        <v/>
      </c>
      <c r="DC23" s="19" t="str">
        <f>IF(DB23="","",VLOOKUP(DB23,'Extrato 2'!$S$3:$U$72,3,0))</f>
        <v/>
      </c>
      <c r="DD23" s="2" t="str">
        <f>IF(DB23="","",DC23&amp;" ("&amp;VLOOKUP(DB23,'Extrato 2'!$S$3:$U$72,2,0)&amp;")")</f>
        <v/>
      </c>
      <c r="DE23" s="19" t="str">
        <f>IF('Extrato 2'!D23='Extrato 2'!$EJ$5,'Extrato 2'!E23,"")</f>
        <v/>
      </c>
      <c r="DF23" s="19" t="str">
        <f>IF(DE23="","-",'Extrato 2'!$S23)</f>
        <v>-</v>
      </c>
      <c r="DG23" s="19" t="str">
        <v/>
      </c>
      <c r="DH23" s="19" t="str">
        <f>IF(DG23="","",VLOOKUP(DG23,'Extrato 2'!$S$3:$U$72,3,0))</f>
        <v/>
      </c>
      <c r="DI23" s="2" t="str">
        <f>IF(DG23="","",DH23&amp;" ("&amp;VLOOKUP(DG23,'Extrato 2'!$S$3:$U$72,2,0)&amp;")")</f>
        <v/>
      </c>
      <c r="DJ23" s="19" t="str">
        <f>IF('Extrato 2'!D23='Extrato 2'!$EJ$6,'Extrato 2'!E23,"")</f>
        <v/>
      </c>
      <c r="DK23" s="19" t="str">
        <f>IF(DJ23="","-",'Extrato 2'!$S23)</f>
        <v>-</v>
      </c>
      <c r="DL23" s="19" t="str">
        <v/>
      </c>
      <c r="DM23" s="19" t="str">
        <f>IF(DL23="","",VLOOKUP(DL23,'Extrato 2'!$S$3:$U$72,3,0))</f>
        <v/>
      </c>
      <c r="DN23" s="2" t="str">
        <f>IF(DL23="","",DM23&amp;" ("&amp;VLOOKUP(DL23,'Extrato 2'!$S$3:$U$72,2,0)&amp;")")</f>
        <v/>
      </c>
      <c r="DO23" s="19" t="str">
        <f>IF('Extrato 2'!D23='Extrato 2'!$EJ$7,'Extrato 2'!E23,"")</f>
        <v/>
      </c>
      <c r="DP23" s="19" t="str">
        <f>IF(DO23="","-",'Extrato 2'!$S23)</f>
        <v>-</v>
      </c>
      <c r="DQ23" s="19" t="str">
        <v/>
      </c>
      <c r="DR23" s="19" t="str">
        <f>IF(DQ23="","",VLOOKUP(DQ23,'Extrato 2'!$S$3:$U$72,3,0))</f>
        <v/>
      </c>
      <c r="DS23" s="2" t="str">
        <f>IF(DQ23="","",DR23&amp;" ("&amp;VLOOKUP(DQ23,'Extrato 2'!$S$3:$U$72,2,0)&amp;")")</f>
        <v/>
      </c>
      <c r="DT23" s="19" t="str">
        <f>IF('Extrato 2'!D23='Extrato 2'!$EJ$8,'Extrato 2'!E23,"")</f>
        <v/>
      </c>
      <c r="DU23" s="19" t="str">
        <f>IF(DT23="","-",'Extrato 2'!$S23)</f>
        <v>-</v>
      </c>
      <c r="DV23" s="19" t="str">
        <v/>
      </c>
      <c r="DW23" s="19" t="str">
        <f>IF(DV23="","",VLOOKUP(DV23,'Extrato 2'!$S$3:$U$72,3,0))</f>
        <v/>
      </c>
      <c r="DX23" s="2" t="str">
        <f>IF(DV23="","",DW23&amp;" ("&amp;VLOOKUP(DV23,'Extrato 2'!$S$3:$U$72,2,0)&amp;")")</f>
        <v/>
      </c>
      <c r="DY23" s="19" t="str">
        <f>IF('Extrato 2'!D23='Extrato 2'!$EJ$9,'Extrato 2'!E23,"")</f>
        <v/>
      </c>
      <c r="DZ23" s="19" t="str">
        <f>IF(DY23="","-",'Extrato 2'!$S23)</f>
        <v>-</v>
      </c>
      <c r="EA23" s="19" t="str">
        <v/>
      </c>
      <c r="EB23" s="19" t="str">
        <f>IF(EA23="","",VLOOKUP(EA23,'Extrato 2'!$S$3:$U$72,3,0))</f>
        <v/>
      </c>
      <c r="EC23" s="2" t="str">
        <f>IF(EA23="","",EB23&amp;" ("&amp;VLOOKUP(EA23,'Extrato 2'!$S$3:$U$72,2,0)&amp;")")</f>
        <v/>
      </c>
      <c r="FM23" s="78">
        <v>21</v>
      </c>
      <c r="FN23" s="78" t="str">
        <f>IF('Extrato 2'!$FG$13='Extrato 2'!$GB$29,'Extrato 2'!AE23,IF('Extrato 2'!$FG$13='Extrato 2'!$GC$29,'Extrato 2'!BO23,IF('Extrato 2'!$FG$13='Extrato 2'!$EJ$2,'Extrato 2'!CY23,"")))</f>
        <v/>
      </c>
      <c r="FO23" s="78">
        <v>21</v>
      </c>
      <c r="FP23" s="78" t="str">
        <f>IF('Extrato 2'!$FG$13='Extrato 2'!$GB$29,'Extrato 2'!AJ23,IF('Extrato 2'!$FG$13='Extrato 2'!$GC$29,'Extrato 2'!BT23,IF('Extrato 2'!$FG$13='Extrato 2'!$EJ$2,'Extrato 2'!DD23,"")))</f>
        <v/>
      </c>
      <c r="FQ23" s="78">
        <v>21</v>
      </c>
      <c r="FR23" s="78" t="str">
        <f>IF('Extrato 2'!$FG$13='Extrato 2'!$GB$29,'Extrato 2'!AO23,IF('Extrato 2'!$FG$13='Extrato 2'!$GC$29,'Extrato 2'!BY23,IF('Extrato 2'!$FG$13='Extrato 2'!$EJ$2,'Extrato 2'!DI23,"")))</f>
        <v/>
      </c>
      <c r="FS23" s="78">
        <v>21</v>
      </c>
      <c r="FT23" s="78" t="str">
        <f>IF('Extrato 2'!$FG$13='Extrato 2'!$GB$29,'Extrato 2'!AT23,IF('Extrato 2'!$FG$13='Extrato 2'!$GC$29,'Extrato 2'!CD23,IF('Extrato 2'!$FG$13='Extrato 2'!$EJ$2,'Extrato 2'!DN23,"")))</f>
        <v/>
      </c>
      <c r="FU23" s="78">
        <v>21</v>
      </c>
      <c r="FV23" s="78" t="str">
        <f>IF('Extrato 2'!$FG$13='Extrato 2'!$GB$29,'Extrato 2'!AY23,IF('Extrato 2'!$FG$13='Extrato 2'!$GC$29,'Extrato 2'!CI23,IF('Extrato 2'!$FG$13='Extrato 2'!$EJ$2,'Extrato 2'!DS23,"")))</f>
        <v/>
      </c>
      <c r="FW23" s="78">
        <v>21</v>
      </c>
      <c r="FX23" s="78" t="str">
        <f>IF('Extrato 2'!$FG$13='Extrato 2'!$GB$29,'Extrato 2'!BD23,IF('Extrato 2'!$FG$13='Extrato 2'!$GC$29,'Extrato 2'!CN23,IF('Extrato 2'!$FG$13='Extrato 2'!$EJ$2,'Extrato 2'!DX23,"")))</f>
        <v/>
      </c>
      <c r="FY23" s="78">
        <v>21</v>
      </c>
      <c r="FZ23" s="78" t="str">
        <f>IF('Extrato 2'!$FG$13='Extrato 2'!$GB$29,'Extrato 2'!BI23,IF('Extrato 2'!$FG$13='Extrato 2'!$GC$29,'Extrato 2'!CS23,IF('Extrato 2'!$FG$13='Extrato 2'!$EJ$2,'Extrato 2'!EC23,"")))</f>
        <v/>
      </c>
      <c r="GB23" s="30">
        <v>5</v>
      </c>
      <c r="GC23" s="30" t="s">
        <v>23</v>
      </c>
      <c r="GE23" s="30" t="str">
        <f>'Extrato 2'!FJ5</f>
        <v>3ª</v>
      </c>
      <c r="GF23" s="30" t="str">
        <f>IF('Extrato 2'!$FG$13='Extrato 2'!$GB$29,'Extrato 2'!FJ5&amp;" Colocação ("&amp;'Extrato 2'!EG5&amp;")",IF('Extrato 2'!$FG$13='Extrato 2'!$GC$29,'Extrato 2'!FJ5&amp;" Colocação ("&amp;'Extrato 2'!EI5&amp;")",IF('Extrato 2'!$FG$13='Extrato 2'!$EJ$2,'Extrato 2'!FJ5&amp;" Colocação ("&amp;'Extrato 2'!EK5&amp;")","")))</f>
        <v>3ª Colocação (1)</v>
      </c>
      <c r="GG23" s="30" t="str">
        <f t="shared" si="16"/>
        <v>3ª</v>
      </c>
      <c r="MB23" s="32">
        <f t="shared" si="12"/>
        <v>19</v>
      </c>
      <c r="MC23" s="32">
        <v>21</v>
      </c>
      <c r="MD23" s="32" t="str">
        <f>IF('Extrato 2'!X21=0,"",'Extrato 2'!X21)</f>
        <v/>
      </c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</row>
    <row r="24" spans="2:369" ht="15" customHeight="1" x14ac:dyDescent="0.25">
      <c r="B24" s="19">
        <f>'Extrato 2'!MC26</f>
        <v>24</v>
      </c>
      <c r="C24" s="7">
        <f>Esboço!AX22</f>
        <v>22</v>
      </c>
      <c r="D24" s="4" t="str">
        <f>IF('Análise Quantitativa'!V58=0,"",'Análise Quantitativa'!V58)</f>
        <v/>
      </c>
      <c r="E24" s="3" t="str">
        <f>IF('Análise Quantitativa'!P58=0,"",'Análise Quantitativa'!P58)</f>
        <v/>
      </c>
      <c r="F24" s="19" t="str">
        <f t="shared" si="0"/>
        <v/>
      </c>
      <c r="G24" s="19" t="str">
        <f t="shared" si="1"/>
        <v/>
      </c>
      <c r="H24" s="22" t="str">
        <v/>
      </c>
      <c r="I24" s="22" t="str">
        <v/>
      </c>
      <c r="J24" s="76" t="str">
        <f>IFERROR(IF('Análise Quantitativa'!$D$33="Máximo",RANK(D24,$D$3:$D$72,0),IF('Análise Quantitativa'!$D$33="Mínimo",RANK(D24,$D$3:$D$72,1),IF('Análise Quantitativa'!$D$33="- Mínimo",RANK(D24,$D$3:$D$72,1),""))),"")</f>
        <v/>
      </c>
      <c r="K24" s="76" t="str">
        <f>IFERROR(IF('Análise Quantitativa'!$D$33="Máximo",_xlfn.RANK.EQ(D24,$D$3:$D$72,0)+COUNTIF($D$3:D24,D24)-1,IF('Análise Quantitativa'!$D$33="Mínimo",_xlfn.RANK.EQ(D24,$D$3:$D$72,1)+COUNTIF($D$3:D24,D24)-1,IF('Análise Quantitativa'!$D$33="- Mínimo",_xlfn.RANK.EQ(D24,$D$3:$D$72,1)+COUNTIF($D$3:D24,D24)-1,""))),"")</f>
        <v/>
      </c>
      <c r="L24" s="6" t="str">
        <f>IFERROR(IF(ISBLANK(D24),"",IF(AND(D24&gt;'Extrato 2'!$EW$3),'Extrato 2'!$HR$2,IF(AND(D24&lt;'Extrato 2'!$EX$3),'Extrato 2'!$HQ$2,'Extrato 2'!$HP$2))),"")</f>
        <v>&gt;₯</v>
      </c>
      <c r="M24" s="6" t="e">
        <f>IF((((IF(AND('Extrato 2'!D24&gt;'Extrato 2'!$EW$3),(('Extrato 2'!$EW$3-'Extrato 2'!D24)/'Extrato 2'!D24),IF(AND('Extrato 2'!D24&lt;'Extrato 2'!$EX$3),(('Extrato 2'!$EX$3-'Extrato 2'!D24)/'Extrato 2'!D24),'Extrato 2'!$HW$2)))))&lt;0,IF(AND('Extrato 2'!D24&gt;'Extrato 2'!$EW$3),(('Extrato 2'!$EW$3-'Extrato 2'!D24)/'Extrato 2'!D24),IF(AND('Extrato 2'!D24&lt;'Extrato 2'!$EX$3),(('Extrato 2'!$EX$3-'Extrato 2'!D24)/'Extrato 2'!D24),'Extrato 2'!$HW$2))*-1,IF(AND('Extrato 2'!D24&gt;'Extrato 2'!$EW$3),(('Extrato 2'!$EW$3-'Extrato 2'!D24)/'Extrato 2'!D24),IF(AND('Extrato 2'!D24&lt;'Extrato 2'!$EX$3),(('Extrato 2'!$EX$3-'Extrato 2'!D24)/'Extrato 2'!D24),'Extrato 2'!$HW$2)))</f>
        <v>#VALUE!</v>
      </c>
      <c r="N24" s="6" t="e">
        <f>IF(AND(D24&gt;'Extrato 2'!$EW$3),M24,"")</f>
        <v>#VALUE!</v>
      </c>
      <c r="O24" s="6" t="str">
        <f>IF(D24&lt;'Extrato 2'!$EX$3,M24,"")</f>
        <v/>
      </c>
      <c r="P24" s="5" t="str">
        <f>IF('Extrato 2'!L24='Extrato 2'!$HP$2,'Extrato 2'!D24,"")</f>
        <v/>
      </c>
      <c r="Q24" s="4" t="str">
        <f>IF(ISNA(HLOOKUP($Q$2,'Extrato 2'!$ME$3:$NE$74,B24,0)),"",IF(HLOOKUP($Q$2,'Extrato 2'!$ME$3:$NE$74,B24,0)="","",IF(HLOOKUP($Q$2,'Extrato 2'!$ME$3:$NE$74,B24,0)=0,"",HLOOKUP($Q$2,'Extrato 2'!$ME$3:$NE$74,B24,0))))</f>
        <v/>
      </c>
      <c r="S24" s="77" t="str">
        <f t="shared" si="6"/>
        <v/>
      </c>
      <c r="T24" s="19" t="str">
        <f t="shared" si="2"/>
        <v/>
      </c>
      <c r="U24" s="3" t="str">
        <f>IF('Análise Quantitativa'!C58=0,"",'Análise Quantitativa'!C58)</f>
        <v/>
      </c>
      <c r="V24" s="19" t="str">
        <f t="shared" si="3"/>
        <v/>
      </c>
      <c r="X24" s="19" t="str">
        <f t="shared" si="4"/>
        <v/>
      </c>
      <c r="Y24" s="19" t="str">
        <f t="shared" si="5"/>
        <v/>
      </c>
      <c r="AA24" s="19" t="str">
        <f>IF('Extrato 2'!D24='Extrato 2'!$EF$3,'Extrato 2'!E24,"")</f>
        <v/>
      </c>
      <c r="AB24" s="19" t="str">
        <f>IF(AA24="","-",'Extrato 2'!S24)</f>
        <v>-</v>
      </c>
      <c r="AC24" s="19" t="str">
        <v/>
      </c>
      <c r="AD24" s="19" t="str">
        <f>IF(AC24="","",VLOOKUP(AC24,'Extrato 2'!$S$3:$U$72,3,0))</f>
        <v/>
      </c>
      <c r="AE24" s="2" t="str">
        <f>IF(AC24="","",AD24&amp;" ("&amp;VLOOKUP(AC24,'Extrato 2'!$S$3:$U$72,2,0)&amp;")")</f>
        <v/>
      </c>
      <c r="AF24" s="19" t="str">
        <f>IF('Extrato 2'!D24='Extrato 2'!$EF$4,'Extrato 2'!E24,"")</f>
        <v/>
      </c>
      <c r="AG24" s="19" t="str">
        <f>IF(AF24="","-",'Extrato 2'!$S24)</f>
        <v>-</v>
      </c>
      <c r="AH24" s="19" t="str">
        <v/>
      </c>
      <c r="AI24" s="19" t="str">
        <f>IF(AH24="","",VLOOKUP(AH24,'Extrato 2'!$S$3:$U$72,3,0))</f>
        <v/>
      </c>
      <c r="AJ24" s="2" t="str">
        <f>IF(AH24="","",AI24&amp;" ("&amp;VLOOKUP(AH24,'Extrato 2'!$S$3:$U$72,2,0)&amp;")")</f>
        <v/>
      </c>
      <c r="AK24" s="19" t="str">
        <f>IF('Extrato 2'!D24='Extrato 2'!$EF$5,'Extrato 2'!E24,"")</f>
        <v/>
      </c>
      <c r="AL24" s="19" t="str">
        <f>IF(AK24="","-",'Extrato 2'!$S24)</f>
        <v>-</v>
      </c>
      <c r="AM24" s="19" t="str">
        <v/>
      </c>
      <c r="AN24" s="19" t="str">
        <f>IF(AM24="","",VLOOKUP(AM24,'Extrato 2'!$S$3:$U$72,3,0))</f>
        <v/>
      </c>
      <c r="AO24" s="2" t="str">
        <f>IF(AM24="","",AN24&amp;" ("&amp;VLOOKUP(AM24,'Extrato 2'!$S$3:$U$72,2,0)&amp;")")</f>
        <v/>
      </c>
      <c r="AP24" s="19" t="str">
        <f>IF('Extrato 2'!D24='Extrato 2'!$EF$6,'Extrato 2'!E24,"")</f>
        <v/>
      </c>
      <c r="AQ24" s="19" t="str">
        <f>IF(AP24="","-",'Extrato 2'!$S24)</f>
        <v>-</v>
      </c>
      <c r="AR24" s="19" t="str">
        <v/>
      </c>
      <c r="AS24" s="19" t="str">
        <f>IF(AR24="","",VLOOKUP(AR24,'Extrato 2'!$S$3:$U$72,3,0))</f>
        <v/>
      </c>
      <c r="AT24" s="2" t="str">
        <f>IF(AR24="","",AS24&amp;" ("&amp;VLOOKUP(AR24,'Extrato 2'!$S$3:$U$72,2,0)&amp;")")</f>
        <v/>
      </c>
      <c r="AU24" s="19" t="str">
        <f>IF('Extrato 2'!D24='Extrato 2'!$EF$7,'Extrato 2'!E24,"")</f>
        <v/>
      </c>
      <c r="AV24" s="19" t="str">
        <f>IF(AU24="","-",'Extrato 2'!$S24)</f>
        <v>-</v>
      </c>
      <c r="AW24" s="19" t="str">
        <v/>
      </c>
      <c r="AX24" s="19" t="str">
        <f>IF(AW24="","",VLOOKUP(AW24,'Extrato 2'!$S$3:$U$72,3,0))</f>
        <v/>
      </c>
      <c r="AY24" s="2" t="str">
        <f>IF(AW24="","",AX24&amp;" ("&amp;VLOOKUP(AW24,'Extrato 2'!$S$3:$U$72,2,0)&amp;")")</f>
        <v/>
      </c>
      <c r="AZ24" s="19" t="str">
        <f>IF('Extrato 2'!D24='Extrato 2'!$EF$8,'Extrato 2'!E24,"")</f>
        <v/>
      </c>
      <c r="BA24" s="19" t="str">
        <f>IF(AZ24="","-",'Extrato 2'!$S24)</f>
        <v>-</v>
      </c>
      <c r="BB24" s="19" t="str">
        <v/>
      </c>
      <c r="BC24" s="19" t="str">
        <f>IF(BB24="","",VLOOKUP(BB24,'Extrato 2'!$S$3:$U$72,3,0))</f>
        <v/>
      </c>
      <c r="BD24" s="2" t="str">
        <f>IF(BB24="","",BC24&amp;" ("&amp;VLOOKUP(BB24,'Extrato 2'!$S$3:$U$72,2,0)&amp;")")</f>
        <v/>
      </c>
      <c r="BE24" s="19" t="str">
        <f>IF('Extrato 2'!D24='Extrato 2'!$EF$9,'Extrato 2'!E24,"")</f>
        <v/>
      </c>
      <c r="BF24" s="19" t="str">
        <f>IF(BE24="","-",'Extrato 2'!$S24)</f>
        <v>-</v>
      </c>
      <c r="BG24" s="19" t="str">
        <v/>
      </c>
      <c r="BH24" s="19" t="str">
        <f>IF(BG24="","",VLOOKUP(BG24,'Extrato 2'!$S$3:$U$72,3,0))</f>
        <v/>
      </c>
      <c r="BI24" s="2" t="str">
        <f>IF(BG24="","",BH24&amp;" ("&amp;VLOOKUP(BG24,'Extrato 2'!$S$3:$U$72,2,0)&amp;")")</f>
        <v/>
      </c>
      <c r="BK24" s="19" t="str">
        <f>IF('Extrato 2'!D24='Extrato 2'!$EH$3,'Extrato 2'!E24,"")</f>
        <v/>
      </c>
      <c r="BL24" s="19" t="str">
        <f>IF(BK24="","-",'Extrato 2'!S24)</f>
        <v>-</v>
      </c>
      <c r="BM24" s="19" t="str">
        <v/>
      </c>
      <c r="BN24" s="19" t="str">
        <f>IF(BM24="","",VLOOKUP(BM24,'Extrato 2'!$S$3:$U$72,3,0))</f>
        <v/>
      </c>
      <c r="BO24" s="2" t="str">
        <f>IF(BM24="","",BN24&amp;" ("&amp;VLOOKUP(BM24,'Extrato 2'!$S$3:$U$72,2,0)&amp;")")</f>
        <v/>
      </c>
      <c r="BP24" s="19" t="str">
        <f>IF('Extrato 2'!D24='Extrato 2'!$EH$4,'Extrato 2'!E24,"")</f>
        <v/>
      </c>
      <c r="BQ24" s="19" t="str">
        <f>IF(BP24="","-",'Extrato 2'!$S24)</f>
        <v>-</v>
      </c>
      <c r="BR24" s="19" t="str">
        <v/>
      </c>
      <c r="BS24" s="19" t="str">
        <f>IF(BR24="","",VLOOKUP(BR24,'Extrato 2'!$S$3:$U$72,3,0))</f>
        <v/>
      </c>
      <c r="BT24" s="2" t="str">
        <f>IF(BR24="","",BS24&amp;" ("&amp;VLOOKUP(BR24,'Extrato 2'!$S$3:$U$72,2,0)&amp;")")</f>
        <v/>
      </c>
      <c r="BU24" s="19" t="str">
        <f>IF('Extrato 2'!D24='Extrato 2'!$EH$5,'Extrato 2'!E24,"")</f>
        <v/>
      </c>
      <c r="BV24" s="19" t="str">
        <f>IF(BU24="","-",'Extrato 2'!$S24)</f>
        <v>-</v>
      </c>
      <c r="BW24" s="19" t="str">
        <v/>
      </c>
      <c r="BX24" s="19" t="str">
        <f>IF(BW24="","",VLOOKUP(BW24,'Extrato 2'!$S$3:$U$72,3,0))</f>
        <v/>
      </c>
      <c r="BY24" s="2" t="str">
        <f>IF(BW24="","",BX24&amp;" ("&amp;VLOOKUP(BW24,'Extrato 2'!$S$3:$U$72,2,0)&amp;")")</f>
        <v/>
      </c>
      <c r="BZ24" s="19" t="str">
        <f>IF('Extrato 2'!D24='Extrato 2'!$EH$6,'Extrato 2'!E24,"")</f>
        <v/>
      </c>
      <c r="CA24" s="19" t="str">
        <f>IF(BZ24="","-",'Extrato 2'!$S24)</f>
        <v>-</v>
      </c>
      <c r="CB24" s="19" t="str">
        <v/>
      </c>
      <c r="CC24" s="19" t="str">
        <f>IF(CB24="","",VLOOKUP(CB24,'Extrato 2'!$S$3:$U$72,3,0))</f>
        <v/>
      </c>
      <c r="CD24" s="2" t="str">
        <f>IF(CB24="","",CC24&amp;" ("&amp;VLOOKUP(CB24,'Extrato 2'!$S$3:$U$72,2,0)&amp;")")</f>
        <v/>
      </c>
      <c r="CE24" s="19" t="str">
        <f>IF('Extrato 2'!D24='Extrato 2'!$EH$7,'Extrato 2'!E24,"")</f>
        <v/>
      </c>
      <c r="CF24" s="19" t="str">
        <f>IF(CE24="","-",'Extrato 2'!$S24)</f>
        <v>-</v>
      </c>
      <c r="CG24" s="19" t="str">
        <v/>
      </c>
      <c r="CH24" s="19" t="str">
        <f>IF(CG24="","",VLOOKUP(CG24,'Extrato 2'!$S$3:$U$72,3,0))</f>
        <v/>
      </c>
      <c r="CI24" s="2" t="str">
        <f>IF(CG24="","",CH24&amp;" ("&amp;VLOOKUP(CG24,'Extrato 2'!$S$3:$U$72,2,0)&amp;")")</f>
        <v/>
      </c>
      <c r="CJ24" s="19" t="str">
        <f>IF('Extrato 2'!D24='Extrato 2'!$EH$8,'Extrato 2'!E24,"")</f>
        <v/>
      </c>
      <c r="CK24" s="19" t="str">
        <f>IF(CJ24="","-",'Extrato 2'!$S24)</f>
        <v>-</v>
      </c>
      <c r="CL24" s="19" t="str">
        <v/>
      </c>
      <c r="CM24" s="19" t="str">
        <f>IF(CL24="","",VLOOKUP(CL24,'Extrato 2'!$S$3:$U$72,3,0))</f>
        <v/>
      </c>
      <c r="CN24" s="2" t="str">
        <f>IF(CL24="","",CM24&amp;" ("&amp;VLOOKUP(CL24,'Extrato 2'!$S$3:$U$72,2,0)&amp;")")</f>
        <v/>
      </c>
      <c r="CO24" s="19" t="str">
        <f>IF('Extrato 2'!D24='Extrato 2'!$EH$9,'Extrato 2'!E24,"")</f>
        <v/>
      </c>
      <c r="CP24" s="19" t="str">
        <f>IF(CO24="","-",'Extrato 2'!$S24)</f>
        <v>-</v>
      </c>
      <c r="CQ24" s="19" t="str">
        <v/>
      </c>
      <c r="CR24" s="19" t="str">
        <f>IF(CQ24="","",VLOOKUP(CQ24,'Extrato 2'!$S$3:$U$72,3,0))</f>
        <v/>
      </c>
      <c r="CS24" s="2" t="str">
        <f>IF(CQ24="","",CR24&amp;" ("&amp;VLOOKUP(CQ24,'Extrato 2'!$S$3:$U$72,2,0)&amp;")")</f>
        <v/>
      </c>
      <c r="CU24" s="19" t="str">
        <f>IF('Extrato 2'!D24='Extrato 2'!$EJ$3,'Extrato 2'!E24,"")</f>
        <v/>
      </c>
      <c r="CV24" s="19" t="str">
        <f>IF(CU24="","-",'Extrato 2'!S24)</f>
        <v>-</v>
      </c>
      <c r="CW24" s="19" t="str">
        <v/>
      </c>
      <c r="CX24" s="19" t="str">
        <f>IF(CW24="","",VLOOKUP(CW24,'Extrato 2'!$S$3:$U$72,3,0))</f>
        <v/>
      </c>
      <c r="CY24" s="2" t="str">
        <f>IF(CW24="","",CX24&amp;" ("&amp;VLOOKUP(CW24,'Extrato 2'!$S$3:$U$72,2,0)&amp;")")</f>
        <v/>
      </c>
      <c r="CZ24" s="19" t="str">
        <f>IF('Extrato 2'!D24='Extrato 2'!$EJ$4,'Extrato 2'!E24,"")</f>
        <v/>
      </c>
      <c r="DA24" s="19" t="str">
        <f>IF(CZ24="","-",'Extrato 2'!$S24)</f>
        <v>-</v>
      </c>
      <c r="DB24" s="19" t="str">
        <v/>
      </c>
      <c r="DC24" s="19" t="str">
        <f>IF(DB24="","",VLOOKUP(DB24,'Extrato 2'!$S$3:$U$72,3,0))</f>
        <v/>
      </c>
      <c r="DD24" s="2" t="str">
        <f>IF(DB24="","",DC24&amp;" ("&amp;VLOOKUP(DB24,'Extrato 2'!$S$3:$U$72,2,0)&amp;")")</f>
        <v/>
      </c>
      <c r="DE24" s="19" t="str">
        <f>IF('Extrato 2'!D24='Extrato 2'!$EJ$5,'Extrato 2'!E24,"")</f>
        <v/>
      </c>
      <c r="DF24" s="19" t="str">
        <f>IF(DE24="","-",'Extrato 2'!$S24)</f>
        <v>-</v>
      </c>
      <c r="DG24" s="19" t="str">
        <v/>
      </c>
      <c r="DH24" s="19" t="str">
        <f>IF(DG24="","",VLOOKUP(DG24,'Extrato 2'!$S$3:$U$72,3,0))</f>
        <v/>
      </c>
      <c r="DI24" s="2" t="str">
        <f>IF(DG24="","",DH24&amp;" ("&amp;VLOOKUP(DG24,'Extrato 2'!$S$3:$U$72,2,0)&amp;")")</f>
        <v/>
      </c>
      <c r="DJ24" s="19" t="str">
        <f>IF('Extrato 2'!D24='Extrato 2'!$EJ$6,'Extrato 2'!E24,"")</f>
        <v/>
      </c>
      <c r="DK24" s="19" t="str">
        <f>IF(DJ24="","-",'Extrato 2'!$S24)</f>
        <v>-</v>
      </c>
      <c r="DL24" s="19" t="str">
        <v/>
      </c>
      <c r="DM24" s="19" t="str">
        <f>IF(DL24="","",VLOOKUP(DL24,'Extrato 2'!$S$3:$U$72,3,0))</f>
        <v/>
      </c>
      <c r="DN24" s="2" t="str">
        <f>IF(DL24="","",DM24&amp;" ("&amp;VLOOKUP(DL24,'Extrato 2'!$S$3:$U$72,2,0)&amp;")")</f>
        <v/>
      </c>
      <c r="DO24" s="19" t="str">
        <f>IF('Extrato 2'!D24='Extrato 2'!$EJ$7,'Extrato 2'!E24,"")</f>
        <v/>
      </c>
      <c r="DP24" s="19" t="str">
        <f>IF(DO24="","-",'Extrato 2'!$S24)</f>
        <v>-</v>
      </c>
      <c r="DQ24" s="19" t="str">
        <v/>
      </c>
      <c r="DR24" s="19" t="str">
        <f>IF(DQ24="","",VLOOKUP(DQ24,'Extrato 2'!$S$3:$U$72,3,0))</f>
        <v/>
      </c>
      <c r="DS24" s="2" t="str">
        <f>IF(DQ24="","",DR24&amp;" ("&amp;VLOOKUP(DQ24,'Extrato 2'!$S$3:$U$72,2,0)&amp;")")</f>
        <v/>
      </c>
      <c r="DT24" s="19" t="str">
        <f>IF('Extrato 2'!D24='Extrato 2'!$EJ$8,'Extrato 2'!E24,"")</f>
        <v/>
      </c>
      <c r="DU24" s="19" t="str">
        <f>IF(DT24="","-",'Extrato 2'!$S24)</f>
        <v>-</v>
      </c>
      <c r="DV24" s="19" t="str">
        <v/>
      </c>
      <c r="DW24" s="19" t="str">
        <f>IF(DV24="","",VLOOKUP(DV24,'Extrato 2'!$S$3:$U$72,3,0))</f>
        <v/>
      </c>
      <c r="DX24" s="2" t="str">
        <f>IF(DV24="","",DW24&amp;" ("&amp;VLOOKUP(DV24,'Extrato 2'!$S$3:$U$72,2,0)&amp;")")</f>
        <v/>
      </c>
      <c r="DY24" s="19" t="str">
        <f>IF('Extrato 2'!D24='Extrato 2'!$EJ$9,'Extrato 2'!E24,"")</f>
        <v/>
      </c>
      <c r="DZ24" s="19" t="str">
        <f>IF(DY24="","-",'Extrato 2'!$S24)</f>
        <v>-</v>
      </c>
      <c r="EA24" s="19" t="str">
        <v/>
      </c>
      <c r="EB24" s="19" t="str">
        <f>IF(EA24="","",VLOOKUP(EA24,'Extrato 2'!$S$3:$U$72,3,0))</f>
        <v/>
      </c>
      <c r="EC24" s="2" t="str">
        <f>IF(EA24="","",EB24&amp;" ("&amp;VLOOKUP(EA24,'Extrato 2'!$S$3:$U$72,2,0)&amp;")")</f>
        <v/>
      </c>
      <c r="FM24" s="78">
        <v>22</v>
      </c>
      <c r="FN24" s="78" t="str">
        <f>IF('Extrato 2'!$FG$13='Extrato 2'!$GB$29,'Extrato 2'!AE24,IF('Extrato 2'!$FG$13='Extrato 2'!$GC$29,'Extrato 2'!BO24,IF('Extrato 2'!$FG$13='Extrato 2'!$EJ$2,'Extrato 2'!CY24,"")))</f>
        <v/>
      </c>
      <c r="FO24" s="78">
        <v>22</v>
      </c>
      <c r="FP24" s="78" t="str">
        <f>IF('Extrato 2'!$FG$13='Extrato 2'!$GB$29,'Extrato 2'!AJ24,IF('Extrato 2'!$FG$13='Extrato 2'!$GC$29,'Extrato 2'!BT24,IF('Extrato 2'!$FG$13='Extrato 2'!$EJ$2,'Extrato 2'!DD24,"")))</f>
        <v/>
      </c>
      <c r="FQ24" s="78">
        <v>22</v>
      </c>
      <c r="FR24" s="78" t="str">
        <f>IF('Extrato 2'!$FG$13='Extrato 2'!$GB$29,'Extrato 2'!AO24,IF('Extrato 2'!$FG$13='Extrato 2'!$GC$29,'Extrato 2'!BY24,IF('Extrato 2'!$FG$13='Extrato 2'!$EJ$2,'Extrato 2'!DI24,"")))</f>
        <v/>
      </c>
      <c r="FS24" s="78">
        <v>22</v>
      </c>
      <c r="FT24" s="78" t="str">
        <f>IF('Extrato 2'!$FG$13='Extrato 2'!$GB$29,'Extrato 2'!AT24,IF('Extrato 2'!$FG$13='Extrato 2'!$GC$29,'Extrato 2'!CD24,IF('Extrato 2'!$FG$13='Extrato 2'!$EJ$2,'Extrato 2'!DN24,"")))</f>
        <v/>
      </c>
      <c r="FU24" s="78">
        <v>22</v>
      </c>
      <c r="FV24" s="78" t="str">
        <f>IF('Extrato 2'!$FG$13='Extrato 2'!$GB$29,'Extrato 2'!AY24,IF('Extrato 2'!$FG$13='Extrato 2'!$GC$29,'Extrato 2'!CI24,IF('Extrato 2'!$FG$13='Extrato 2'!$EJ$2,'Extrato 2'!DS24,"")))</f>
        <v/>
      </c>
      <c r="FW24" s="78">
        <v>22</v>
      </c>
      <c r="FX24" s="78" t="str">
        <f>IF('Extrato 2'!$FG$13='Extrato 2'!$GB$29,'Extrato 2'!BD24,IF('Extrato 2'!$FG$13='Extrato 2'!$GC$29,'Extrato 2'!CN24,IF('Extrato 2'!$FG$13='Extrato 2'!$EJ$2,'Extrato 2'!DX24,"")))</f>
        <v/>
      </c>
      <c r="FY24" s="78">
        <v>22</v>
      </c>
      <c r="FZ24" s="78" t="str">
        <f>IF('Extrato 2'!$FG$13='Extrato 2'!$GB$29,'Extrato 2'!BI24,IF('Extrato 2'!$FG$13='Extrato 2'!$GC$29,'Extrato 2'!CS24,IF('Extrato 2'!$FG$13='Extrato 2'!$EJ$2,'Extrato 2'!EC24,"")))</f>
        <v/>
      </c>
      <c r="GB24" s="30">
        <v>6</v>
      </c>
      <c r="GC24" s="30" t="s">
        <v>22</v>
      </c>
      <c r="GE24" s="30" t="str">
        <f>'Extrato 2'!FJ6</f>
        <v>4ª</v>
      </c>
      <c r="GF24" s="30" t="str">
        <f>IF('Extrato 2'!$FG$13='Extrato 2'!$GB$29,'Extrato 2'!FJ6&amp;" Colocação ("&amp;'Extrato 2'!EG6&amp;")",IF('Extrato 2'!$FG$13='Extrato 2'!$GC$29,'Extrato 2'!FJ6&amp;" Colocação ("&amp;'Extrato 2'!EI6&amp;")",IF('Extrato 2'!$FG$13='Extrato 2'!$EJ$2,'Extrato 2'!FJ6&amp;" Colocação ("&amp;'Extrato 2'!EK6&amp;")","")))</f>
        <v>4ª Colocação (1)</v>
      </c>
      <c r="GG24" s="30" t="str">
        <f t="shared" si="16"/>
        <v>4ª</v>
      </c>
      <c r="GK24" s="22" t="str">
        <f>IF('Extrato 2'!GO4=0,"",'Extrato 2'!GO4)</f>
        <v>5ª</v>
      </c>
      <c r="GL24" s="22" t="str">
        <f>IF('Extrato 2'!GK4=0,"",'Extrato 2'!GK4)</f>
        <v>1ª</v>
      </c>
      <c r="GM24" s="22" t="str">
        <f>IF('Extrato 2'!GL4=0,"",'Extrato 2'!GL4)</f>
        <v>2ª</v>
      </c>
      <c r="GN24" s="22" t="str">
        <f>IF('Extrato 2'!GM4=0,"",'Extrato 2'!GM4)</f>
        <v>3ª</v>
      </c>
      <c r="GO24" s="22" t="str">
        <f>IF('Extrato 2'!GN4=0,"",'Extrato 2'!GN4)</f>
        <v>4ª</v>
      </c>
      <c r="GP24" s="22" t="str">
        <f>IF('Extrato 2'!GP4=0,"",'Extrato 2'!GP4)</f>
        <v>6ª</v>
      </c>
      <c r="GQ24" s="22" t="str">
        <f>IF('Extrato 2'!GQ4=0,"",'Extrato 2'!GQ4)</f>
        <v>7ª</v>
      </c>
      <c r="GS24" s="10">
        <v>1</v>
      </c>
      <c r="GT24" s="10">
        <v>2</v>
      </c>
      <c r="GU24" s="10">
        <v>3</v>
      </c>
      <c r="GV24" s="10">
        <v>4</v>
      </c>
      <c r="GW24" s="10">
        <v>5</v>
      </c>
      <c r="GX24" s="10">
        <v>6</v>
      </c>
      <c r="GY24" s="10" t="str">
        <f>'Extrato 2'!$GK$6&amp;" "&amp;1</f>
        <v>≠ 1</v>
      </c>
      <c r="GZ24" s="18" t="str">
        <f>'Extrato 2'!$GK$6&amp;" "&amp;2</f>
        <v>≠ 2</v>
      </c>
      <c r="HA24" s="10" t="str">
        <f>'Extrato 2'!$GK$6&amp;" "&amp;3</f>
        <v>≠ 3</v>
      </c>
      <c r="HB24" s="10" t="str">
        <f>'Extrato 2'!$GK$6&amp;" "&amp;4</f>
        <v>≠ 4</v>
      </c>
      <c r="HC24" s="10" t="str">
        <f>'Extrato 2'!$GK$6&amp;" "&amp;5</f>
        <v>≠ 5</v>
      </c>
      <c r="HD24" s="10" t="str">
        <f>'Extrato 2'!$GK$6&amp;" "&amp;6</f>
        <v>≠ 6</v>
      </c>
      <c r="HE24" s="265" t="s">
        <v>14</v>
      </c>
      <c r="HF24" s="265"/>
      <c r="HG24" s="265"/>
      <c r="HH24" s="265"/>
      <c r="HI24" s="265"/>
      <c r="HJ24" s="265"/>
      <c r="HK24" s="265" t="s">
        <v>13</v>
      </c>
      <c r="HL24" s="265"/>
      <c r="HM24" s="265"/>
      <c r="HN24" s="265"/>
      <c r="HO24" s="265"/>
      <c r="HP24" s="265"/>
      <c r="HQ24" s="10">
        <v>1</v>
      </c>
      <c r="HR24" s="10">
        <v>2</v>
      </c>
      <c r="HS24" s="10">
        <v>3</v>
      </c>
      <c r="HT24" s="10">
        <v>4</v>
      </c>
      <c r="HU24" s="10">
        <v>5</v>
      </c>
      <c r="HV24" s="10">
        <v>6</v>
      </c>
      <c r="HW24" s="265" t="s">
        <v>12</v>
      </c>
      <c r="HX24" s="265"/>
      <c r="HY24" s="265"/>
      <c r="HZ24" s="265"/>
      <c r="IA24" s="265"/>
      <c r="IB24" s="265"/>
      <c r="IC24" s="17" t="str">
        <f t="shared" ref="IC24:IH24" si="17">IF(HQ25=0,"",HQ25&amp;" = ")</f>
        <v xml:space="preserve">1ª = </v>
      </c>
      <c r="ID24" s="17" t="str">
        <f t="shared" si="17"/>
        <v xml:space="preserve">2ª = </v>
      </c>
      <c r="IE24" s="17" t="str">
        <f t="shared" si="17"/>
        <v xml:space="preserve">3ª = </v>
      </c>
      <c r="IF24" s="17" t="str">
        <f t="shared" si="17"/>
        <v xml:space="preserve">4ª = </v>
      </c>
      <c r="IG24" s="17" t="str">
        <f t="shared" si="17"/>
        <v xml:space="preserve">6ª = </v>
      </c>
      <c r="IH24" s="17" t="str">
        <f t="shared" si="17"/>
        <v xml:space="preserve">7ª = </v>
      </c>
      <c r="II24" s="10" t="s">
        <v>11</v>
      </c>
      <c r="IJ24" s="10" t="s">
        <v>10</v>
      </c>
      <c r="IK24" s="10" t="s">
        <v>9</v>
      </c>
      <c r="IL24" s="10" t="s">
        <v>8</v>
      </c>
      <c r="IM24" s="10" t="s">
        <v>7</v>
      </c>
      <c r="IN24" s="10" t="s">
        <v>6</v>
      </c>
      <c r="MB24" s="32">
        <f t="shared" si="12"/>
        <v>20</v>
      </c>
      <c r="MC24" s="32">
        <v>22</v>
      </c>
      <c r="MD24" s="32" t="str">
        <f>IF('Extrato 2'!X22=0,"",'Extrato 2'!X22)</f>
        <v/>
      </c>
      <c r="ME24" s="32"/>
      <c r="MF24" s="32"/>
      <c r="MG24" s="32"/>
      <c r="MH24" s="32"/>
      <c r="MI24" s="32"/>
      <c r="MJ24" s="32"/>
      <c r="MK24" s="32"/>
      <c r="ML24" s="32"/>
      <c r="MM24" s="32"/>
      <c r="MN24" s="32"/>
      <c r="MO24" s="32"/>
      <c r="MP24" s="32"/>
      <c r="MQ24" s="32"/>
      <c r="MR24" s="32"/>
      <c r="MS24" s="32"/>
      <c r="MT24" s="32"/>
      <c r="MU24" s="32"/>
      <c r="MV24" s="32"/>
      <c r="MW24" s="32"/>
      <c r="MX24" s="32"/>
      <c r="MY24" s="32"/>
      <c r="MZ24" s="32"/>
      <c r="NA24" s="32"/>
      <c r="NB24" s="32"/>
      <c r="NC24" s="32"/>
      <c r="ND24" s="32"/>
      <c r="NE24" s="32"/>
    </row>
    <row r="25" spans="2:369" ht="15" customHeight="1" x14ac:dyDescent="0.25">
      <c r="B25" s="19">
        <f>'Extrato 2'!MC27</f>
        <v>25</v>
      </c>
      <c r="C25" s="7">
        <f>Esboço!AX23</f>
        <v>23</v>
      </c>
      <c r="D25" s="4" t="str">
        <f>IF('Análise Quantitativa'!V59=0,"",'Análise Quantitativa'!V59)</f>
        <v/>
      </c>
      <c r="E25" s="3" t="str">
        <f>IF('Análise Quantitativa'!P59=0,"",'Análise Quantitativa'!P59)</f>
        <v/>
      </c>
      <c r="F25" s="19" t="str">
        <f t="shared" si="0"/>
        <v/>
      </c>
      <c r="G25" s="19" t="str">
        <f t="shared" si="1"/>
        <v/>
      </c>
      <c r="H25" s="22" t="str">
        <v/>
      </c>
      <c r="I25" s="22" t="str">
        <v/>
      </c>
      <c r="J25" s="76" t="str">
        <f>IFERROR(IF('Análise Quantitativa'!$D$33="Máximo",RANK(D25,$D$3:$D$72,0),IF('Análise Quantitativa'!$D$33="Mínimo",RANK(D25,$D$3:$D$72,1),IF('Análise Quantitativa'!$D$33="- Mínimo",RANK(D25,$D$3:$D$72,1),""))),"")</f>
        <v/>
      </c>
      <c r="K25" s="76" t="str">
        <f>IFERROR(IF('Análise Quantitativa'!$D$33="Máximo",_xlfn.RANK.EQ(D25,$D$3:$D$72,0)+COUNTIF($D$3:D25,D25)-1,IF('Análise Quantitativa'!$D$33="Mínimo",_xlfn.RANK.EQ(D25,$D$3:$D$72,1)+COUNTIF($D$3:D25,D25)-1,IF('Análise Quantitativa'!$D$33="- Mínimo",_xlfn.RANK.EQ(D25,$D$3:$D$72,1)+COUNTIF($D$3:D25,D25)-1,""))),"")</f>
        <v/>
      </c>
      <c r="L25" s="6" t="str">
        <f>IFERROR(IF(ISBLANK(D25),"",IF(AND(D25&gt;'Extrato 2'!$EW$3),'Extrato 2'!$HR$2,IF(AND(D25&lt;'Extrato 2'!$EX$3),'Extrato 2'!$HQ$2,'Extrato 2'!$HP$2))),"")</f>
        <v>&gt;₯</v>
      </c>
      <c r="M25" s="6" t="e">
        <f>IF((((IF(AND('Extrato 2'!D25&gt;'Extrato 2'!$EW$3),(('Extrato 2'!$EW$3-'Extrato 2'!D25)/'Extrato 2'!D25),IF(AND('Extrato 2'!D25&lt;'Extrato 2'!$EX$3),(('Extrato 2'!$EX$3-'Extrato 2'!D25)/'Extrato 2'!D25),'Extrato 2'!$HW$2)))))&lt;0,IF(AND('Extrato 2'!D25&gt;'Extrato 2'!$EW$3),(('Extrato 2'!$EW$3-'Extrato 2'!D25)/'Extrato 2'!D25),IF(AND('Extrato 2'!D25&lt;'Extrato 2'!$EX$3),(('Extrato 2'!$EX$3-'Extrato 2'!D25)/'Extrato 2'!D25),'Extrato 2'!$HW$2))*-1,IF(AND('Extrato 2'!D25&gt;'Extrato 2'!$EW$3),(('Extrato 2'!$EW$3-'Extrato 2'!D25)/'Extrato 2'!D25),IF(AND('Extrato 2'!D25&lt;'Extrato 2'!$EX$3),(('Extrato 2'!$EX$3-'Extrato 2'!D25)/'Extrato 2'!D25),'Extrato 2'!$HW$2)))</f>
        <v>#VALUE!</v>
      </c>
      <c r="N25" s="6" t="e">
        <f>IF(AND(D25&gt;'Extrato 2'!$EW$3),M25,"")</f>
        <v>#VALUE!</v>
      </c>
      <c r="O25" s="6" t="str">
        <f>IF(D25&lt;'Extrato 2'!$EX$3,M25,"")</f>
        <v/>
      </c>
      <c r="P25" s="5" t="str">
        <f>IF('Extrato 2'!L25='Extrato 2'!$HP$2,'Extrato 2'!D25,"")</f>
        <v/>
      </c>
      <c r="Q25" s="4" t="str">
        <f>IF(ISNA(HLOOKUP($Q$2,'Extrato 2'!$ME$3:$NE$74,B25,0)),"",IF(HLOOKUP($Q$2,'Extrato 2'!$ME$3:$NE$74,B25,0)="","",IF(HLOOKUP($Q$2,'Extrato 2'!$ME$3:$NE$74,B25,0)=0,"",HLOOKUP($Q$2,'Extrato 2'!$ME$3:$NE$74,B25,0))))</f>
        <v/>
      </c>
      <c r="S25" s="77" t="str">
        <f t="shared" si="6"/>
        <v/>
      </c>
      <c r="T25" s="19" t="str">
        <f t="shared" si="2"/>
        <v/>
      </c>
      <c r="U25" s="3" t="str">
        <f>IF('Análise Quantitativa'!C59=0,"",'Análise Quantitativa'!C59)</f>
        <v/>
      </c>
      <c r="V25" s="19" t="str">
        <f t="shared" si="3"/>
        <v/>
      </c>
      <c r="X25" s="19" t="str">
        <f t="shared" si="4"/>
        <v/>
      </c>
      <c r="Y25" s="19" t="str">
        <f t="shared" si="5"/>
        <v/>
      </c>
      <c r="AA25" s="19" t="str">
        <f>IF('Extrato 2'!D25='Extrato 2'!$EF$3,'Extrato 2'!E25,"")</f>
        <v/>
      </c>
      <c r="AB25" s="19" t="str">
        <f>IF(AA25="","-",'Extrato 2'!S25)</f>
        <v>-</v>
      </c>
      <c r="AC25" s="19" t="str">
        <v/>
      </c>
      <c r="AD25" s="19" t="str">
        <f>IF(AC25="","",VLOOKUP(AC25,'Extrato 2'!$S$3:$U$72,3,0))</f>
        <v/>
      </c>
      <c r="AE25" s="2" t="str">
        <f>IF(AC25="","",AD25&amp;" ("&amp;VLOOKUP(AC25,'Extrato 2'!$S$3:$U$72,2,0)&amp;")")</f>
        <v/>
      </c>
      <c r="AF25" s="19" t="str">
        <f>IF('Extrato 2'!D25='Extrato 2'!$EF$4,'Extrato 2'!E25,"")</f>
        <v/>
      </c>
      <c r="AG25" s="19" t="str">
        <f>IF(AF25="","-",'Extrato 2'!$S25)</f>
        <v>-</v>
      </c>
      <c r="AH25" s="19" t="str">
        <v/>
      </c>
      <c r="AI25" s="19" t="str">
        <f>IF(AH25="","",VLOOKUP(AH25,'Extrato 2'!$S$3:$U$72,3,0))</f>
        <v/>
      </c>
      <c r="AJ25" s="2" t="str">
        <f>IF(AH25="","",AI25&amp;" ("&amp;VLOOKUP(AH25,'Extrato 2'!$S$3:$U$72,2,0)&amp;")")</f>
        <v/>
      </c>
      <c r="AK25" s="19" t="str">
        <f>IF('Extrato 2'!D25='Extrato 2'!$EF$5,'Extrato 2'!E25,"")</f>
        <v/>
      </c>
      <c r="AL25" s="19" t="str">
        <f>IF(AK25="","-",'Extrato 2'!$S25)</f>
        <v>-</v>
      </c>
      <c r="AM25" s="19" t="str">
        <v/>
      </c>
      <c r="AN25" s="19" t="str">
        <f>IF(AM25="","",VLOOKUP(AM25,'Extrato 2'!$S$3:$U$72,3,0))</f>
        <v/>
      </c>
      <c r="AO25" s="2" t="str">
        <f>IF(AM25="","",AN25&amp;" ("&amp;VLOOKUP(AM25,'Extrato 2'!$S$3:$U$72,2,0)&amp;")")</f>
        <v/>
      </c>
      <c r="AP25" s="19" t="str">
        <f>IF('Extrato 2'!D25='Extrato 2'!$EF$6,'Extrato 2'!E25,"")</f>
        <v/>
      </c>
      <c r="AQ25" s="19" t="str">
        <f>IF(AP25="","-",'Extrato 2'!$S25)</f>
        <v>-</v>
      </c>
      <c r="AR25" s="19" t="str">
        <v/>
      </c>
      <c r="AS25" s="19" t="str">
        <f>IF(AR25="","",VLOOKUP(AR25,'Extrato 2'!$S$3:$U$72,3,0))</f>
        <v/>
      </c>
      <c r="AT25" s="2" t="str">
        <f>IF(AR25="","",AS25&amp;" ("&amp;VLOOKUP(AR25,'Extrato 2'!$S$3:$U$72,2,0)&amp;")")</f>
        <v/>
      </c>
      <c r="AU25" s="19" t="str">
        <f>IF('Extrato 2'!D25='Extrato 2'!$EF$7,'Extrato 2'!E25,"")</f>
        <v/>
      </c>
      <c r="AV25" s="19" t="str">
        <f>IF(AU25="","-",'Extrato 2'!$S25)</f>
        <v>-</v>
      </c>
      <c r="AW25" s="19" t="str">
        <v/>
      </c>
      <c r="AX25" s="19" t="str">
        <f>IF(AW25="","",VLOOKUP(AW25,'Extrato 2'!$S$3:$U$72,3,0))</f>
        <v/>
      </c>
      <c r="AY25" s="2" t="str">
        <f>IF(AW25="","",AX25&amp;" ("&amp;VLOOKUP(AW25,'Extrato 2'!$S$3:$U$72,2,0)&amp;")")</f>
        <v/>
      </c>
      <c r="AZ25" s="19" t="str">
        <f>IF('Extrato 2'!D25='Extrato 2'!$EF$8,'Extrato 2'!E25,"")</f>
        <v/>
      </c>
      <c r="BA25" s="19" t="str">
        <f>IF(AZ25="","-",'Extrato 2'!$S25)</f>
        <v>-</v>
      </c>
      <c r="BB25" s="19" t="str">
        <v/>
      </c>
      <c r="BC25" s="19" t="str">
        <f>IF(BB25="","",VLOOKUP(BB25,'Extrato 2'!$S$3:$U$72,3,0))</f>
        <v/>
      </c>
      <c r="BD25" s="2" t="str">
        <f>IF(BB25="","",BC25&amp;" ("&amp;VLOOKUP(BB25,'Extrato 2'!$S$3:$U$72,2,0)&amp;")")</f>
        <v/>
      </c>
      <c r="BE25" s="19" t="str">
        <f>IF('Extrato 2'!D25='Extrato 2'!$EF$9,'Extrato 2'!E25,"")</f>
        <v/>
      </c>
      <c r="BF25" s="19" t="str">
        <f>IF(BE25="","-",'Extrato 2'!$S25)</f>
        <v>-</v>
      </c>
      <c r="BG25" s="19" t="str">
        <v/>
      </c>
      <c r="BH25" s="19" t="str">
        <f>IF(BG25="","",VLOOKUP(BG25,'Extrato 2'!$S$3:$U$72,3,0))</f>
        <v/>
      </c>
      <c r="BI25" s="2" t="str">
        <f>IF(BG25="","",BH25&amp;" ("&amp;VLOOKUP(BG25,'Extrato 2'!$S$3:$U$72,2,0)&amp;")")</f>
        <v/>
      </c>
      <c r="BJ25" s="8"/>
      <c r="BK25" s="19" t="str">
        <f>IF('Extrato 2'!D25='Extrato 2'!$EH$3,'Extrato 2'!E25,"")</f>
        <v/>
      </c>
      <c r="BL25" s="19" t="str">
        <f>IF(BK25="","-",'Extrato 2'!S25)</f>
        <v>-</v>
      </c>
      <c r="BM25" s="19" t="str">
        <v/>
      </c>
      <c r="BN25" s="19" t="str">
        <f>IF(BM25="","",VLOOKUP(BM25,'Extrato 2'!$S$3:$U$72,3,0))</f>
        <v/>
      </c>
      <c r="BO25" s="2" t="str">
        <f>IF(BM25="","",BN25&amp;" ("&amp;VLOOKUP(BM25,'Extrato 2'!$S$3:$U$72,2,0)&amp;")")</f>
        <v/>
      </c>
      <c r="BP25" s="19" t="str">
        <f>IF('Extrato 2'!D25='Extrato 2'!$EH$4,'Extrato 2'!E25,"")</f>
        <v/>
      </c>
      <c r="BQ25" s="19" t="str">
        <f>IF(BP25="","-",'Extrato 2'!$S25)</f>
        <v>-</v>
      </c>
      <c r="BR25" s="19" t="str">
        <v/>
      </c>
      <c r="BS25" s="19" t="str">
        <f>IF(BR25="","",VLOOKUP(BR25,'Extrato 2'!$S$3:$U$72,3,0))</f>
        <v/>
      </c>
      <c r="BT25" s="2" t="str">
        <f>IF(BR25="","",BS25&amp;" ("&amp;VLOOKUP(BR25,'Extrato 2'!$S$3:$U$72,2,0)&amp;")")</f>
        <v/>
      </c>
      <c r="BU25" s="19" t="str">
        <f>IF('Extrato 2'!D25='Extrato 2'!$EH$5,'Extrato 2'!E25,"")</f>
        <v/>
      </c>
      <c r="BV25" s="19" t="str">
        <f>IF(BU25="","-",'Extrato 2'!$S25)</f>
        <v>-</v>
      </c>
      <c r="BW25" s="19" t="str">
        <v/>
      </c>
      <c r="BX25" s="19" t="str">
        <f>IF(BW25="","",VLOOKUP(BW25,'Extrato 2'!$S$3:$U$72,3,0))</f>
        <v/>
      </c>
      <c r="BY25" s="2" t="str">
        <f>IF(BW25="","",BX25&amp;" ("&amp;VLOOKUP(BW25,'Extrato 2'!$S$3:$U$72,2,0)&amp;")")</f>
        <v/>
      </c>
      <c r="BZ25" s="19" t="str">
        <f>IF('Extrato 2'!D25='Extrato 2'!$EH$6,'Extrato 2'!E25,"")</f>
        <v/>
      </c>
      <c r="CA25" s="19" t="str">
        <f>IF(BZ25="","-",'Extrato 2'!$S25)</f>
        <v>-</v>
      </c>
      <c r="CB25" s="19" t="str">
        <v/>
      </c>
      <c r="CC25" s="19" t="str">
        <f>IF(CB25="","",VLOOKUP(CB25,'Extrato 2'!$S$3:$U$72,3,0))</f>
        <v/>
      </c>
      <c r="CD25" s="2" t="str">
        <f>IF(CB25="","",CC25&amp;" ("&amp;VLOOKUP(CB25,'Extrato 2'!$S$3:$U$72,2,0)&amp;")")</f>
        <v/>
      </c>
      <c r="CE25" s="19" t="str">
        <f>IF('Extrato 2'!D25='Extrato 2'!$EH$7,'Extrato 2'!E25,"")</f>
        <v/>
      </c>
      <c r="CF25" s="19" t="str">
        <f>IF(CE25="","-",'Extrato 2'!$S25)</f>
        <v>-</v>
      </c>
      <c r="CG25" s="19" t="str">
        <v/>
      </c>
      <c r="CH25" s="19" t="str">
        <f>IF(CG25="","",VLOOKUP(CG25,'Extrato 2'!$S$3:$U$72,3,0))</f>
        <v/>
      </c>
      <c r="CI25" s="2" t="str">
        <f>IF(CG25="","",CH25&amp;" ("&amp;VLOOKUP(CG25,'Extrato 2'!$S$3:$U$72,2,0)&amp;")")</f>
        <v/>
      </c>
      <c r="CJ25" s="19" t="str">
        <f>IF('Extrato 2'!D25='Extrato 2'!$EH$8,'Extrato 2'!E25,"")</f>
        <v/>
      </c>
      <c r="CK25" s="19" t="str">
        <f>IF(CJ25="","-",'Extrato 2'!$S25)</f>
        <v>-</v>
      </c>
      <c r="CL25" s="19" t="str">
        <v/>
      </c>
      <c r="CM25" s="19" t="str">
        <f>IF(CL25="","",VLOOKUP(CL25,'Extrato 2'!$S$3:$U$72,3,0))</f>
        <v/>
      </c>
      <c r="CN25" s="2" t="str">
        <f>IF(CL25="","",CM25&amp;" ("&amp;VLOOKUP(CL25,'Extrato 2'!$S$3:$U$72,2,0)&amp;")")</f>
        <v/>
      </c>
      <c r="CO25" s="19" t="str">
        <f>IF('Extrato 2'!D25='Extrato 2'!$EH$9,'Extrato 2'!E25,"")</f>
        <v/>
      </c>
      <c r="CP25" s="19" t="str">
        <f>IF(CO25="","-",'Extrato 2'!$S25)</f>
        <v>-</v>
      </c>
      <c r="CQ25" s="19" t="str">
        <v/>
      </c>
      <c r="CR25" s="19" t="str">
        <f>IF(CQ25="","",VLOOKUP(CQ25,'Extrato 2'!$S$3:$U$72,3,0))</f>
        <v/>
      </c>
      <c r="CS25" s="2" t="str">
        <f>IF(CQ25="","",CR25&amp;" ("&amp;VLOOKUP(CQ25,'Extrato 2'!$S$3:$U$72,2,0)&amp;")")</f>
        <v/>
      </c>
      <c r="CU25" s="19" t="str">
        <f>IF('Extrato 2'!D25='Extrato 2'!$EJ$3,'Extrato 2'!E25,"")</f>
        <v/>
      </c>
      <c r="CV25" s="19" t="str">
        <f>IF(CU25="","-",'Extrato 2'!S25)</f>
        <v>-</v>
      </c>
      <c r="CW25" s="19" t="str">
        <v/>
      </c>
      <c r="CX25" s="19" t="str">
        <f>IF(CW25="","",VLOOKUP(CW25,'Extrato 2'!$S$3:$U$72,3,0))</f>
        <v/>
      </c>
      <c r="CY25" s="2" t="str">
        <f>IF(CW25="","",CX25&amp;" ("&amp;VLOOKUP(CW25,'Extrato 2'!$S$3:$U$72,2,0)&amp;")")</f>
        <v/>
      </c>
      <c r="CZ25" s="19" t="str">
        <f>IF('Extrato 2'!D25='Extrato 2'!$EJ$4,'Extrato 2'!E25,"")</f>
        <v/>
      </c>
      <c r="DA25" s="19" t="str">
        <f>IF(CZ25="","-",'Extrato 2'!$S25)</f>
        <v>-</v>
      </c>
      <c r="DB25" s="19" t="str">
        <v/>
      </c>
      <c r="DC25" s="19" t="str">
        <f>IF(DB25="","",VLOOKUP(DB25,'Extrato 2'!$S$3:$U$72,3,0))</f>
        <v/>
      </c>
      <c r="DD25" s="2" t="str">
        <f>IF(DB25="","",DC25&amp;" ("&amp;VLOOKUP(DB25,'Extrato 2'!$S$3:$U$72,2,0)&amp;")")</f>
        <v/>
      </c>
      <c r="DE25" s="19" t="str">
        <f>IF('Extrato 2'!D25='Extrato 2'!$EJ$5,'Extrato 2'!E25,"")</f>
        <v/>
      </c>
      <c r="DF25" s="19" t="str">
        <f>IF(DE25="","-",'Extrato 2'!$S25)</f>
        <v>-</v>
      </c>
      <c r="DG25" s="19" t="str">
        <v/>
      </c>
      <c r="DH25" s="19" t="str">
        <f>IF(DG25="","",VLOOKUP(DG25,'Extrato 2'!$S$3:$U$72,3,0))</f>
        <v/>
      </c>
      <c r="DI25" s="2" t="str">
        <f>IF(DG25="","",DH25&amp;" ("&amp;VLOOKUP(DG25,'Extrato 2'!$S$3:$U$72,2,0)&amp;")")</f>
        <v/>
      </c>
      <c r="DJ25" s="19" t="str">
        <f>IF('Extrato 2'!D25='Extrato 2'!$EJ$6,'Extrato 2'!E25,"")</f>
        <v/>
      </c>
      <c r="DK25" s="19" t="str">
        <f>IF(DJ25="","-",'Extrato 2'!$S25)</f>
        <v>-</v>
      </c>
      <c r="DL25" s="19" t="str">
        <v/>
      </c>
      <c r="DM25" s="19" t="str">
        <f>IF(DL25="","",VLOOKUP(DL25,'Extrato 2'!$S$3:$U$72,3,0))</f>
        <v/>
      </c>
      <c r="DN25" s="2" t="str">
        <f>IF(DL25="","",DM25&amp;" ("&amp;VLOOKUP(DL25,'Extrato 2'!$S$3:$U$72,2,0)&amp;")")</f>
        <v/>
      </c>
      <c r="DO25" s="19" t="str">
        <f>IF('Extrato 2'!D25='Extrato 2'!$EJ$7,'Extrato 2'!E25,"")</f>
        <v/>
      </c>
      <c r="DP25" s="19" t="str">
        <f>IF(DO25="","-",'Extrato 2'!$S25)</f>
        <v>-</v>
      </c>
      <c r="DQ25" s="19" t="str">
        <v/>
      </c>
      <c r="DR25" s="19" t="str">
        <f>IF(DQ25="","",VLOOKUP(DQ25,'Extrato 2'!$S$3:$U$72,3,0))</f>
        <v/>
      </c>
      <c r="DS25" s="2" t="str">
        <f>IF(DQ25="","",DR25&amp;" ("&amp;VLOOKUP(DQ25,'Extrato 2'!$S$3:$U$72,2,0)&amp;")")</f>
        <v/>
      </c>
      <c r="DT25" s="19" t="str">
        <f>IF('Extrato 2'!D25='Extrato 2'!$EJ$8,'Extrato 2'!E25,"")</f>
        <v/>
      </c>
      <c r="DU25" s="19" t="str">
        <f>IF(DT25="","-",'Extrato 2'!$S25)</f>
        <v>-</v>
      </c>
      <c r="DV25" s="19" t="str">
        <v/>
      </c>
      <c r="DW25" s="19" t="str">
        <f>IF(DV25="","",VLOOKUP(DV25,'Extrato 2'!$S$3:$U$72,3,0))</f>
        <v/>
      </c>
      <c r="DX25" s="2" t="str">
        <f>IF(DV25="","",DW25&amp;" ("&amp;VLOOKUP(DV25,'Extrato 2'!$S$3:$U$72,2,0)&amp;")")</f>
        <v/>
      </c>
      <c r="DY25" s="19" t="str">
        <f>IF('Extrato 2'!D25='Extrato 2'!$EJ$9,'Extrato 2'!E25,"")</f>
        <v/>
      </c>
      <c r="DZ25" s="19" t="str">
        <f>IF(DY25="","-",'Extrato 2'!$S25)</f>
        <v>-</v>
      </c>
      <c r="EA25" s="19" t="str">
        <v/>
      </c>
      <c r="EB25" s="19" t="str">
        <f>IF(EA25="","",VLOOKUP(EA25,'Extrato 2'!$S$3:$U$72,3,0))</f>
        <v/>
      </c>
      <c r="EC25" s="2" t="str">
        <f>IF(EA25="","",EB25&amp;" ("&amp;VLOOKUP(EA25,'Extrato 2'!$S$3:$U$72,2,0)&amp;")")</f>
        <v/>
      </c>
      <c r="FM25" s="78">
        <v>23</v>
      </c>
      <c r="FN25" s="78" t="str">
        <f>IF('Extrato 2'!$FG$13='Extrato 2'!$GB$29,'Extrato 2'!AE25,IF('Extrato 2'!$FG$13='Extrato 2'!$GC$29,'Extrato 2'!BO25,IF('Extrato 2'!$FG$13='Extrato 2'!$EJ$2,'Extrato 2'!CY25,"")))</f>
        <v/>
      </c>
      <c r="FO25" s="78">
        <v>23</v>
      </c>
      <c r="FP25" s="78" t="str">
        <f>IF('Extrato 2'!$FG$13='Extrato 2'!$GB$29,'Extrato 2'!AJ25,IF('Extrato 2'!$FG$13='Extrato 2'!$GC$29,'Extrato 2'!BT25,IF('Extrato 2'!$FG$13='Extrato 2'!$EJ$2,'Extrato 2'!DD25,"")))</f>
        <v/>
      </c>
      <c r="FQ25" s="78">
        <v>23</v>
      </c>
      <c r="FR25" s="78" t="str">
        <f>IF('Extrato 2'!$FG$13='Extrato 2'!$GB$29,'Extrato 2'!AO25,IF('Extrato 2'!$FG$13='Extrato 2'!$GC$29,'Extrato 2'!BY25,IF('Extrato 2'!$FG$13='Extrato 2'!$EJ$2,'Extrato 2'!DI25,"")))</f>
        <v/>
      </c>
      <c r="FS25" s="78">
        <v>23</v>
      </c>
      <c r="FT25" s="78" t="str">
        <f>IF('Extrato 2'!$FG$13='Extrato 2'!$GB$29,'Extrato 2'!AT25,IF('Extrato 2'!$FG$13='Extrato 2'!$GC$29,'Extrato 2'!CD25,IF('Extrato 2'!$FG$13='Extrato 2'!$EJ$2,'Extrato 2'!DN25,"")))</f>
        <v/>
      </c>
      <c r="FU25" s="78">
        <v>23</v>
      </c>
      <c r="FV25" s="78" t="str">
        <f>IF('Extrato 2'!$FG$13='Extrato 2'!$GB$29,'Extrato 2'!AY25,IF('Extrato 2'!$FG$13='Extrato 2'!$GC$29,'Extrato 2'!CI25,IF('Extrato 2'!$FG$13='Extrato 2'!$EJ$2,'Extrato 2'!DS25,"")))</f>
        <v/>
      </c>
      <c r="FW25" s="78">
        <v>23</v>
      </c>
      <c r="FX25" s="78" t="str">
        <f>IF('Extrato 2'!$FG$13='Extrato 2'!$GB$29,'Extrato 2'!BD25,IF('Extrato 2'!$FG$13='Extrato 2'!$GC$29,'Extrato 2'!CN25,IF('Extrato 2'!$FG$13='Extrato 2'!$EJ$2,'Extrato 2'!DX25,"")))</f>
        <v/>
      </c>
      <c r="FY25" s="78">
        <v>23</v>
      </c>
      <c r="FZ25" s="78" t="str">
        <f>IF('Extrato 2'!$FG$13='Extrato 2'!$GB$29,'Extrato 2'!BI25,IF('Extrato 2'!$FG$13='Extrato 2'!$GC$29,'Extrato 2'!CS25,IF('Extrato 2'!$FG$13='Extrato 2'!$EJ$2,'Extrato 2'!EC25,"")))</f>
        <v/>
      </c>
      <c r="GB25" s="30">
        <v>7</v>
      </c>
      <c r="GC25" s="30" t="s">
        <v>21</v>
      </c>
      <c r="GE25" s="30" t="str">
        <f>'Extrato 2'!FJ7</f>
        <v>5ª</v>
      </c>
      <c r="GF25" s="30" t="str">
        <f>IF('Extrato 2'!$FG$13='Extrato 2'!$GB$29,'Extrato 2'!FJ7&amp;" Colocação ("&amp;'Extrato 2'!EG7&amp;")",IF('Extrato 2'!$FG$13='Extrato 2'!$GC$29,'Extrato 2'!FJ7&amp;" Colocação ("&amp;'Extrato 2'!EI7&amp;")",IF('Extrato 2'!$FG$13='Extrato 2'!$EJ$2,'Extrato 2'!FJ7&amp;" Colocação ("&amp;'Extrato 2'!EK7&amp;")","")))</f>
        <v>5ª Colocação (1)</v>
      </c>
      <c r="GG25" s="30" t="str">
        <f t="shared" si="16"/>
        <v>5ª</v>
      </c>
      <c r="GK25" s="32" t="str">
        <f>IF('Extrato 2'!GO5=0,"",'Extrato 2'!GO5)</f>
        <v/>
      </c>
      <c r="GL25" s="32" t="str">
        <f>IF('Extrato 2'!GK5=0,"",'Extrato 2'!GK5)</f>
        <v/>
      </c>
      <c r="GM25" s="32" t="str">
        <f>IF('Extrato 2'!GL5=0,"",'Extrato 2'!GL5)</f>
        <v/>
      </c>
      <c r="GN25" s="32" t="str">
        <f>IF('Extrato 2'!GM5=0,"",'Extrato 2'!GM5)</f>
        <v/>
      </c>
      <c r="GO25" s="32" t="str">
        <f>IF('Extrato 2'!GN5=0,"",'Extrato 2'!GN5)</f>
        <v/>
      </c>
      <c r="GP25" s="32" t="str">
        <f>IF('Extrato 2'!GP5=0,"",'Extrato 2'!GP5)</f>
        <v/>
      </c>
      <c r="GQ25" s="32" t="str">
        <f>IF('Extrato 2'!GQ5=0,"",'Extrato 2'!GQ5)</f>
        <v/>
      </c>
      <c r="GS25" s="11" t="str">
        <f>IF(HE25='Extrato 2'!$GV$2,'Extrato 2'!$GS$2,ROUND('Extrato 2'!GL27,2)*100&amp;"%")</f>
        <v>-</v>
      </c>
      <c r="GT25" s="11" t="str">
        <f>IF(HF25='Extrato 2'!$GV$2,'Extrato 2'!$GS$2,ROUND('Extrato 2'!GM27,2)*100&amp;"%")</f>
        <v>-</v>
      </c>
      <c r="GU25" s="11" t="str">
        <f>IF(HG25='Extrato 2'!$GV$2,'Extrato 2'!$GS$2,ROUND('Extrato 2'!GN27,2)*100&amp;"%")</f>
        <v>-</v>
      </c>
      <c r="GV25" s="11" t="str">
        <f>IF(HH25='Extrato 2'!$GV$2,'Extrato 2'!$GS$2,ROUND('Extrato 2'!GO27,2)*100&amp;"%")</f>
        <v>-</v>
      </c>
      <c r="GW25" s="11" t="str">
        <f>IF(HI25='Extrato 2'!$GV$2,'Extrato 2'!$GS$2,ROUND('Extrato 2'!GP27,2)*100&amp;"%")</f>
        <v>-</v>
      </c>
      <c r="GX25" s="11" t="str">
        <f>IF(HJ25='Extrato 2'!$GV$2,'Extrato 2'!$GS$2,ROUND('Extrato 2'!GQ27,2)*100&amp;"%")</f>
        <v>-</v>
      </c>
      <c r="GY25" s="15" t="e">
        <f>ROUND('Extrato 2'!GL26,2)</f>
        <v>#VALUE!</v>
      </c>
      <c r="GZ25" s="15" t="e">
        <f>ROUND('Extrato 2'!GM26,2)</f>
        <v>#VALUE!</v>
      </c>
      <c r="HA25" s="15" t="e">
        <f>ROUND('Extrato 2'!GN26,2)</f>
        <v>#VALUE!</v>
      </c>
      <c r="HB25" s="15" t="e">
        <f>ROUND('Extrato 2'!GO26,2)</f>
        <v>#VALUE!</v>
      </c>
      <c r="HC25" s="15" t="e">
        <f>ROUND('Extrato 2'!GP26,2)</f>
        <v>#VALUE!</v>
      </c>
      <c r="HD25" s="15" t="e">
        <f>ROUND('Extrato 2'!GQ26,2)</f>
        <v>#VALUE!</v>
      </c>
      <c r="HE25" s="30" t="str">
        <f>IF(GK25&gt;GL25,$GT$2,IF(GK25&lt;GL25,$GU$2,IF(GK25=GL25,$GV$2)))</f>
        <v>semelhante</v>
      </c>
      <c r="HF25" s="30" t="str">
        <f>IF(GK25&gt;GM25,$GT$2,IF(GK25&lt;GM25,$GU$2,IF(GK25=GM25,$GV$2)))</f>
        <v>semelhante</v>
      </c>
      <c r="HG25" s="30" t="str">
        <f>IF(GK25&gt;GN25,$GT$2,IF(GK25&lt;GN25,$GU$2,IF(GK25=GN25,$GV$2)))</f>
        <v>semelhante</v>
      </c>
      <c r="HH25" s="30" t="str">
        <f>IF(GK25&gt;GO25,$GT$2,IF(GK25&lt;GO25,$GU$2,IF(GK25=GO25,$GV$2)))</f>
        <v>semelhante</v>
      </c>
      <c r="HI25" s="30" t="str">
        <f>IF(GK25&gt;GP25,$GT$2,IF(GK25&lt;GP25,$GU$2,IF(GK25=GP25,$GV$2)))</f>
        <v>semelhante</v>
      </c>
      <c r="HJ25" s="30" t="str">
        <f>IF(GK25&gt;GQ25,$GT$2,IF(GK25&lt;GQ25,$GU$2,IF(GK25=GQ25,$GV$2)))</f>
        <v>semelhante</v>
      </c>
      <c r="HK25" s="30" t="str">
        <f>IF('Extrato 2'!$NI$13='Extrato 2'!$NG$14,'Extrato 2'!$HD$2,IF('Extrato 2'!$NI$13='Extrato 2'!$NH$14,'Extrato 2'!$HF$2,""))</f>
        <v>a</v>
      </c>
      <c r="HL25" s="30" t="str">
        <f>IF('Extrato 2'!$NI$13='Extrato 2'!$NG$14,'Extrato 2'!$HD$2,IF('Extrato 2'!$NI$13='Extrato 2'!$NH$14,'Extrato 2'!$HF$2,""))</f>
        <v>a</v>
      </c>
      <c r="HM25" s="30" t="str">
        <f>IF('Extrato 2'!$NI$13='Extrato 2'!$NG$14,'Extrato 2'!$HD$2,IF('Extrato 2'!$NI$13='Extrato 2'!$NH$14,'Extrato 2'!$HF$2,""))</f>
        <v>a</v>
      </c>
      <c r="HN25" s="30" t="str">
        <f>IF('Extrato 2'!$NI$13='Extrato 2'!$NG$14,'Extrato 2'!$HD$2,IF('Extrato 2'!$NI$13='Extrato 2'!$NH$14,'Extrato 2'!$HF$2,""))</f>
        <v>a</v>
      </c>
      <c r="HO25" s="30" t="str">
        <f>IF('Extrato 2'!$NI$13='Extrato 2'!$NG$14,'Extrato 2'!$HD$2,IF('Extrato 2'!$NI$13='Extrato 2'!$NH$14,'Extrato 2'!$HF$2,""))</f>
        <v>a</v>
      </c>
      <c r="HP25" s="30" t="str">
        <f>IF('Extrato 2'!$NI$13='Extrato 2'!$NG$14,'Extrato 2'!$HD$2,IF('Extrato 2'!$NI$13='Extrato 2'!$NH$14,'Extrato 2'!$HF$2,""))</f>
        <v>a</v>
      </c>
      <c r="HQ25" s="30" t="str">
        <f>IF('Extrato 2'!GL24=0,"",'Extrato 2'!GL24)</f>
        <v>1ª</v>
      </c>
      <c r="HR25" s="30" t="str">
        <f>IF('Extrato 2'!GM24=0,"",'Extrato 2'!GM24)</f>
        <v>2ª</v>
      </c>
      <c r="HS25" s="30" t="str">
        <f>IF('Extrato 2'!GN24=0,"",'Extrato 2'!GN24)</f>
        <v>3ª</v>
      </c>
      <c r="HT25" s="30" t="str">
        <f>IF('Extrato 2'!GO24=0,"",'Extrato 2'!GO24)</f>
        <v>4ª</v>
      </c>
      <c r="HU25" s="30" t="str">
        <f>IF('Extrato 2'!GP24=0,"",'Extrato 2'!GP24)</f>
        <v>6ª</v>
      </c>
      <c r="HV25" s="30" t="str">
        <f>IF('Extrato 2'!GQ24=0,"",'Extrato 2'!GQ24)</f>
        <v>7ª</v>
      </c>
      <c r="HW25" s="30" t="str">
        <f>IF('Extrato 2'!$NI$13='Extrato 2'!$NG$14,'Extrato 2'!$HE$2,IF('Extrato 2'!$NI$13='Extrato 2'!$NH$14,'Extrato 2'!$HG$2,""))</f>
        <v>colocada</v>
      </c>
      <c r="HX25" s="30" t="str">
        <f>IF('Extrato 2'!$NI$13='Extrato 2'!$NG$14,'Extrato 2'!$HE$2,IF('Extrato 2'!$NI$13='Extrato 2'!$NH$14,'Extrato 2'!$HG$2,""))</f>
        <v>colocada</v>
      </c>
      <c r="HY25" s="30" t="str">
        <f>IF('Extrato 2'!$NI$13='Extrato 2'!$NG$14,'Extrato 2'!$HE$2,IF('Extrato 2'!$NI$13='Extrato 2'!$NH$14,'Extrato 2'!$HG$2,""))</f>
        <v>colocada</v>
      </c>
      <c r="HZ25" s="30" t="str">
        <f>IF('Extrato 2'!$NI$13='Extrato 2'!$NG$14,'Extrato 2'!$HE$2,IF('Extrato 2'!$NI$13='Extrato 2'!$NH$14,'Extrato 2'!$HG$2,""))</f>
        <v>colocada</v>
      </c>
      <c r="IA25" s="30" t="str">
        <f>IF('Extrato 2'!$NI$13='Extrato 2'!$NG$14,'Extrato 2'!$HE$2,IF('Extrato 2'!$NI$13='Extrato 2'!$NH$14,'Extrato 2'!$HG$2,""))</f>
        <v>colocada</v>
      </c>
      <c r="IB25" s="30" t="str">
        <f>IF('Extrato 2'!$NI$13='Extrato 2'!$NG$14,'Extrato 2'!$HE$2,IF('Extrato 2'!$NI$13='Extrato 2'!$NH$14,'Extrato 2'!$HG$2,""))</f>
        <v>colocada</v>
      </c>
      <c r="IC25" s="30" t="str">
        <f>IF('Extrato 2'!GL25=0,"",'Extrato 2'!GL25)</f>
        <v/>
      </c>
      <c r="ID25" s="30" t="str">
        <f>IF('Extrato 2'!GM25=0,"",'Extrato 2'!GM25)</f>
        <v/>
      </c>
      <c r="IE25" s="30" t="str">
        <f>IF('Extrato 2'!GN25=0,"",'Extrato 2'!GN25)</f>
        <v/>
      </c>
      <c r="IF25" s="30" t="str">
        <f>IF('Extrato 2'!GO25=0,"",'Extrato 2'!GO25)</f>
        <v/>
      </c>
      <c r="IG25" s="30" t="str">
        <f>IF('Extrato 2'!GP25=0,"",'Extrato 2'!GP25)</f>
        <v/>
      </c>
      <c r="IH25" s="30" t="str">
        <f>IF('Extrato 2'!GQ25=0,"",'Extrato 2'!GQ25)</f>
        <v/>
      </c>
      <c r="II25" s="14" t="str">
        <f>IF('Extrato 2'!HE25='Extrato 2'!$GV$2,'Extrato 2'!HE25&amp;" "&amp;'Extrato 2'!HK25&amp;" "&amp;'Extrato 2'!HQ25&amp;" "&amp;'Extrato 2'!HW25,'Extrato 2'!GS25&amp;" "&amp;"("&amp;'Extrato 2'!$GK$6&amp;": "&amp;'Extrato 2'!GY25&amp;") "&amp;'Extrato 2'!HE25&amp;" "&amp;'Extrato 2'!HK25&amp;" "&amp;'Extrato 2'!HQ25&amp;" "&amp;'Extrato 2'!HW25&amp;" ("&amp;'Extrato 2'!IC25&amp;")")</f>
        <v>semelhante a 1ª colocada</v>
      </c>
      <c r="IJ25" s="14" t="str">
        <f>IF('Extrato 2'!HF25='Extrato 2'!$GV$2,'Extrato 2'!HF25&amp;" "&amp;'Extrato 2'!HL25&amp;" "&amp;'Extrato 2'!HR25&amp;" "&amp;'Extrato 2'!HX25,'Extrato 2'!GT25&amp;" "&amp;"("&amp;'Extrato 2'!$GK$6&amp;": "&amp;'Extrato 2'!GZ25&amp;") "&amp;'Extrato 2'!HF25&amp;" "&amp;'Extrato 2'!HL25&amp;" "&amp;'Extrato 2'!HR25&amp;" "&amp;'Extrato 2'!HX25&amp;" ("&amp;'Extrato 2'!ID25&amp;")")</f>
        <v>semelhante a 2ª colocada</v>
      </c>
      <c r="IK25" s="14" t="str">
        <f>IF('Extrato 2'!HG25='Extrato 2'!$GV$2,'Extrato 2'!HG25&amp;" "&amp;'Extrato 2'!HM25&amp;" "&amp;'Extrato 2'!HS25&amp;" "&amp;'Extrato 2'!HY25,'Extrato 2'!GU25&amp;" "&amp;"("&amp;'Extrato 2'!$GK$6&amp;": "&amp;'Extrato 2'!HA25&amp;") "&amp;'Extrato 2'!HG25&amp;" "&amp;'Extrato 2'!HM25&amp;" "&amp;'Extrato 2'!HS25&amp;" "&amp;'Extrato 2'!HY25&amp;" ("&amp;'Extrato 2'!IE25&amp;")")</f>
        <v>semelhante a 3ª colocada</v>
      </c>
      <c r="IL25" s="14" t="str">
        <f>IF('Extrato 2'!HH25='Extrato 2'!$GV$2,'Extrato 2'!HH25&amp;" "&amp;'Extrato 2'!HN25&amp;" "&amp;'Extrato 2'!HT25&amp;" "&amp;'Extrato 2'!HZ25,'Extrato 2'!GV25&amp;" "&amp;"("&amp;'Extrato 2'!$GK$6&amp;": "&amp;'Extrato 2'!HB25&amp;") "&amp;'Extrato 2'!HH25&amp;" "&amp;'Extrato 2'!HN25&amp;" "&amp;'Extrato 2'!HT25&amp;" "&amp;'Extrato 2'!HZ25&amp;" ("&amp;'Extrato 2'!IF25&amp;")")</f>
        <v>semelhante a 4ª colocada</v>
      </c>
      <c r="IM25" s="14" t="str">
        <f>IF('Extrato 2'!HI25='Extrato 2'!$GV$2,'Extrato 2'!HI25&amp;" "&amp;'Extrato 2'!HO25&amp;" "&amp;'Extrato 2'!HU25&amp;" "&amp;'Extrato 2'!IA25,'Extrato 2'!GW25&amp;" "&amp;"("&amp;'Extrato 2'!$GK$6&amp;": "&amp;'Extrato 2'!HC25&amp;") "&amp;'Extrato 2'!HI25&amp;" "&amp;'Extrato 2'!HO25&amp;" "&amp;'Extrato 2'!HU25&amp;" "&amp;'Extrato 2'!IA25&amp;" ("&amp;'Extrato 2'!IG25&amp;")")</f>
        <v>semelhante a 6ª colocada</v>
      </c>
      <c r="IN25" s="14" t="str">
        <f>IF('Extrato 2'!HJ25='Extrato 2'!$GV$2,'Extrato 2'!HJ25&amp;" "&amp;'Extrato 2'!HP25&amp;" "&amp;'Extrato 2'!HV25&amp;" "&amp;'Extrato 2'!IB25,'Extrato 2'!GX25&amp;" "&amp;"("&amp;'Extrato 2'!$GK$6&amp;": "&amp;'Extrato 2'!HD25&amp;") "&amp;'Extrato 2'!HJ25&amp;" "&amp;'Extrato 2'!HP25&amp;" "&amp;'Extrato 2'!HV25&amp;" "&amp;'Extrato 2'!IB25&amp;" ("&amp;'Extrato 2'!IH25&amp;")")</f>
        <v>semelhante a 7ª colocada</v>
      </c>
      <c r="MB25" s="32">
        <f t="shared" si="12"/>
        <v>21</v>
      </c>
      <c r="MC25" s="32">
        <v>23</v>
      </c>
      <c r="MD25" s="32" t="str">
        <f>IF('Extrato 2'!X23=0,"",'Extrato 2'!X23)</f>
        <v/>
      </c>
      <c r="ME25" s="32"/>
      <c r="MF25" s="32"/>
      <c r="MG25" s="32"/>
      <c r="MH25" s="32"/>
      <c r="MI25" s="32"/>
      <c r="MJ25" s="32"/>
      <c r="MK25" s="32"/>
      <c r="ML25" s="32"/>
      <c r="MM25" s="32"/>
      <c r="MN25" s="32"/>
      <c r="MO25" s="32"/>
      <c r="MP25" s="32"/>
      <c r="MQ25" s="32"/>
      <c r="MR25" s="32"/>
      <c r="MS25" s="32"/>
      <c r="MT25" s="32"/>
      <c r="MU25" s="32"/>
      <c r="MV25" s="32"/>
      <c r="MW25" s="32"/>
      <c r="MX25" s="32"/>
      <c r="MY25" s="32"/>
      <c r="MZ25" s="32"/>
      <c r="NA25" s="32"/>
      <c r="NB25" s="32"/>
      <c r="NC25" s="32"/>
      <c r="ND25" s="32"/>
      <c r="NE25" s="32"/>
    </row>
    <row r="26" spans="2:369" ht="15" customHeight="1" x14ac:dyDescent="0.25">
      <c r="B26" s="19">
        <f>'Extrato 2'!MC28</f>
        <v>26</v>
      </c>
      <c r="C26" s="7">
        <f>Esboço!AX24</f>
        <v>24</v>
      </c>
      <c r="D26" s="4" t="str">
        <f>IF('Análise Quantitativa'!V60=0,"",'Análise Quantitativa'!V60)</f>
        <v/>
      </c>
      <c r="E26" s="3" t="str">
        <f>IF('Análise Quantitativa'!P60=0,"",'Análise Quantitativa'!P60)</f>
        <v/>
      </c>
      <c r="F26" s="19" t="str">
        <f t="shared" si="0"/>
        <v/>
      </c>
      <c r="G26" s="19" t="str">
        <f t="shared" si="1"/>
        <v/>
      </c>
      <c r="H26" s="22" t="str">
        <v/>
      </c>
      <c r="I26" s="22" t="str">
        <v/>
      </c>
      <c r="J26" s="76" t="str">
        <f>IFERROR(IF('Análise Quantitativa'!$D$33="Máximo",RANK(D26,$D$3:$D$72,0),IF('Análise Quantitativa'!$D$33="Mínimo",RANK(D26,$D$3:$D$72,1),IF('Análise Quantitativa'!$D$33="- Mínimo",RANK(D26,$D$3:$D$72,1),""))),"")</f>
        <v/>
      </c>
      <c r="K26" s="76" t="str">
        <f>IFERROR(IF('Análise Quantitativa'!$D$33="Máximo",_xlfn.RANK.EQ(D26,$D$3:$D$72,0)+COUNTIF($D$3:D26,D26)-1,IF('Análise Quantitativa'!$D$33="Mínimo",_xlfn.RANK.EQ(D26,$D$3:$D$72,1)+COUNTIF($D$3:D26,D26)-1,IF('Análise Quantitativa'!$D$33="- Mínimo",_xlfn.RANK.EQ(D26,$D$3:$D$72,1)+COUNTIF($D$3:D26,D26)-1,""))),"")</f>
        <v/>
      </c>
      <c r="L26" s="6" t="str">
        <f>IFERROR(IF(ISBLANK(D26),"",IF(AND(D26&gt;'Extrato 2'!$EW$3),'Extrato 2'!$HR$2,IF(AND(D26&lt;'Extrato 2'!$EX$3),'Extrato 2'!$HQ$2,'Extrato 2'!$HP$2))),"")</f>
        <v>&gt;₯</v>
      </c>
      <c r="M26" s="6" t="e">
        <f>IF((((IF(AND('Extrato 2'!D26&gt;'Extrato 2'!$EW$3),(('Extrato 2'!$EW$3-'Extrato 2'!D26)/'Extrato 2'!D26),IF(AND('Extrato 2'!D26&lt;'Extrato 2'!$EX$3),(('Extrato 2'!$EX$3-'Extrato 2'!D26)/'Extrato 2'!D26),'Extrato 2'!$HW$2)))))&lt;0,IF(AND('Extrato 2'!D26&gt;'Extrato 2'!$EW$3),(('Extrato 2'!$EW$3-'Extrato 2'!D26)/'Extrato 2'!D26),IF(AND('Extrato 2'!D26&lt;'Extrato 2'!$EX$3),(('Extrato 2'!$EX$3-'Extrato 2'!D26)/'Extrato 2'!D26),'Extrato 2'!$HW$2))*-1,IF(AND('Extrato 2'!D26&gt;'Extrato 2'!$EW$3),(('Extrato 2'!$EW$3-'Extrato 2'!D26)/'Extrato 2'!D26),IF(AND('Extrato 2'!D26&lt;'Extrato 2'!$EX$3),(('Extrato 2'!$EX$3-'Extrato 2'!D26)/'Extrato 2'!D26),'Extrato 2'!$HW$2)))</f>
        <v>#VALUE!</v>
      </c>
      <c r="N26" s="6" t="e">
        <f>IF(AND(D26&gt;'Extrato 2'!$EW$3),M26,"")</f>
        <v>#VALUE!</v>
      </c>
      <c r="O26" s="6" t="str">
        <f>IF(D26&lt;'Extrato 2'!$EX$3,M26,"")</f>
        <v/>
      </c>
      <c r="P26" s="5" t="str">
        <f>IF('Extrato 2'!L26='Extrato 2'!$HP$2,'Extrato 2'!D26,"")</f>
        <v/>
      </c>
      <c r="Q26" s="4" t="str">
        <f>IF(ISNA(HLOOKUP($Q$2,'Extrato 2'!$ME$3:$NE$74,B26,0)),"",IF(HLOOKUP($Q$2,'Extrato 2'!$ME$3:$NE$74,B26,0)="","",IF(HLOOKUP($Q$2,'Extrato 2'!$ME$3:$NE$74,B26,0)=0,"",HLOOKUP($Q$2,'Extrato 2'!$ME$3:$NE$74,B26,0))))</f>
        <v/>
      </c>
      <c r="S26" s="77" t="str">
        <f t="shared" si="6"/>
        <v/>
      </c>
      <c r="T26" s="19" t="str">
        <f t="shared" si="2"/>
        <v/>
      </c>
      <c r="U26" s="3" t="str">
        <f>IF('Análise Quantitativa'!C60=0,"",'Análise Quantitativa'!C60)</f>
        <v/>
      </c>
      <c r="V26" s="19" t="str">
        <f t="shared" si="3"/>
        <v/>
      </c>
      <c r="X26" s="19" t="str">
        <f t="shared" si="4"/>
        <v/>
      </c>
      <c r="Y26" s="19" t="str">
        <f t="shared" si="5"/>
        <v/>
      </c>
      <c r="AA26" s="19" t="str">
        <f>IF('Extrato 2'!D26='Extrato 2'!$EF$3,'Extrato 2'!E26,"")</f>
        <v/>
      </c>
      <c r="AB26" s="19" t="str">
        <f>IF(AA26="","-",'Extrato 2'!S26)</f>
        <v>-</v>
      </c>
      <c r="AC26" s="19" t="str">
        <v/>
      </c>
      <c r="AD26" s="19" t="str">
        <f>IF(AC26="","",VLOOKUP(AC26,'Extrato 2'!$S$3:$U$72,3,0))</f>
        <v/>
      </c>
      <c r="AE26" s="2" t="str">
        <f>IF(AC26="","",AD26&amp;" ("&amp;VLOOKUP(AC26,'Extrato 2'!$S$3:$U$72,2,0)&amp;")")</f>
        <v/>
      </c>
      <c r="AF26" s="19" t="str">
        <f>IF('Extrato 2'!D26='Extrato 2'!$EF$4,'Extrato 2'!E26,"")</f>
        <v/>
      </c>
      <c r="AG26" s="19" t="str">
        <f>IF(AF26="","-",'Extrato 2'!$S26)</f>
        <v>-</v>
      </c>
      <c r="AH26" s="19" t="str">
        <v/>
      </c>
      <c r="AI26" s="19" t="str">
        <f>IF(AH26="","",VLOOKUP(AH26,'Extrato 2'!$S$3:$U$72,3,0))</f>
        <v/>
      </c>
      <c r="AJ26" s="2" t="str">
        <f>IF(AH26="","",AI26&amp;" ("&amp;VLOOKUP(AH26,'Extrato 2'!$S$3:$U$72,2,0)&amp;")")</f>
        <v/>
      </c>
      <c r="AK26" s="19" t="str">
        <f>IF('Extrato 2'!D26='Extrato 2'!$EF$5,'Extrato 2'!E26,"")</f>
        <v/>
      </c>
      <c r="AL26" s="19" t="str">
        <f>IF(AK26="","-",'Extrato 2'!$S26)</f>
        <v>-</v>
      </c>
      <c r="AM26" s="19" t="str">
        <v/>
      </c>
      <c r="AN26" s="19" t="str">
        <f>IF(AM26="","",VLOOKUP(AM26,'Extrato 2'!$S$3:$U$72,3,0))</f>
        <v/>
      </c>
      <c r="AO26" s="2" t="str">
        <f>IF(AM26="","",AN26&amp;" ("&amp;VLOOKUP(AM26,'Extrato 2'!$S$3:$U$72,2,0)&amp;")")</f>
        <v/>
      </c>
      <c r="AP26" s="19" t="str">
        <f>IF('Extrato 2'!D26='Extrato 2'!$EF$6,'Extrato 2'!E26,"")</f>
        <v/>
      </c>
      <c r="AQ26" s="19" t="str">
        <f>IF(AP26="","-",'Extrato 2'!$S26)</f>
        <v>-</v>
      </c>
      <c r="AR26" s="19" t="str">
        <v/>
      </c>
      <c r="AS26" s="19" t="str">
        <f>IF(AR26="","",VLOOKUP(AR26,'Extrato 2'!$S$3:$U$72,3,0))</f>
        <v/>
      </c>
      <c r="AT26" s="2" t="str">
        <f>IF(AR26="","",AS26&amp;" ("&amp;VLOOKUP(AR26,'Extrato 2'!$S$3:$U$72,2,0)&amp;")")</f>
        <v/>
      </c>
      <c r="AU26" s="19" t="str">
        <f>IF('Extrato 2'!D26='Extrato 2'!$EF$7,'Extrato 2'!E26,"")</f>
        <v/>
      </c>
      <c r="AV26" s="19" t="str">
        <f>IF(AU26="","-",'Extrato 2'!$S26)</f>
        <v>-</v>
      </c>
      <c r="AW26" s="19" t="str">
        <v/>
      </c>
      <c r="AX26" s="19" t="str">
        <f>IF(AW26="","",VLOOKUP(AW26,'Extrato 2'!$S$3:$U$72,3,0))</f>
        <v/>
      </c>
      <c r="AY26" s="2" t="str">
        <f>IF(AW26="","",AX26&amp;" ("&amp;VLOOKUP(AW26,'Extrato 2'!$S$3:$U$72,2,0)&amp;")")</f>
        <v/>
      </c>
      <c r="AZ26" s="19" t="str">
        <f>IF('Extrato 2'!D26='Extrato 2'!$EF$8,'Extrato 2'!E26,"")</f>
        <v/>
      </c>
      <c r="BA26" s="19" t="str">
        <f>IF(AZ26="","-",'Extrato 2'!$S26)</f>
        <v>-</v>
      </c>
      <c r="BB26" s="19" t="str">
        <v/>
      </c>
      <c r="BC26" s="19" t="str">
        <f>IF(BB26="","",VLOOKUP(BB26,'Extrato 2'!$S$3:$U$72,3,0))</f>
        <v/>
      </c>
      <c r="BD26" s="2" t="str">
        <f>IF(BB26="","",BC26&amp;" ("&amp;VLOOKUP(BB26,'Extrato 2'!$S$3:$U$72,2,0)&amp;")")</f>
        <v/>
      </c>
      <c r="BE26" s="19" t="str">
        <f>IF('Extrato 2'!D26='Extrato 2'!$EF$9,'Extrato 2'!E26,"")</f>
        <v/>
      </c>
      <c r="BF26" s="19" t="str">
        <f>IF(BE26="","-",'Extrato 2'!$S26)</f>
        <v>-</v>
      </c>
      <c r="BG26" s="19" t="str">
        <v/>
      </c>
      <c r="BH26" s="19" t="str">
        <f>IF(BG26="","",VLOOKUP(BG26,'Extrato 2'!$S$3:$U$72,3,0))</f>
        <v/>
      </c>
      <c r="BI26" s="2" t="str">
        <f>IF(BG26="","",BH26&amp;" ("&amp;VLOOKUP(BG26,'Extrato 2'!$S$3:$U$72,2,0)&amp;")")</f>
        <v/>
      </c>
      <c r="BJ26" s="8"/>
      <c r="BK26" s="19" t="str">
        <f>IF('Extrato 2'!D26='Extrato 2'!$EH$3,'Extrato 2'!E26,"")</f>
        <v/>
      </c>
      <c r="BL26" s="19" t="str">
        <f>IF(BK26="","-",'Extrato 2'!S26)</f>
        <v>-</v>
      </c>
      <c r="BM26" s="19" t="str">
        <v/>
      </c>
      <c r="BN26" s="19" t="str">
        <f>IF(BM26="","",VLOOKUP(BM26,'Extrato 2'!$S$3:$U$72,3,0))</f>
        <v/>
      </c>
      <c r="BO26" s="2" t="str">
        <f>IF(BM26="","",BN26&amp;" ("&amp;VLOOKUP(BM26,'Extrato 2'!$S$3:$U$72,2,0)&amp;")")</f>
        <v/>
      </c>
      <c r="BP26" s="19" t="str">
        <f>IF('Extrato 2'!D26='Extrato 2'!$EH$4,'Extrato 2'!E26,"")</f>
        <v/>
      </c>
      <c r="BQ26" s="19" t="str">
        <f>IF(BP26="","-",'Extrato 2'!$S26)</f>
        <v>-</v>
      </c>
      <c r="BR26" s="19" t="str">
        <v/>
      </c>
      <c r="BS26" s="19" t="str">
        <f>IF(BR26="","",VLOOKUP(BR26,'Extrato 2'!$S$3:$U$72,3,0))</f>
        <v/>
      </c>
      <c r="BT26" s="2" t="str">
        <f>IF(BR26="","",BS26&amp;" ("&amp;VLOOKUP(BR26,'Extrato 2'!$S$3:$U$72,2,0)&amp;")")</f>
        <v/>
      </c>
      <c r="BU26" s="19" t="str">
        <f>IF('Extrato 2'!D26='Extrato 2'!$EH$5,'Extrato 2'!E26,"")</f>
        <v/>
      </c>
      <c r="BV26" s="19" t="str">
        <f>IF(BU26="","-",'Extrato 2'!$S26)</f>
        <v>-</v>
      </c>
      <c r="BW26" s="19" t="str">
        <v/>
      </c>
      <c r="BX26" s="19" t="str">
        <f>IF(BW26="","",VLOOKUP(BW26,'Extrato 2'!$S$3:$U$72,3,0))</f>
        <v/>
      </c>
      <c r="BY26" s="2" t="str">
        <f>IF(BW26="","",BX26&amp;" ("&amp;VLOOKUP(BW26,'Extrato 2'!$S$3:$U$72,2,0)&amp;")")</f>
        <v/>
      </c>
      <c r="BZ26" s="19" t="str">
        <f>IF('Extrato 2'!D26='Extrato 2'!$EH$6,'Extrato 2'!E26,"")</f>
        <v/>
      </c>
      <c r="CA26" s="19" t="str">
        <f>IF(BZ26="","-",'Extrato 2'!$S26)</f>
        <v>-</v>
      </c>
      <c r="CB26" s="19" t="str">
        <v/>
      </c>
      <c r="CC26" s="19" t="str">
        <f>IF(CB26="","",VLOOKUP(CB26,'Extrato 2'!$S$3:$U$72,3,0))</f>
        <v/>
      </c>
      <c r="CD26" s="2" t="str">
        <f>IF(CB26="","",CC26&amp;" ("&amp;VLOOKUP(CB26,'Extrato 2'!$S$3:$U$72,2,0)&amp;")")</f>
        <v/>
      </c>
      <c r="CE26" s="19" t="str">
        <f>IF('Extrato 2'!D26='Extrato 2'!$EH$7,'Extrato 2'!E26,"")</f>
        <v/>
      </c>
      <c r="CF26" s="19" t="str">
        <f>IF(CE26="","-",'Extrato 2'!$S26)</f>
        <v>-</v>
      </c>
      <c r="CG26" s="19" t="str">
        <v/>
      </c>
      <c r="CH26" s="19" t="str">
        <f>IF(CG26="","",VLOOKUP(CG26,'Extrato 2'!$S$3:$U$72,3,0))</f>
        <v/>
      </c>
      <c r="CI26" s="2" t="str">
        <f>IF(CG26="","",CH26&amp;" ("&amp;VLOOKUP(CG26,'Extrato 2'!$S$3:$U$72,2,0)&amp;")")</f>
        <v/>
      </c>
      <c r="CJ26" s="19" t="str">
        <f>IF('Extrato 2'!D26='Extrato 2'!$EH$8,'Extrato 2'!E26,"")</f>
        <v/>
      </c>
      <c r="CK26" s="19" t="str">
        <f>IF(CJ26="","-",'Extrato 2'!$S26)</f>
        <v>-</v>
      </c>
      <c r="CL26" s="19" t="str">
        <v/>
      </c>
      <c r="CM26" s="19" t="str">
        <f>IF(CL26="","",VLOOKUP(CL26,'Extrato 2'!$S$3:$U$72,3,0))</f>
        <v/>
      </c>
      <c r="CN26" s="2" t="str">
        <f>IF(CL26="","",CM26&amp;" ("&amp;VLOOKUP(CL26,'Extrato 2'!$S$3:$U$72,2,0)&amp;")")</f>
        <v/>
      </c>
      <c r="CO26" s="19" t="str">
        <f>IF('Extrato 2'!D26='Extrato 2'!$EH$9,'Extrato 2'!E26,"")</f>
        <v/>
      </c>
      <c r="CP26" s="19" t="str">
        <f>IF(CO26="","-",'Extrato 2'!$S26)</f>
        <v>-</v>
      </c>
      <c r="CQ26" s="19" t="str">
        <v/>
      </c>
      <c r="CR26" s="19" t="str">
        <f>IF(CQ26="","",VLOOKUP(CQ26,'Extrato 2'!$S$3:$U$72,3,0))</f>
        <v/>
      </c>
      <c r="CS26" s="2" t="str">
        <f>IF(CQ26="","",CR26&amp;" ("&amp;VLOOKUP(CQ26,'Extrato 2'!$S$3:$U$72,2,0)&amp;")")</f>
        <v/>
      </c>
      <c r="CU26" s="19" t="str">
        <f>IF('Extrato 2'!D26='Extrato 2'!$EJ$3,'Extrato 2'!E26,"")</f>
        <v/>
      </c>
      <c r="CV26" s="19" t="str">
        <f>IF(CU26="","-",'Extrato 2'!S26)</f>
        <v>-</v>
      </c>
      <c r="CW26" s="19" t="str">
        <v/>
      </c>
      <c r="CX26" s="19" t="str">
        <f>IF(CW26="","",VLOOKUP(CW26,'Extrato 2'!$S$3:$U$72,3,0))</f>
        <v/>
      </c>
      <c r="CY26" s="2" t="str">
        <f>IF(CW26="","",CX26&amp;" ("&amp;VLOOKUP(CW26,'Extrato 2'!$S$3:$U$72,2,0)&amp;")")</f>
        <v/>
      </c>
      <c r="CZ26" s="19" t="str">
        <f>IF('Extrato 2'!D26='Extrato 2'!$EJ$4,'Extrato 2'!E26,"")</f>
        <v/>
      </c>
      <c r="DA26" s="19" t="str">
        <f>IF(CZ26="","-",'Extrato 2'!$S26)</f>
        <v>-</v>
      </c>
      <c r="DB26" s="19" t="str">
        <v/>
      </c>
      <c r="DC26" s="19" t="str">
        <f>IF(DB26="","",VLOOKUP(DB26,'Extrato 2'!$S$3:$U$72,3,0))</f>
        <v/>
      </c>
      <c r="DD26" s="2" t="str">
        <f>IF(DB26="","",DC26&amp;" ("&amp;VLOOKUP(DB26,'Extrato 2'!$S$3:$U$72,2,0)&amp;")")</f>
        <v/>
      </c>
      <c r="DE26" s="19" t="str">
        <f>IF('Extrato 2'!D26='Extrato 2'!$EJ$5,'Extrato 2'!E26,"")</f>
        <v/>
      </c>
      <c r="DF26" s="19" t="str">
        <f>IF(DE26="","-",'Extrato 2'!$S26)</f>
        <v>-</v>
      </c>
      <c r="DG26" s="19" t="str">
        <v/>
      </c>
      <c r="DH26" s="19" t="str">
        <f>IF(DG26="","",VLOOKUP(DG26,'Extrato 2'!$S$3:$U$72,3,0))</f>
        <v/>
      </c>
      <c r="DI26" s="2" t="str">
        <f>IF(DG26="","",DH26&amp;" ("&amp;VLOOKUP(DG26,'Extrato 2'!$S$3:$U$72,2,0)&amp;")")</f>
        <v/>
      </c>
      <c r="DJ26" s="19" t="str">
        <f>IF('Extrato 2'!D26='Extrato 2'!$EJ$6,'Extrato 2'!E26,"")</f>
        <v/>
      </c>
      <c r="DK26" s="19" t="str">
        <f>IF(DJ26="","-",'Extrato 2'!$S26)</f>
        <v>-</v>
      </c>
      <c r="DL26" s="19" t="str">
        <v/>
      </c>
      <c r="DM26" s="19" t="str">
        <f>IF(DL26="","",VLOOKUP(DL26,'Extrato 2'!$S$3:$U$72,3,0))</f>
        <v/>
      </c>
      <c r="DN26" s="2" t="str">
        <f>IF(DL26="","",DM26&amp;" ("&amp;VLOOKUP(DL26,'Extrato 2'!$S$3:$U$72,2,0)&amp;")")</f>
        <v/>
      </c>
      <c r="DO26" s="19" t="str">
        <f>IF('Extrato 2'!D26='Extrato 2'!$EJ$7,'Extrato 2'!E26,"")</f>
        <v/>
      </c>
      <c r="DP26" s="19" t="str">
        <f>IF(DO26="","-",'Extrato 2'!$S26)</f>
        <v>-</v>
      </c>
      <c r="DQ26" s="19" t="str">
        <v/>
      </c>
      <c r="DR26" s="19" t="str">
        <f>IF(DQ26="","",VLOOKUP(DQ26,'Extrato 2'!$S$3:$U$72,3,0))</f>
        <v/>
      </c>
      <c r="DS26" s="2" t="str">
        <f>IF(DQ26="","",DR26&amp;" ("&amp;VLOOKUP(DQ26,'Extrato 2'!$S$3:$U$72,2,0)&amp;")")</f>
        <v/>
      </c>
      <c r="DT26" s="19" t="str">
        <f>IF('Extrato 2'!D26='Extrato 2'!$EJ$8,'Extrato 2'!E26,"")</f>
        <v/>
      </c>
      <c r="DU26" s="19" t="str">
        <f>IF(DT26="","-",'Extrato 2'!$S26)</f>
        <v>-</v>
      </c>
      <c r="DV26" s="19" t="str">
        <v/>
      </c>
      <c r="DW26" s="19" t="str">
        <f>IF(DV26="","",VLOOKUP(DV26,'Extrato 2'!$S$3:$U$72,3,0))</f>
        <v/>
      </c>
      <c r="DX26" s="2" t="str">
        <f>IF(DV26="","",DW26&amp;" ("&amp;VLOOKUP(DV26,'Extrato 2'!$S$3:$U$72,2,0)&amp;")")</f>
        <v/>
      </c>
      <c r="DY26" s="19" t="str">
        <f>IF('Extrato 2'!D26='Extrato 2'!$EJ$9,'Extrato 2'!E26,"")</f>
        <v/>
      </c>
      <c r="DZ26" s="19" t="str">
        <f>IF(DY26="","-",'Extrato 2'!$S26)</f>
        <v>-</v>
      </c>
      <c r="EA26" s="19" t="str">
        <v/>
      </c>
      <c r="EB26" s="19" t="str">
        <f>IF(EA26="","",VLOOKUP(EA26,'Extrato 2'!$S$3:$U$72,3,0))</f>
        <v/>
      </c>
      <c r="EC26" s="2" t="str">
        <f>IF(EA26="","",EB26&amp;" ("&amp;VLOOKUP(EA26,'Extrato 2'!$S$3:$U$72,2,0)&amp;")")</f>
        <v/>
      </c>
      <c r="FM26" s="78">
        <v>24</v>
      </c>
      <c r="FN26" s="78" t="str">
        <f>IF('Extrato 2'!$FG$13='Extrato 2'!$GB$29,'Extrato 2'!AE26,IF('Extrato 2'!$FG$13='Extrato 2'!$GC$29,'Extrato 2'!BO26,IF('Extrato 2'!$FG$13='Extrato 2'!$EJ$2,'Extrato 2'!CY26,"")))</f>
        <v/>
      </c>
      <c r="FO26" s="78">
        <v>24</v>
      </c>
      <c r="FP26" s="78" t="str">
        <f>IF('Extrato 2'!$FG$13='Extrato 2'!$GB$29,'Extrato 2'!AJ26,IF('Extrato 2'!$FG$13='Extrato 2'!$GC$29,'Extrato 2'!BT26,IF('Extrato 2'!$FG$13='Extrato 2'!$EJ$2,'Extrato 2'!DD26,"")))</f>
        <v/>
      </c>
      <c r="FQ26" s="78">
        <v>24</v>
      </c>
      <c r="FR26" s="78" t="str">
        <f>IF('Extrato 2'!$FG$13='Extrato 2'!$GB$29,'Extrato 2'!AO26,IF('Extrato 2'!$FG$13='Extrato 2'!$GC$29,'Extrato 2'!BY26,IF('Extrato 2'!$FG$13='Extrato 2'!$EJ$2,'Extrato 2'!DI26,"")))</f>
        <v/>
      </c>
      <c r="FS26" s="78">
        <v>24</v>
      </c>
      <c r="FT26" s="78" t="str">
        <f>IF('Extrato 2'!$FG$13='Extrato 2'!$GB$29,'Extrato 2'!AT26,IF('Extrato 2'!$FG$13='Extrato 2'!$GC$29,'Extrato 2'!CD26,IF('Extrato 2'!$FG$13='Extrato 2'!$EJ$2,'Extrato 2'!DN26,"")))</f>
        <v/>
      </c>
      <c r="FU26" s="78">
        <v>24</v>
      </c>
      <c r="FV26" s="78" t="str">
        <f>IF('Extrato 2'!$FG$13='Extrato 2'!$GB$29,'Extrato 2'!AY26,IF('Extrato 2'!$FG$13='Extrato 2'!$GC$29,'Extrato 2'!CI26,IF('Extrato 2'!$FG$13='Extrato 2'!$EJ$2,'Extrato 2'!DS26,"")))</f>
        <v/>
      </c>
      <c r="FW26" s="78">
        <v>24</v>
      </c>
      <c r="FX26" s="78" t="str">
        <f>IF('Extrato 2'!$FG$13='Extrato 2'!$GB$29,'Extrato 2'!BD26,IF('Extrato 2'!$FG$13='Extrato 2'!$GC$29,'Extrato 2'!CN26,IF('Extrato 2'!$FG$13='Extrato 2'!$EJ$2,'Extrato 2'!DX26,"")))</f>
        <v/>
      </c>
      <c r="FY26" s="78">
        <v>24</v>
      </c>
      <c r="FZ26" s="78" t="str">
        <f>IF('Extrato 2'!$FG$13='Extrato 2'!$GB$29,'Extrato 2'!BI26,IF('Extrato 2'!$FG$13='Extrato 2'!$GC$29,'Extrato 2'!CS26,IF('Extrato 2'!$FG$13='Extrato 2'!$EJ$2,'Extrato 2'!EC26,"")))</f>
        <v/>
      </c>
      <c r="GE26" s="30" t="str">
        <f>'Extrato 2'!FJ8</f>
        <v>6ª</v>
      </c>
      <c r="GF26" s="30" t="str">
        <f>IF('Extrato 2'!$FG$13='Extrato 2'!$GB$29,'Extrato 2'!FJ8&amp;" Colocação ("&amp;'Extrato 2'!EG8&amp;")",IF('Extrato 2'!$FG$13='Extrato 2'!$GC$29,'Extrato 2'!FJ8&amp;" Colocação ("&amp;'Extrato 2'!EI8&amp;")",IF('Extrato 2'!$FG$13='Extrato 2'!$EJ$2,'Extrato 2'!FJ8&amp;" Colocação ("&amp;'Extrato 2'!EK8&amp;")","")))</f>
        <v>6ª Colocação (1)</v>
      </c>
      <c r="GG26" s="30" t="str">
        <f t="shared" si="16"/>
        <v>6ª</v>
      </c>
      <c r="GK26" s="10" t="s">
        <v>4</v>
      </c>
      <c r="GL26" s="12" t="str">
        <f>IF(GK25="","",IF(GL25="","",IF((GK25-GL25)&lt;0,(GK25-GL25)*-1,(GK25-GL25)*1)))</f>
        <v/>
      </c>
      <c r="GM26" s="12" t="str">
        <f>IF(GK25="","",IF(GM25="","",IF((GK25-GM25)&lt;0,(GK25-GM25)*-1,(GK25-GM25)*1)))</f>
        <v/>
      </c>
      <c r="GN26" s="12" t="str">
        <f>IF(GK25="","",IF(GN25="","",IF((GK25-GN25)&lt;0,(GK25-GN25)*-1,(GK25-GN25)*1)))</f>
        <v/>
      </c>
      <c r="GO26" s="12" t="str">
        <f>IF(GK25="","",IF(GO25="","",IF((GK25-GO25)&lt;0,(GK25-GO25)*-1,(GK25-GO25)*1)))</f>
        <v/>
      </c>
      <c r="GP26" s="12" t="str">
        <f>IF(GK25="","",IF(GP25="","",IF((GK25-GP25)&lt;0,(GK25-GP25)*-1,(GK25-GP25)*1)))</f>
        <v/>
      </c>
      <c r="GQ26" s="12" t="str">
        <f>IF(GK25="","",IF(GQ25="","",IF((GK25-GQ25)&lt;0,(GK25-GQ25)*-1,(GK25-GQ25)*1)))</f>
        <v/>
      </c>
      <c r="GS26" s="11" t="str">
        <f>IF(ISERROR('Extrato 2'!II25&amp;" e"&amp;" "&amp;'Extrato 2'!IJ25&amp;"."),"-",'Extrato 2'!II25&amp;" e"&amp;" "&amp;'Extrato 2'!IJ25&amp;".")</f>
        <v>semelhante a 1ª colocada e semelhante a 2ª colocada.</v>
      </c>
      <c r="GT26" s="11" t="str">
        <f>IF(ISERROR('Extrato 2'!II25&amp;","&amp;" "&amp;'Extrato 2'!IJ25&amp;" e"&amp;" "&amp;'Extrato 2'!IK25&amp;"."),"-",'Extrato 2'!II25&amp;","&amp;" "&amp;'Extrato 2'!IJ25&amp;" e"&amp;" "&amp;'Extrato 2'!IK25&amp;".")</f>
        <v>semelhante a 1ª colocada, semelhante a 2ª colocada e semelhante a 3ª colocada.</v>
      </c>
      <c r="GU26" s="11" t="str">
        <f>IF(ISERROR('Extrato 2'!II25&amp;","&amp;" "&amp;'Extrato 2'!IJ25&amp;","&amp;" "&amp;'Extrato 2'!IK25&amp;" e"&amp;" "&amp;'Extrato 2'!IL25&amp;"."),"-",'Extrato 2'!II25&amp;","&amp;" "&amp;'Extrato 2'!IJ25&amp;","&amp;" "&amp;'Extrato 2'!IK25&amp;" e"&amp;" "&amp;'Extrato 2'!IL25&amp;".")</f>
        <v>semelhante a 1ª colocada, semelhante a 2ª colocada, semelhante a 3ª colocada e semelhante a 4ª colocada.</v>
      </c>
      <c r="GV26" s="11" t="str">
        <f>IF(ISERROR('Extrato 2'!II25&amp;","&amp;" "&amp;'Extrato 2'!IJ25&amp;","&amp;" "&amp;'Extrato 2'!IK25&amp;","&amp;" "&amp;'Extrato 2'!IL25&amp;" e"&amp;" "&amp;'Extrato 2'!IM25&amp;"."),"-",'Extrato 2'!II25&amp;","&amp;" "&amp;'Extrato 2'!IJ25&amp;","&amp;" "&amp;'Extrato 2'!IK25&amp;","&amp;" "&amp;'Extrato 2'!IL25&amp;" e"&amp;" "&amp;'Extrato 2'!IM25&amp;".")</f>
        <v>semelhante a 1ª colocada, semelhante a 2ª colocada, semelhante a 3ª colocada, semelhante a 4ª colocada e semelhante a 6ª colocada.</v>
      </c>
      <c r="GW26" s="11" t="str">
        <f>IF(ISERROR('Extrato 2'!II25&amp;","&amp;" "&amp;'Extrato 2'!IJ25&amp;","&amp;" "&amp;'Extrato 2'!IK25&amp;","&amp;" "&amp;'Extrato 2'!IL25&amp;","&amp;" "&amp;'Extrato 2'!IM25&amp;"e"&amp;" "&amp;'Extrato 2'!IN25&amp;"."),"-",'Extrato 2'!II25&amp;","&amp;" "&amp;'Extrato 2'!IJ25&amp;","&amp;" "&amp;'Extrato 2'!IK25&amp;","&amp;" "&amp;'Extrato 2'!IL25&amp;","&amp;" "&amp;'Extrato 2'!IM25&amp;" e"&amp;" "&amp;'Extrato 2'!IN25&amp;".")</f>
        <v>semelhante a 1ª colocada, semelhante a 2ª colocada, semelhante a 3ª colocada, semelhante a 4ª colocada, semelhante a 6ª colocada e semelhante a 7ª colocada.</v>
      </c>
      <c r="MB26" s="32">
        <f t="shared" si="12"/>
        <v>22</v>
      </c>
      <c r="MC26" s="32">
        <v>24</v>
      </c>
      <c r="MD26" s="32" t="str">
        <f>IF('Extrato 2'!X24=0,"",'Extrato 2'!X24)</f>
        <v/>
      </c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</row>
    <row r="27" spans="2:369" ht="15" customHeight="1" x14ac:dyDescent="0.25">
      <c r="B27" s="19">
        <f>'Extrato 2'!MC29</f>
        <v>27</v>
      </c>
      <c r="C27" s="7">
        <f>Esboço!AX25</f>
        <v>25</v>
      </c>
      <c r="D27" s="4" t="str">
        <f>IF('Análise Quantitativa'!V61=0,"",'Análise Quantitativa'!V61)</f>
        <v/>
      </c>
      <c r="E27" s="3" t="str">
        <f>IF('Análise Quantitativa'!P61=0,"",'Análise Quantitativa'!P61)</f>
        <v/>
      </c>
      <c r="F27" s="19" t="str">
        <f t="shared" si="0"/>
        <v/>
      </c>
      <c r="G27" s="19" t="str">
        <f t="shared" si="1"/>
        <v/>
      </c>
      <c r="H27" s="22" t="str">
        <v/>
      </c>
      <c r="I27" s="22" t="str">
        <v/>
      </c>
      <c r="J27" s="76" t="str">
        <f>IFERROR(IF('Análise Quantitativa'!$D$33="Máximo",RANK(D27,$D$3:$D$72,0),IF('Análise Quantitativa'!$D$33="Mínimo",RANK(D27,$D$3:$D$72,1),IF('Análise Quantitativa'!$D$33="- Mínimo",RANK(D27,$D$3:$D$72,1),""))),"")</f>
        <v/>
      </c>
      <c r="K27" s="76" t="str">
        <f>IFERROR(IF('Análise Quantitativa'!$D$33="Máximo",_xlfn.RANK.EQ(D27,$D$3:$D$72,0)+COUNTIF($D$3:D27,D27)-1,IF('Análise Quantitativa'!$D$33="Mínimo",_xlfn.RANK.EQ(D27,$D$3:$D$72,1)+COUNTIF($D$3:D27,D27)-1,IF('Análise Quantitativa'!$D$33="- Mínimo",_xlfn.RANK.EQ(D27,$D$3:$D$72,1)+COUNTIF($D$3:D27,D27)-1,""))),"")</f>
        <v/>
      </c>
      <c r="L27" s="6" t="str">
        <f>IFERROR(IF(ISBLANK(D27),"",IF(AND(D27&gt;'Extrato 2'!$EW$3),'Extrato 2'!$HR$2,IF(AND(D27&lt;'Extrato 2'!$EX$3),'Extrato 2'!$HQ$2,'Extrato 2'!$HP$2))),"")</f>
        <v>&gt;₯</v>
      </c>
      <c r="M27" s="6" t="e">
        <f>IF((((IF(AND('Extrato 2'!D27&gt;'Extrato 2'!$EW$3),(('Extrato 2'!$EW$3-'Extrato 2'!D27)/'Extrato 2'!D27),IF(AND('Extrato 2'!D27&lt;'Extrato 2'!$EX$3),(('Extrato 2'!$EX$3-'Extrato 2'!D27)/'Extrato 2'!D27),'Extrato 2'!$HW$2)))))&lt;0,IF(AND('Extrato 2'!D27&gt;'Extrato 2'!$EW$3),(('Extrato 2'!$EW$3-'Extrato 2'!D27)/'Extrato 2'!D27),IF(AND('Extrato 2'!D27&lt;'Extrato 2'!$EX$3),(('Extrato 2'!$EX$3-'Extrato 2'!D27)/'Extrato 2'!D27),'Extrato 2'!$HW$2))*-1,IF(AND('Extrato 2'!D27&gt;'Extrato 2'!$EW$3),(('Extrato 2'!$EW$3-'Extrato 2'!D27)/'Extrato 2'!D27),IF(AND('Extrato 2'!D27&lt;'Extrato 2'!$EX$3),(('Extrato 2'!$EX$3-'Extrato 2'!D27)/'Extrato 2'!D27),'Extrato 2'!$HW$2)))</f>
        <v>#VALUE!</v>
      </c>
      <c r="N27" s="6" t="e">
        <f>IF(AND(D27&gt;'Extrato 2'!$EW$3),M27,"")</f>
        <v>#VALUE!</v>
      </c>
      <c r="O27" s="6" t="str">
        <f>IF(D27&lt;'Extrato 2'!$EX$3,M27,"")</f>
        <v/>
      </c>
      <c r="P27" s="5" t="str">
        <f>IF('Extrato 2'!L27='Extrato 2'!$HP$2,'Extrato 2'!D27,"")</f>
        <v/>
      </c>
      <c r="Q27" s="4" t="str">
        <f>IF(ISNA(HLOOKUP($Q$2,'Extrato 2'!$ME$3:$NE$74,B27,0)),"",IF(HLOOKUP($Q$2,'Extrato 2'!$ME$3:$NE$74,B27,0)="","",IF(HLOOKUP($Q$2,'Extrato 2'!$ME$3:$NE$74,B27,0)=0,"",HLOOKUP($Q$2,'Extrato 2'!$ME$3:$NE$74,B27,0))))</f>
        <v/>
      </c>
      <c r="S27" s="77" t="str">
        <f t="shared" si="6"/>
        <v/>
      </c>
      <c r="T27" s="19" t="str">
        <f t="shared" si="2"/>
        <v/>
      </c>
      <c r="U27" s="3" t="str">
        <f>IF('Análise Quantitativa'!C61=0,"",'Análise Quantitativa'!C61)</f>
        <v/>
      </c>
      <c r="V27" s="19" t="str">
        <f t="shared" si="3"/>
        <v/>
      </c>
      <c r="X27" s="19" t="str">
        <f t="shared" si="4"/>
        <v/>
      </c>
      <c r="Y27" s="19" t="str">
        <f t="shared" si="5"/>
        <v/>
      </c>
      <c r="AA27" s="19" t="str">
        <f>IF('Extrato 2'!D27='Extrato 2'!$EF$3,'Extrato 2'!E27,"")</f>
        <v/>
      </c>
      <c r="AB27" s="19" t="str">
        <f>IF(AA27="","-",'Extrato 2'!S27)</f>
        <v>-</v>
      </c>
      <c r="AC27" s="19" t="str">
        <v/>
      </c>
      <c r="AD27" s="19" t="str">
        <f>IF(AC27="","",VLOOKUP(AC27,'Extrato 2'!$S$3:$U$72,3,0))</f>
        <v/>
      </c>
      <c r="AE27" s="2" t="str">
        <f>IF(AC27="","",AD27&amp;" ("&amp;VLOOKUP(AC27,'Extrato 2'!$S$3:$U$72,2,0)&amp;")")</f>
        <v/>
      </c>
      <c r="AF27" s="19" t="str">
        <f>IF('Extrato 2'!D27='Extrato 2'!$EF$4,'Extrato 2'!E27,"")</f>
        <v/>
      </c>
      <c r="AG27" s="19" t="str">
        <f>IF(AF27="","-",'Extrato 2'!$S27)</f>
        <v>-</v>
      </c>
      <c r="AH27" s="19" t="str">
        <v/>
      </c>
      <c r="AI27" s="19" t="str">
        <f>IF(AH27="","",VLOOKUP(AH27,'Extrato 2'!$S$3:$U$72,3,0))</f>
        <v/>
      </c>
      <c r="AJ27" s="2" t="str">
        <f>IF(AH27="","",AI27&amp;" ("&amp;VLOOKUP(AH27,'Extrato 2'!$S$3:$U$72,2,0)&amp;")")</f>
        <v/>
      </c>
      <c r="AK27" s="19" t="str">
        <f>IF('Extrato 2'!D27='Extrato 2'!$EF$5,'Extrato 2'!E27,"")</f>
        <v/>
      </c>
      <c r="AL27" s="19" t="str">
        <f>IF(AK27="","-",'Extrato 2'!$S27)</f>
        <v>-</v>
      </c>
      <c r="AM27" s="19" t="str">
        <v/>
      </c>
      <c r="AN27" s="19" t="str">
        <f>IF(AM27="","",VLOOKUP(AM27,'Extrato 2'!$S$3:$U$72,3,0))</f>
        <v/>
      </c>
      <c r="AO27" s="2" t="str">
        <f>IF(AM27="","",AN27&amp;" ("&amp;VLOOKUP(AM27,'Extrato 2'!$S$3:$U$72,2,0)&amp;")")</f>
        <v/>
      </c>
      <c r="AP27" s="19" t="str">
        <f>IF('Extrato 2'!D27='Extrato 2'!$EF$6,'Extrato 2'!E27,"")</f>
        <v/>
      </c>
      <c r="AQ27" s="19" t="str">
        <f>IF(AP27="","-",'Extrato 2'!$S27)</f>
        <v>-</v>
      </c>
      <c r="AR27" s="19" t="str">
        <v/>
      </c>
      <c r="AS27" s="19" t="str">
        <f>IF(AR27="","",VLOOKUP(AR27,'Extrato 2'!$S$3:$U$72,3,0))</f>
        <v/>
      </c>
      <c r="AT27" s="2" t="str">
        <f>IF(AR27="","",AS27&amp;" ("&amp;VLOOKUP(AR27,'Extrato 2'!$S$3:$U$72,2,0)&amp;")")</f>
        <v/>
      </c>
      <c r="AU27" s="19" t="str">
        <f>IF('Extrato 2'!D27='Extrato 2'!$EF$7,'Extrato 2'!E27,"")</f>
        <v/>
      </c>
      <c r="AV27" s="19" t="str">
        <f>IF(AU27="","-",'Extrato 2'!$S27)</f>
        <v>-</v>
      </c>
      <c r="AW27" s="19" t="str">
        <v/>
      </c>
      <c r="AX27" s="19" t="str">
        <f>IF(AW27="","",VLOOKUP(AW27,'Extrato 2'!$S$3:$U$72,3,0))</f>
        <v/>
      </c>
      <c r="AY27" s="2" t="str">
        <f>IF(AW27="","",AX27&amp;" ("&amp;VLOOKUP(AW27,'Extrato 2'!$S$3:$U$72,2,0)&amp;")")</f>
        <v/>
      </c>
      <c r="AZ27" s="19" t="str">
        <f>IF('Extrato 2'!D27='Extrato 2'!$EF$8,'Extrato 2'!E27,"")</f>
        <v/>
      </c>
      <c r="BA27" s="19" t="str">
        <f>IF(AZ27="","-",'Extrato 2'!$S27)</f>
        <v>-</v>
      </c>
      <c r="BB27" s="19" t="str">
        <v/>
      </c>
      <c r="BC27" s="19" t="str">
        <f>IF(BB27="","",VLOOKUP(BB27,'Extrato 2'!$S$3:$U$72,3,0))</f>
        <v/>
      </c>
      <c r="BD27" s="2" t="str">
        <f>IF(BB27="","",BC27&amp;" ("&amp;VLOOKUP(BB27,'Extrato 2'!$S$3:$U$72,2,0)&amp;")")</f>
        <v/>
      </c>
      <c r="BE27" s="19" t="str">
        <f>IF('Extrato 2'!D27='Extrato 2'!$EF$9,'Extrato 2'!E27,"")</f>
        <v/>
      </c>
      <c r="BF27" s="19" t="str">
        <f>IF(BE27="","-",'Extrato 2'!$S27)</f>
        <v>-</v>
      </c>
      <c r="BG27" s="19" t="str">
        <v/>
      </c>
      <c r="BH27" s="19" t="str">
        <f>IF(BG27="","",VLOOKUP(BG27,'Extrato 2'!$S$3:$U$72,3,0))</f>
        <v/>
      </c>
      <c r="BI27" s="2" t="str">
        <f>IF(BG27="","",BH27&amp;" ("&amp;VLOOKUP(BG27,'Extrato 2'!$S$3:$U$72,2,0)&amp;")")</f>
        <v/>
      </c>
      <c r="BJ27" s="8"/>
      <c r="BK27" s="19" t="str">
        <f>IF('Extrato 2'!D27='Extrato 2'!$EH$3,'Extrato 2'!E27,"")</f>
        <v/>
      </c>
      <c r="BL27" s="19" t="str">
        <f>IF(BK27="","-",'Extrato 2'!S27)</f>
        <v>-</v>
      </c>
      <c r="BM27" s="19" t="str">
        <v/>
      </c>
      <c r="BN27" s="19" t="str">
        <f>IF(BM27="","",VLOOKUP(BM27,'Extrato 2'!$S$3:$U$72,3,0))</f>
        <v/>
      </c>
      <c r="BO27" s="2" t="str">
        <f>IF(BM27="","",BN27&amp;" ("&amp;VLOOKUP(BM27,'Extrato 2'!$S$3:$U$72,2,0)&amp;")")</f>
        <v/>
      </c>
      <c r="BP27" s="19" t="str">
        <f>IF('Extrato 2'!D27='Extrato 2'!$EH$4,'Extrato 2'!E27,"")</f>
        <v/>
      </c>
      <c r="BQ27" s="19" t="str">
        <f>IF(BP27="","-",'Extrato 2'!$S27)</f>
        <v>-</v>
      </c>
      <c r="BR27" s="19" t="str">
        <v/>
      </c>
      <c r="BS27" s="19" t="str">
        <f>IF(BR27="","",VLOOKUP(BR27,'Extrato 2'!$S$3:$U$72,3,0))</f>
        <v/>
      </c>
      <c r="BT27" s="2" t="str">
        <f>IF(BR27="","",BS27&amp;" ("&amp;VLOOKUP(BR27,'Extrato 2'!$S$3:$U$72,2,0)&amp;")")</f>
        <v/>
      </c>
      <c r="BU27" s="19" t="str">
        <f>IF('Extrato 2'!D27='Extrato 2'!$EH$5,'Extrato 2'!E27,"")</f>
        <v/>
      </c>
      <c r="BV27" s="19" t="str">
        <f>IF(BU27="","-",'Extrato 2'!$S27)</f>
        <v>-</v>
      </c>
      <c r="BW27" s="19" t="str">
        <v/>
      </c>
      <c r="BX27" s="19" t="str">
        <f>IF(BW27="","",VLOOKUP(BW27,'Extrato 2'!$S$3:$U$72,3,0))</f>
        <v/>
      </c>
      <c r="BY27" s="2" t="str">
        <f>IF(BW27="","",BX27&amp;" ("&amp;VLOOKUP(BW27,'Extrato 2'!$S$3:$U$72,2,0)&amp;")")</f>
        <v/>
      </c>
      <c r="BZ27" s="19" t="str">
        <f>IF('Extrato 2'!D27='Extrato 2'!$EH$6,'Extrato 2'!E27,"")</f>
        <v/>
      </c>
      <c r="CA27" s="19" t="str">
        <f>IF(BZ27="","-",'Extrato 2'!$S27)</f>
        <v>-</v>
      </c>
      <c r="CB27" s="19" t="str">
        <v/>
      </c>
      <c r="CC27" s="19" t="str">
        <f>IF(CB27="","",VLOOKUP(CB27,'Extrato 2'!$S$3:$U$72,3,0))</f>
        <v/>
      </c>
      <c r="CD27" s="2" t="str">
        <f>IF(CB27="","",CC27&amp;" ("&amp;VLOOKUP(CB27,'Extrato 2'!$S$3:$U$72,2,0)&amp;")")</f>
        <v/>
      </c>
      <c r="CE27" s="19" t="str">
        <f>IF('Extrato 2'!D27='Extrato 2'!$EH$7,'Extrato 2'!E27,"")</f>
        <v/>
      </c>
      <c r="CF27" s="19" t="str">
        <f>IF(CE27="","-",'Extrato 2'!$S27)</f>
        <v>-</v>
      </c>
      <c r="CG27" s="19" t="str">
        <v/>
      </c>
      <c r="CH27" s="19" t="str">
        <f>IF(CG27="","",VLOOKUP(CG27,'Extrato 2'!$S$3:$U$72,3,0))</f>
        <v/>
      </c>
      <c r="CI27" s="2" t="str">
        <f>IF(CG27="","",CH27&amp;" ("&amp;VLOOKUP(CG27,'Extrato 2'!$S$3:$U$72,2,0)&amp;")")</f>
        <v/>
      </c>
      <c r="CJ27" s="19" t="str">
        <f>IF('Extrato 2'!D27='Extrato 2'!$EH$8,'Extrato 2'!E27,"")</f>
        <v/>
      </c>
      <c r="CK27" s="19" t="str">
        <f>IF(CJ27="","-",'Extrato 2'!$S27)</f>
        <v>-</v>
      </c>
      <c r="CL27" s="19" t="str">
        <v/>
      </c>
      <c r="CM27" s="19" t="str">
        <f>IF(CL27="","",VLOOKUP(CL27,'Extrato 2'!$S$3:$U$72,3,0))</f>
        <v/>
      </c>
      <c r="CN27" s="2" t="str">
        <f>IF(CL27="","",CM27&amp;" ("&amp;VLOOKUP(CL27,'Extrato 2'!$S$3:$U$72,2,0)&amp;")")</f>
        <v/>
      </c>
      <c r="CO27" s="19" t="str">
        <f>IF('Extrato 2'!D27='Extrato 2'!$EH$9,'Extrato 2'!E27,"")</f>
        <v/>
      </c>
      <c r="CP27" s="19" t="str">
        <f>IF(CO27="","-",'Extrato 2'!$S27)</f>
        <v>-</v>
      </c>
      <c r="CQ27" s="19" t="str">
        <v/>
      </c>
      <c r="CR27" s="19" t="str">
        <f>IF(CQ27="","",VLOOKUP(CQ27,'Extrato 2'!$S$3:$U$72,3,0))</f>
        <v/>
      </c>
      <c r="CS27" s="2" t="str">
        <f>IF(CQ27="","",CR27&amp;" ("&amp;VLOOKUP(CQ27,'Extrato 2'!$S$3:$U$72,2,0)&amp;")")</f>
        <v/>
      </c>
      <c r="CU27" s="19" t="str">
        <f>IF('Extrato 2'!D27='Extrato 2'!$EJ$3,'Extrato 2'!E27,"")</f>
        <v/>
      </c>
      <c r="CV27" s="19" t="str">
        <f>IF(CU27="","-",'Extrato 2'!S27)</f>
        <v>-</v>
      </c>
      <c r="CW27" s="19" t="str">
        <v/>
      </c>
      <c r="CX27" s="19" t="str">
        <f>IF(CW27="","",VLOOKUP(CW27,'Extrato 2'!$S$3:$U$72,3,0))</f>
        <v/>
      </c>
      <c r="CY27" s="2" t="str">
        <f>IF(CW27="","",CX27&amp;" ("&amp;VLOOKUP(CW27,'Extrato 2'!$S$3:$U$72,2,0)&amp;")")</f>
        <v/>
      </c>
      <c r="CZ27" s="19" t="str">
        <f>IF('Extrato 2'!D27='Extrato 2'!$EJ$4,'Extrato 2'!E27,"")</f>
        <v/>
      </c>
      <c r="DA27" s="19" t="str">
        <f>IF(CZ27="","-",'Extrato 2'!$S27)</f>
        <v>-</v>
      </c>
      <c r="DB27" s="19" t="str">
        <v/>
      </c>
      <c r="DC27" s="19" t="str">
        <f>IF(DB27="","",VLOOKUP(DB27,'Extrato 2'!$S$3:$U$72,3,0))</f>
        <v/>
      </c>
      <c r="DD27" s="2" t="str">
        <f>IF(DB27="","",DC27&amp;" ("&amp;VLOOKUP(DB27,'Extrato 2'!$S$3:$U$72,2,0)&amp;")")</f>
        <v/>
      </c>
      <c r="DE27" s="19" t="str">
        <f>IF('Extrato 2'!D27='Extrato 2'!$EJ$5,'Extrato 2'!E27,"")</f>
        <v/>
      </c>
      <c r="DF27" s="19" t="str">
        <f>IF(DE27="","-",'Extrato 2'!$S27)</f>
        <v>-</v>
      </c>
      <c r="DG27" s="19" t="str">
        <v/>
      </c>
      <c r="DH27" s="19" t="str">
        <f>IF(DG27="","",VLOOKUP(DG27,'Extrato 2'!$S$3:$U$72,3,0))</f>
        <v/>
      </c>
      <c r="DI27" s="2" t="str">
        <f>IF(DG27="","",DH27&amp;" ("&amp;VLOOKUP(DG27,'Extrato 2'!$S$3:$U$72,2,0)&amp;")")</f>
        <v/>
      </c>
      <c r="DJ27" s="19" t="str">
        <f>IF('Extrato 2'!D27='Extrato 2'!$EJ$6,'Extrato 2'!E27,"")</f>
        <v/>
      </c>
      <c r="DK27" s="19" t="str">
        <f>IF(DJ27="","-",'Extrato 2'!$S27)</f>
        <v>-</v>
      </c>
      <c r="DL27" s="19" t="str">
        <v/>
      </c>
      <c r="DM27" s="19" t="str">
        <f>IF(DL27="","",VLOOKUP(DL27,'Extrato 2'!$S$3:$U$72,3,0))</f>
        <v/>
      </c>
      <c r="DN27" s="2" t="str">
        <f>IF(DL27="","",DM27&amp;" ("&amp;VLOOKUP(DL27,'Extrato 2'!$S$3:$U$72,2,0)&amp;")")</f>
        <v/>
      </c>
      <c r="DO27" s="19" t="str">
        <f>IF('Extrato 2'!D27='Extrato 2'!$EJ$7,'Extrato 2'!E27,"")</f>
        <v/>
      </c>
      <c r="DP27" s="19" t="str">
        <f>IF(DO27="","-",'Extrato 2'!$S27)</f>
        <v>-</v>
      </c>
      <c r="DQ27" s="19" t="str">
        <v/>
      </c>
      <c r="DR27" s="19" t="str">
        <f>IF(DQ27="","",VLOOKUP(DQ27,'Extrato 2'!$S$3:$U$72,3,0))</f>
        <v/>
      </c>
      <c r="DS27" s="2" t="str">
        <f>IF(DQ27="","",DR27&amp;" ("&amp;VLOOKUP(DQ27,'Extrato 2'!$S$3:$U$72,2,0)&amp;")")</f>
        <v/>
      </c>
      <c r="DT27" s="19" t="str">
        <f>IF('Extrato 2'!D27='Extrato 2'!$EJ$8,'Extrato 2'!E27,"")</f>
        <v/>
      </c>
      <c r="DU27" s="19" t="str">
        <f>IF(DT27="","-",'Extrato 2'!$S27)</f>
        <v>-</v>
      </c>
      <c r="DV27" s="19" t="str">
        <v/>
      </c>
      <c r="DW27" s="19" t="str">
        <f>IF(DV27="","",VLOOKUP(DV27,'Extrato 2'!$S$3:$U$72,3,0))</f>
        <v/>
      </c>
      <c r="DX27" s="2" t="str">
        <f>IF(DV27="","",DW27&amp;" ("&amp;VLOOKUP(DV27,'Extrato 2'!$S$3:$U$72,2,0)&amp;")")</f>
        <v/>
      </c>
      <c r="DY27" s="19" t="str">
        <f>IF('Extrato 2'!D27='Extrato 2'!$EJ$9,'Extrato 2'!E27,"")</f>
        <v/>
      </c>
      <c r="DZ27" s="19" t="str">
        <f>IF(DY27="","-",'Extrato 2'!$S27)</f>
        <v>-</v>
      </c>
      <c r="EA27" s="19" t="str">
        <v/>
      </c>
      <c r="EB27" s="19" t="str">
        <f>IF(EA27="","",VLOOKUP(EA27,'Extrato 2'!$S$3:$U$72,3,0))</f>
        <v/>
      </c>
      <c r="EC27" s="2" t="str">
        <f>IF(EA27="","",EB27&amp;" ("&amp;VLOOKUP(EA27,'Extrato 2'!$S$3:$U$72,2,0)&amp;")")</f>
        <v/>
      </c>
      <c r="FM27" s="78">
        <v>25</v>
      </c>
      <c r="FN27" s="78" t="str">
        <f>IF('Extrato 2'!$FG$13='Extrato 2'!$GB$29,'Extrato 2'!AE27,IF('Extrato 2'!$FG$13='Extrato 2'!$GC$29,'Extrato 2'!BO27,IF('Extrato 2'!$FG$13='Extrato 2'!$EJ$2,'Extrato 2'!CY27,"")))</f>
        <v/>
      </c>
      <c r="FO27" s="78">
        <v>25</v>
      </c>
      <c r="FP27" s="78" t="str">
        <f>IF('Extrato 2'!$FG$13='Extrato 2'!$GB$29,'Extrato 2'!AJ27,IF('Extrato 2'!$FG$13='Extrato 2'!$GC$29,'Extrato 2'!BT27,IF('Extrato 2'!$FG$13='Extrato 2'!$EJ$2,'Extrato 2'!DD27,"")))</f>
        <v/>
      </c>
      <c r="FQ27" s="78">
        <v>25</v>
      </c>
      <c r="FR27" s="78" t="str">
        <f>IF('Extrato 2'!$FG$13='Extrato 2'!$GB$29,'Extrato 2'!AO27,IF('Extrato 2'!$FG$13='Extrato 2'!$GC$29,'Extrato 2'!BY27,IF('Extrato 2'!$FG$13='Extrato 2'!$EJ$2,'Extrato 2'!DI27,"")))</f>
        <v/>
      </c>
      <c r="FS27" s="78">
        <v>25</v>
      </c>
      <c r="FT27" s="78" t="str">
        <f>IF('Extrato 2'!$FG$13='Extrato 2'!$GB$29,'Extrato 2'!AT27,IF('Extrato 2'!$FG$13='Extrato 2'!$GC$29,'Extrato 2'!CD27,IF('Extrato 2'!$FG$13='Extrato 2'!$EJ$2,'Extrato 2'!DN27,"")))</f>
        <v/>
      </c>
      <c r="FU27" s="78">
        <v>25</v>
      </c>
      <c r="FV27" s="78" t="str">
        <f>IF('Extrato 2'!$FG$13='Extrato 2'!$GB$29,'Extrato 2'!AY27,IF('Extrato 2'!$FG$13='Extrato 2'!$GC$29,'Extrato 2'!CI27,IF('Extrato 2'!$FG$13='Extrato 2'!$EJ$2,'Extrato 2'!DS27,"")))</f>
        <v/>
      </c>
      <c r="FW27" s="78">
        <v>25</v>
      </c>
      <c r="FX27" s="78" t="str">
        <f>IF('Extrato 2'!$FG$13='Extrato 2'!$GB$29,'Extrato 2'!BD27,IF('Extrato 2'!$FG$13='Extrato 2'!$GC$29,'Extrato 2'!CN27,IF('Extrato 2'!$FG$13='Extrato 2'!$EJ$2,'Extrato 2'!DX27,"")))</f>
        <v/>
      </c>
      <c r="FY27" s="78">
        <v>25</v>
      </c>
      <c r="FZ27" s="78" t="str">
        <f>IF('Extrato 2'!$FG$13='Extrato 2'!$GB$29,'Extrato 2'!BI27,IF('Extrato 2'!$FG$13='Extrato 2'!$GC$29,'Extrato 2'!CS27,IF('Extrato 2'!$FG$13='Extrato 2'!$EJ$2,'Extrato 2'!EC27,"")))</f>
        <v/>
      </c>
      <c r="GE27" s="30" t="str">
        <f>'Extrato 2'!FJ9</f>
        <v>7ª</v>
      </c>
      <c r="GF27" s="30" t="str">
        <f>IF('Extrato 2'!$FG$13='Extrato 2'!$GB$29,'Extrato 2'!FJ9&amp;" Colocação ("&amp;'Extrato 2'!EG9&amp;")",IF('Extrato 2'!$FG$13='Extrato 2'!$GC$29,'Extrato 2'!FJ9&amp;" Colocação ("&amp;'Extrato 2'!EI9&amp;")",IF('Extrato 2'!$FG$13='Extrato 2'!$EJ$2,'Extrato 2'!FJ9&amp;" Colocação ("&amp;'Extrato 2'!EK9&amp;")","")))</f>
        <v>7ª Colocação (1)</v>
      </c>
      <c r="GG27" s="30" t="str">
        <f t="shared" si="16"/>
        <v>7ª</v>
      </c>
      <c r="GK27" s="10" t="s">
        <v>3</v>
      </c>
      <c r="GL27" s="9" t="e">
        <f>IF(GK25=0,"",IF(GL25=0,"",IF((GL25-GK25)/GK25&lt;0,((GL25-GK25)/GK25)*-1,(GL25-GK25)/GK25)))</f>
        <v>#VALUE!</v>
      </c>
      <c r="GM27" s="9" t="e">
        <f>IF(GK25=0,"",IF(GM25=0,"",IF((GM25-GK25)/GK25&lt;0,((GM25-GK25)/GK25)*-1,(GM25-GK25)/GK25)))</f>
        <v>#VALUE!</v>
      </c>
      <c r="GN27" s="9" t="e">
        <f>IF(GK25=0,"",IF(GN25=0,"",IF((GN25-GK25)/GK25&lt;0,((GN25-GK25)/GK25)*-1,(GN25-GK25)/GK25)))</f>
        <v>#VALUE!</v>
      </c>
      <c r="GO27" s="9" t="e">
        <f>IF(GK25=0,"",IF(GO25=0,"",IF((GO25-GK25)/GK25&lt;0,((GO25-GK25)/GK25)*-1,(GO25-GK25)/GK25)))</f>
        <v>#VALUE!</v>
      </c>
      <c r="GP27" s="9" t="e">
        <f>IF(GK25=0,"",IF(GP25=0,"",IF((GP25-GK25)/GK25&lt;0,((GP25-GK25)/GK25)*-1,(GP25-GK25)/GK25)))</f>
        <v>#VALUE!</v>
      </c>
      <c r="GQ27" s="9" t="e">
        <f>IF(GK25=0,"",IF(GQ25=0,"",IF((GQ25-GK25)/GK25&lt;0,((GQ25-GK25)/GK25)*-1,(GQ25-GK25)/GK25)))</f>
        <v>#VALUE!</v>
      </c>
      <c r="MB27" s="32">
        <f t="shared" si="12"/>
        <v>23</v>
      </c>
      <c r="MC27" s="32">
        <v>25</v>
      </c>
      <c r="MD27" s="32" t="str">
        <f>IF('Extrato 2'!X25=0,"",'Extrato 2'!X25)</f>
        <v/>
      </c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</row>
    <row r="28" spans="2:369" ht="15" customHeight="1" x14ac:dyDescent="0.25">
      <c r="B28" s="19">
        <f>'Extrato 2'!MC30</f>
        <v>28</v>
      </c>
      <c r="C28" s="7">
        <f>Esboço!AX26</f>
        <v>26</v>
      </c>
      <c r="D28" s="4" t="str">
        <f>IF('Análise Quantitativa'!V62=0,"",'Análise Quantitativa'!V62)</f>
        <v/>
      </c>
      <c r="E28" s="3" t="str">
        <f>IF('Análise Quantitativa'!P62=0,"",'Análise Quantitativa'!P62)</f>
        <v/>
      </c>
      <c r="F28" s="19" t="str">
        <f t="shared" si="0"/>
        <v/>
      </c>
      <c r="G28" s="19" t="str">
        <f t="shared" si="1"/>
        <v/>
      </c>
      <c r="H28" s="22" t="str">
        <v/>
      </c>
      <c r="I28" s="22" t="str">
        <v/>
      </c>
      <c r="J28" s="76" t="str">
        <f>IFERROR(IF('Análise Quantitativa'!$D$33="Máximo",RANK(D28,$D$3:$D$72,0),IF('Análise Quantitativa'!$D$33="Mínimo",RANK(D28,$D$3:$D$72,1),IF('Análise Quantitativa'!$D$33="- Mínimo",RANK(D28,$D$3:$D$72,1),""))),"")</f>
        <v/>
      </c>
      <c r="K28" s="76" t="str">
        <f>IFERROR(IF('Análise Quantitativa'!$D$33="Máximo",_xlfn.RANK.EQ(D28,$D$3:$D$72,0)+COUNTIF($D$3:D28,D28)-1,IF('Análise Quantitativa'!$D$33="Mínimo",_xlfn.RANK.EQ(D28,$D$3:$D$72,1)+COUNTIF($D$3:D28,D28)-1,IF('Análise Quantitativa'!$D$33="- Mínimo",_xlfn.RANK.EQ(D28,$D$3:$D$72,1)+COUNTIF($D$3:D28,D28)-1,""))),"")</f>
        <v/>
      </c>
      <c r="L28" s="6" t="str">
        <f>IFERROR(IF(ISBLANK(D28),"",IF(AND(D28&gt;'Extrato 2'!$EW$3),'Extrato 2'!$HR$2,IF(AND(D28&lt;'Extrato 2'!$EX$3),'Extrato 2'!$HQ$2,'Extrato 2'!$HP$2))),"")</f>
        <v>&gt;₯</v>
      </c>
      <c r="M28" s="6" t="e">
        <f>IF((((IF(AND('Extrato 2'!D28&gt;'Extrato 2'!$EW$3),(('Extrato 2'!$EW$3-'Extrato 2'!D28)/'Extrato 2'!D28),IF(AND('Extrato 2'!D28&lt;'Extrato 2'!$EX$3),(('Extrato 2'!$EX$3-'Extrato 2'!D28)/'Extrato 2'!D28),'Extrato 2'!$HW$2)))))&lt;0,IF(AND('Extrato 2'!D28&gt;'Extrato 2'!$EW$3),(('Extrato 2'!$EW$3-'Extrato 2'!D28)/'Extrato 2'!D28),IF(AND('Extrato 2'!D28&lt;'Extrato 2'!$EX$3),(('Extrato 2'!$EX$3-'Extrato 2'!D28)/'Extrato 2'!D28),'Extrato 2'!$HW$2))*-1,IF(AND('Extrato 2'!D28&gt;'Extrato 2'!$EW$3),(('Extrato 2'!$EW$3-'Extrato 2'!D28)/'Extrato 2'!D28),IF(AND('Extrato 2'!D28&lt;'Extrato 2'!$EX$3),(('Extrato 2'!$EX$3-'Extrato 2'!D28)/'Extrato 2'!D28),'Extrato 2'!$HW$2)))</f>
        <v>#VALUE!</v>
      </c>
      <c r="N28" s="6" t="e">
        <f>IF(AND(D28&gt;'Extrato 2'!$EW$3),M28,"")</f>
        <v>#VALUE!</v>
      </c>
      <c r="O28" s="6" t="str">
        <f>IF(D28&lt;'Extrato 2'!$EX$3,M28,"")</f>
        <v/>
      </c>
      <c r="P28" s="5" t="str">
        <f>IF('Extrato 2'!L28='Extrato 2'!$HP$2,'Extrato 2'!D28,"")</f>
        <v/>
      </c>
      <c r="Q28" s="4" t="str">
        <f>IF(ISNA(HLOOKUP($Q$2,'Extrato 2'!$ME$3:$NE$74,B28,0)),"",IF(HLOOKUP($Q$2,'Extrato 2'!$ME$3:$NE$74,B28,0)="","",IF(HLOOKUP($Q$2,'Extrato 2'!$ME$3:$NE$74,B28,0)=0,"",HLOOKUP($Q$2,'Extrato 2'!$ME$3:$NE$74,B28,0))))</f>
        <v/>
      </c>
      <c r="S28" s="77" t="str">
        <f t="shared" si="6"/>
        <v/>
      </c>
      <c r="T28" s="19" t="str">
        <f t="shared" si="2"/>
        <v/>
      </c>
      <c r="U28" s="3" t="str">
        <f>IF('Análise Quantitativa'!C62=0,"",'Análise Quantitativa'!C62)</f>
        <v/>
      </c>
      <c r="V28" s="19" t="str">
        <f t="shared" si="3"/>
        <v/>
      </c>
      <c r="X28" s="19" t="str">
        <f t="shared" si="4"/>
        <v/>
      </c>
      <c r="Y28" s="19" t="str">
        <f t="shared" si="5"/>
        <v/>
      </c>
      <c r="AA28" s="19" t="str">
        <f>IF('Extrato 2'!D28='Extrato 2'!$EF$3,'Extrato 2'!E28,"")</f>
        <v/>
      </c>
      <c r="AB28" s="19" t="str">
        <f>IF(AA28="","-",'Extrato 2'!S28)</f>
        <v>-</v>
      </c>
      <c r="AC28" s="19" t="str">
        <v/>
      </c>
      <c r="AD28" s="19" t="str">
        <f>IF(AC28="","",VLOOKUP(AC28,'Extrato 2'!$S$3:$U$72,3,0))</f>
        <v/>
      </c>
      <c r="AE28" s="2" t="str">
        <f>IF(AC28="","",AD28&amp;" ("&amp;VLOOKUP(AC28,'Extrato 2'!$S$3:$U$72,2,0)&amp;")")</f>
        <v/>
      </c>
      <c r="AF28" s="19" t="str">
        <f>IF('Extrato 2'!D28='Extrato 2'!$EF$4,'Extrato 2'!E28,"")</f>
        <v/>
      </c>
      <c r="AG28" s="19" t="str">
        <f>IF(AF28="","-",'Extrato 2'!$S28)</f>
        <v>-</v>
      </c>
      <c r="AH28" s="19" t="str">
        <v/>
      </c>
      <c r="AI28" s="19" t="str">
        <f>IF(AH28="","",VLOOKUP(AH28,'Extrato 2'!$S$3:$U$72,3,0))</f>
        <v/>
      </c>
      <c r="AJ28" s="2" t="str">
        <f>IF(AH28="","",AI28&amp;" ("&amp;VLOOKUP(AH28,'Extrato 2'!$S$3:$U$72,2,0)&amp;")")</f>
        <v/>
      </c>
      <c r="AK28" s="19" t="str">
        <f>IF('Extrato 2'!D28='Extrato 2'!$EF$5,'Extrato 2'!E28,"")</f>
        <v/>
      </c>
      <c r="AL28" s="19" t="str">
        <f>IF(AK28="","-",'Extrato 2'!$S28)</f>
        <v>-</v>
      </c>
      <c r="AM28" s="19" t="str">
        <v/>
      </c>
      <c r="AN28" s="19" t="str">
        <f>IF(AM28="","",VLOOKUP(AM28,'Extrato 2'!$S$3:$U$72,3,0))</f>
        <v/>
      </c>
      <c r="AO28" s="2" t="str">
        <f>IF(AM28="","",AN28&amp;" ("&amp;VLOOKUP(AM28,'Extrato 2'!$S$3:$U$72,2,0)&amp;")")</f>
        <v/>
      </c>
      <c r="AP28" s="19" t="str">
        <f>IF('Extrato 2'!D28='Extrato 2'!$EF$6,'Extrato 2'!E28,"")</f>
        <v/>
      </c>
      <c r="AQ28" s="19" t="str">
        <f>IF(AP28="","-",'Extrato 2'!$S28)</f>
        <v>-</v>
      </c>
      <c r="AR28" s="19" t="str">
        <v/>
      </c>
      <c r="AS28" s="19" t="str">
        <f>IF(AR28="","",VLOOKUP(AR28,'Extrato 2'!$S$3:$U$72,3,0))</f>
        <v/>
      </c>
      <c r="AT28" s="2" t="str">
        <f>IF(AR28="","",AS28&amp;" ("&amp;VLOOKUP(AR28,'Extrato 2'!$S$3:$U$72,2,0)&amp;")")</f>
        <v/>
      </c>
      <c r="AU28" s="19" t="str">
        <f>IF('Extrato 2'!D28='Extrato 2'!$EF$7,'Extrato 2'!E28,"")</f>
        <v/>
      </c>
      <c r="AV28" s="19" t="str">
        <f>IF(AU28="","-",'Extrato 2'!$S28)</f>
        <v>-</v>
      </c>
      <c r="AW28" s="19" t="str">
        <v/>
      </c>
      <c r="AX28" s="19" t="str">
        <f>IF(AW28="","",VLOOKUP(AW28,'Extrato 2'!$S$3:$U$72,3,0))</f>
        <v/>
      </c>
      <c r="AY28" s="2" t="str">
        <f>IF(AW28="","",AX28&amp;" ("&amp;VLOOKUP(AW28,'Extrato 2'!$S$3:$U$72,2,0)&amp;")")</f>
        <v/>
      </c>
      <c r="AZ28" s="19" t="str">
        <f>IF('Extrato 2'!D28='Extrato 2'!$EF$8,'Extrato 2'!E28,"")</f>
        <v/>
      </c>
      <c r="BA28" s="19" t="str">
        <f>IF(AZ28="","-",'Extrato 2'!$S28)</f>
        <v>-</v>
      </c>
      <c r="BB28" s="19" t="str">
        <v/>
      </c>
      <c r="BC28" s="19" t="str">
        <f>IF(BB28="","",VLOOKUP(BB28,'Extrato 2'!$S$3:$U$72,3,0))</f>
        <v/>
      </c>
      <c r="BD28" s="2" t="str">
        <f>IF(BB28="","",BC28&amp;" ("&amp;VLOOKUP(BB28,'Extrato 2'!$S$3:$U$72,2,0)&amp;")")</f>
        <v/>
      </c>
      <c r="BE28" s="19" t="str">
        <f>IF('Extrato 2'!D28='Extrato 2'!$EF$9,'Extrato 2'!E28,"")</f>
        <v/>
      </c>
      <c r="BF28" s="19" t="str">
        <f>IF(BE28="","-",'Extrato 2'!$S28)</f>
        <v>-</v>
      </c>
      <c r="BG28" s="19" t="str">
        <v/>
      </c>
      <c r="BH28" s="19" t="str">
        <f>IF(BG28="","",VLOOKUP(BG28,'Extrato 2'!$S$3:$U$72,3,0))</f>
        <v/>
      </c>
      <c r="BI28" s="2" t="str">
        <f>IF(BG28="","",BH28&amp;" ("&amp;VLOOKUP(BG28,'Extrato 2'!$S$3:$U$72,2,0)&amp;")")</f>
        <v/>
      </c>
      <c r="BJ28" s="8"/>
      <c r="BK28" s="19" t="str">
        <f>IF('Extrato 2'!D28='Extrato 2'!$EH$3,'Extrato 2'!E28,"")</f>
        <v/>
      </c>
      <c r="BL28" s="19" t="str">
        <f>IF(BK28="","-",'Extrato 2'!S28)</f>
        <v>-</v>
      </c>
      <c r="BM28" s="19" t="str">
        <v/>
      </c>
      <c r="BN28" s="19" t="str">
        <f>IF(BM28="","",VLOOKUP(BM28,'Extrato 2'!$S$3:$U$72,3,0))</f>
        <v/>
      </c>
      <c r="BO28" s="2" t="str">
        <f>IF(BM28="","",BN28&amp;" ("&amp;VLOOKUP(BM28,'Extrato 2'!$S$3:$U$72,2,0)&amp;")")</f>
        <v/>
      </c>
      <c r="BP28" s="19" t="str">
        <f>IF('Extrato 2'!D28='Extrato 2'!$EH$4,'Extrato 2'!E28,"")</f>
        <v/>
      </c>
      <c r="BQ28" s="19" t="str">
        <f>IF(BP28="","-",'Extrato 2'!$S28)</f>
        <v>-</v>
      </c>
      <c r="BR28" s="19" t="str">
        <v/>
      </c>
      <c r="BS28" s="19" t="str">
        <f>IF(BR28="","",VLOOKUP(BR28,'Extrato 2'!$S$3:$U$72,3,0))</f>
        <v/>
      </c>
      <c r="BT28" s="2" t="str">
        <f>IF(BR28="","",BS28&amp;" ("&amp;VLOOKUP(BR28,'Extrato 2'!$S$3:$U$72,2,0)&amp;")")</f>
        <v/>
      </c>
      <c r="BU28" s="19" t="str">
        <f>IF('Extrato 2'!D28='Extrato 2'!$EH$5,'Extrato 2'!E28,"")</f>
        <v/>
      </c>
      <c r="BV28" s="19" t="str">
        <f>IF(BU28="","-",'Extrato 2'!$S28)</f>
        <v>-</v>
      </c>
      <c r="BW28" s="19" t="str">
        <v/>
      </c>
      <c r="BX28" s="19" t="str">
        <f>IF(BW28="","",VLOOKUP(BW28,'Extrato 2'!$S$3:$U$72,3,0))</f>
        <v/>
      </c>
      <c r="BY28" s="2" t="str">
        <f>IF(BW28="","",BX28&amp;" ("&amp;VLOOKUP(BW28,'Extrato 2'!$S$3:$U$72,2,0)&amp;")")</f>
        <v/>
      </c>
      <c r="BZ28" s="19" t="str">
        <f>IF('Extrato 2'!D28='Extrato 2'!$EH$6,'Extrato 2'!E28,"")</f>
        <v/>
      </c>
      <c r="CA28" s="19" t="str">
        <f>IF(BZ28="","-",'Extrato 2'!$S28)</f>
        <v>-</v>
      </c>
      <c r="CB28" s="19" t="str">
        <v/>
      </c>
      <c r="CC28" s="19" t="str">
        <f>IF(CB28="","",VLOOKUP(CB28,'Extrato 2'!$S$3:$U$72,3,0))</f>
        <v/>
      </c>
      <c r="CD28" s="2" t="str">
        <f>IF(CB28="","",CC28&amp;" ("&amp;VLOOKUP(CB28,'Extrato 2'!$S$3:$U$72,2,0)&amp;")")</f>
        <v/>
      </c>
      <c r="CE28" s="19" t="str">
        <f>IF('Extrato 2'!D28='Extrato 2'!$EH$7,'Extrato 2'!E28,"")</f>
        <v/>
      </c>
      <c r="CF28" s="19" t="str">
        <f>IF(CE28="","-",'Extrato 2'!$S28)</f>
        <v>-</v>
      </c>
      <c r="CG28" s="19" t="str">
        <v/>
      </c>
      <c r="CH28" s="19" t="str">
        <f>IF(CG28="","",VLOOKUP(CG28,'Extrato 2'!$S$3:$U$72,3,0))</f>
        <v/>
      </c>
      <c r="CI28" s="2" t="str">
        <f>IF(CG28="","",CH28&amp;" ("&amp;VLOOKUP(CG28,'Extrato 2'!$S$3:$U$72,2,0)&amp;")")</f>
        <v/>
      </c>
      <c r="CJ28" s="19" t="str">
        <f>IF('Extrato 2'!D28='Extrato 2'!$EH$8,'Extrato 2'!E28,"")</f>
        <v/>
      </c>
      <c r="CK28" s="19" t="str">
        <f>IF(CJ28="","-",'Extrato 2'!$S28)</f>
        <v>-</v>
      </c>
      <c r="CL28" s="19" t="str">
        <v/>
      </c>
      <c r="CM28" s="19" t="str">
        <f>IF(CL28="","",VLOOKUP(CL28,'Extrato 2'!$S$3:$U$72,3,0))</f>
        <v/>
      </c>
      <c r="CN28" s="2" t="str">
        <f>IF(CL28="","",CM28&amp;" ("&amp;VLOOKUP(CL28,'Extrato 2'!$S$3:$U$72,2,0)&amp;")")</f>
        <v/>
      </c>
      <c r="CO28" s="19" t="str">
        <f>IF('Extrato 2'!D28='Extrato 2'!$EH$9,'Extrato 2'!E28,"")</f>
        <v/>
      </c>
      <c r="CP28" s="19" t="str">
        <f>IF(CO28="","-",'Extrato 2'!$S28)</f>
        <v>-</v>
      </c>
      <c r="CQ28" s="19" t="str">
        <v/>
      </c>
      <c r="CR28" s="19" t="str">
        <f>IF(CQ28="","",VLOOKUP(CQ28,'Extrato 2'!$S$3:$U$72,3,0))</f>
        <v/>
      </c>
      <c r="CS28" s="2" t="str">
        <f>IF(CQ28="","",CR28&amp;" ("&amp;VLOOKUP(CQ28,'Extrato 2'!$S$3:$U$72,2,0)&amp;")")</f>
        <v/>
      </c>
      <c r="CU28" s="19" t="str">
        <f>IF('Extrato 2'!D28='Extrato 2'!$EJ$3,'Extrato 2'!E28,"")</f>
        <v/>
      </c>
      <c r="CV28" s="19" t="str">
        <f>IF(CU28="","-",'Extrato 2'!S28)</f>
        <v>-</v>
      </c>
      <c r="CW28" s="19" t="str">
        <v/>
      </c>
      <c r="CX28" s="19" t="str">
        <f>IF(CW28="","",VLOOKUP(CW28,'Extrato 2'!$S$3:$U$72,3,0))</f>
        <v/>
      </c>
      <c r="CY28" s="2" t="str">
        <f>IF(CW28="","",CX28&amp;" ("&amp;VLOOKUP(CW28,'Extrato 2'!$S$3:$U$72,2,0)&amp;")")</f>
        <v/>
      </c>
      <c r="CZ28" s="19" t="str">
        <f>IF('Extrato 2'!D28='Extrato 2'!$EJ$4,'Extrato 2'!E28,"")</f>
        <v/>
      </c>
      <c r="DA28" s="19" t="str">
        <f>IF(CZ28="","-",'Extrato 2'!$S28)</f>
        <v>-</v>
      </c>
      <c r="DB28" s="19" t="str">
        <v/>
      </c>
      <c r="DC28" s="19" t="str">
        <f>IF(DB28="","",VLOOKUP(DB28,'Extrato 2'!$S$3:$U$72,3,0))</f>
        <v/>
      </c>
      <c r="DD28" s="2" t="str">
        <f>IF(DB28="","",DC28&amp;" ("&amp;VLOOKUP(DB28,'Extrato 2'!$S$3:$U$72,2,0)&amp;")")</f>
        <v/>
      </c>
      <c r="DE28" s="19" t="str">
        <f>IF('Extrato 2'!D28='Extrato 2'!$EJ$5,'Extrato 2'!E28,"")</f>
        <v/>
      </c>
      <c r="DF28" s="19" t="str">
        <f>IF(DE28="","-",'Extrato 2'!$S28)</f>
        <v>-</v>
      </c>
      <c r="DG28" s="19" t="str">
        <v/>
      </c>
      <c r="DH28" s="19" t="str">
        <f>IF(DG28="","",VLOOKUP(DG28,'Extrato 2'!$S$3:$U$72,3,0))</f>
        <v/>
      </c>
      <c r="DI28" s="2" t="str">
        <f>IF(DG28="","",DH28&amp;" ("&amp;VLOOKUP(DG28,'Extrato 2'!$S$3:$U$72,2,0)&amp;")")</f>
        <v/>
      </c>
      <c r="DJ28" s="19" t="str">
        <f>IF('Extrato 2'!D28='Extrato 2'!$EJ$6,'Extrato 2'!E28,"")</f>
        <v/>
      </c>
      <c r="DK28" s="19" t="str">
        <f>IF(DJ28="","-",'Extrato 2'!$S28)</f>
        <v>-</v>
      </c>
      <c r="DL28" s="19" t="str">
        <v/>
      </c>
      <c r="DM28" s="19" t="str">
        <f>IF(DL28="","",VLOOKUP(DL28,'Extrato 2'!$S$3:$U$72,3,0))</f>
        <v/>
      </c>
      <c r="DN28" s="2" t="str">
        <f>IF(DL28="","",DM28&amp;" ("&amp;VLOOKUP(DL28,'Extrato 2'!$S$3:$U$72,2,0)&amp;")")</f>
        <v/>
      </c>
      <c r="DO28" s="19" t="str">
        <f>IF('Extrato 2'!D28='Extrato 2'!$EJ$7,'Extrato 2'!E28,"")</f>
        <v/>
      </c>
      <c r="DP28" s="19" t="str">
        <f>IF(DO28="","-",'Extrato 2'!$S28)</f>
        <v>-</v>
      </c>
      <c r="DQ28" s="19" t="str">
        <v/>
      </c>
      <c r="DR28" s="19" t="str">
        <f>IF(DQ28="","",VLOOKUP(DQ28,'Extrato 2'!$S$3:$U$72,3,0))</f>
        <v/>
      </c>
      <c r="DS28" s="2" t="str">
        <f>IF(DQ28="","",DR28&amp;" ("&amp;VLOOKUP(DQ28,'Extrato 2'!$S$3:$U$72,2,0)&amp;")")</f>
        <v/>
      </c>
      <c r="DT28" s="19" t="str">
        <f>IF('Extrato 2'!D28='Extrato 2'!$EJ$8,'Extrato 2'!E28,"")</f>
        <v/>
      </c>
      <c r="DU28" s="19" t="str">
        <f>IF(DT28="","-",'Extrato 2'!$S28)</f>
        <v>-</v>
      </c>
      <c r="DV28" s="19" t="str">
        <v/>
      </c>
      <c r="DW28" s="19" t="str">
        <f>IF(DV28="","",VLOOKUP(DV28,'Extrato 2'!$S$3:$U$72,3,0))</f>
        <v/>
      </c>
      <c r="DX28" s="2" t="str">
        <f>IF(DV28="","",DW28&amp;" ("&amp;VLOOKUP(DV28,'Extrato 2'!$S$3:$U$72,2,0)&amp;")")</f>
        <v/>
      </c>
      <c r="DY28" s="19" t="str">
        <f>IF('Extrato 2'!D28='Extrato 2'!$EJ$9,'Extrato 2'!E28,"")</f>
        <v/>
      </c>
      <c r="DZ28" s="19" t="str">
        <f>IF(DY28="","-",'Extrato 2'!$S28)</f>
        <v>-</v>
      </c>
      <c r="EA28" s="19" t="str">
        <v/>
      </c>
      <c r="EB28" s="19" t="str">
        <f>IF(EA28="","",VLOOKUP(EA28,'Extrato 2'!$S$3:$U$72,3,0))</f>
        <v/>
      </c>
      <c r="EC28" s="2" t="str">
        <f>IF(EA28="","",EB28&amp;" ("&amp;VLOOKUP(EA28,'Extrato 2'!$S$3:$U$72,2,0)&amp;")")</f>
        <v/>
      </c>
      <c r="FM28" s="78">
        <v>26</v>
      </c>
      <c r="FN28" s="78" t="str">
        <f>IF('Extrato 2'!$FG$13='Extrato 2'!$GB$29,'Extrato 2'!AE28,IF('Extrato 2'!$FG$13='Extrato 2'!$GC$29,'Extrato 2'!BO28,IF('Extrato 2'!$FG$13='Extrato 2'!$EJ$2,'Extrato 2'!CY28,"")))</f>
        <v/>
      </c>
      <c r="FO28" s="78">
        <v>26</v>
      </c>
      <c r="FP28" s="78" t="str">
        <f>IF('Extrato 2'!$FG$13='Extrato 2'!$GB$29,'Extrato 2'!AJ28,IF('Extrato 2'!$FG$13='Extrato 2'!$GC$29,'Extrato 2'!BT28,IF('Extrato 2'!$FG$13='Extrato 2'!$EJ$2,'Extrato 2'!DD28,"")))</f>
        <v/>
      </c>
      <c r="FQ28" s="78">
        <v>26</v>
      </c>
      <c r="FR28" s="78" t="str">
        <f>IF('Extrato 2'!$FG$13='Extrato 2'!$GB$29,'Extrato 2'!AO28,IF('Extrato 2'!$FG$13='Extrato 2'!$GC$29,'Extrato 2'!BY28,IF('Extrato 2'!$FG$13='Extrato 2'!$EJ$2,'Extrato 2'!DI28,"")))</f>
        <v/>
      </c>
      <c r="FS28" s="78">
        <v>26</v>
      </c>
      <c r="FT28" s="78" t="str">
        <f>IF('Extrato 2'!$FG$13='Extrato 2'!$GB$29,'Extrato 2'!AT28,IF('Extrato 2'!$FG$13='Extrato 2'!$GC$29,'Extrato 2'!CD28,IF('Extrato 2'!$FG$13='Extrato 2'!$EJ$2,'Extrato 2'!DN28,"")))</f>
        <v/>
      </c>
      <c r="FU28" s="78">
        <v>26</v>
      </c>
      <c r="FV28" s="78" t="str">
        <f>IF('Extrato 2'!$FG$13='Extrato 2'!$GB$29,'Extrato 2'!AY28,IF('Extrato 2'!$FG$13='Extrato 2'!$GC$29,'Extrato 2'!CI28,IF('Extrato 2'!$FG$13='Extrato 2'!$EJ$2,'Extrato 2'!DS28,"")))</f>
        <v/>
      </c>
      <c r="FW28" s="78">
        <v>26</v>
      </c>
      <c r="FX28" s="78" t="str">
        <f>IF('Extrato 2'!$FG$13='Extrato 2'!$GB$29,'Extrato 2'!BD28,IF('Extrato 2'!$FG$13='Extrato 2'!$GC$29,'Extrato 2'!CN28,IF('Extrato 2'!$FG$13='Extrato 2'!$EJ$2,'Extrato 2'!DX28,"")))</f>
        <v/>
      </c>
      <c r="FY28" s="78">
        <v>26</v>
      </c>
      <c r="FZ28" s="78" t="str">
        <f>IF('Extrato 2'!$FG$13='Extrato 2'!$GB$29,'Extrato 2'!BI28,IF('Extrato 2'!$FG$13='Extrato 2'!$GC$29,'Extrato 2'!CS28,IF('Extrato 2'!$FG$13='Extrato 2'!$EJ$2,'Extrato 2'!EC28,"")))</f>
        <v/>
      </c>
      <c r="MB28" s="32">
        <f t="shared" si="12"/>
        <v>24</v>
      </c>
      <c r="MC28" s="32">
        <v>26</v>
      </c>
      <c r="MD28" s="32" t="str">
        <f>IF('Extrato 2'!X26=0,"",'Extrato 2'!X26)</f>
        <v/>
      </c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</row>
    <row r="29" spans="2:369" ht="15" customHeight="1" x14ac:dyDescent="0.25">
      <c r="B29" s="19">
        <f>'Extrato 2'!MC31</f>
        <v>29</v>
      </c>
      <c r="C29" s="7">
        <f>Esboço!AX27</f>
        <v>27</v>
      </c>
      <c r="D29" s="4" t="str">
        <f>IF('Análise Quantitativa'!V63=0,"",'Análise Quantitativa'!V63)</f>
        <v/>
      </c>
      <c r="E29" s="3" t="str">
        <f>IF('Análise Quantitativa'!P63=0,"",'Análise Quantitativa'!P63)</f>
        <v/>
      </c>
      <c r="F29" s="19" t="str">
        <f t="shared" si="0"/>
        <v/>
      </c>
      <c r="G29" s="19" t="str">
        <f t="shared" si="1"/>
        <v/>
      </c>
      <c r="H29" s="22" t="str">
        <v/>
      </c>
      <c r="I29" s="22" t="str">
        <v/>
      </c>
      <c r="J29" s="76" t="str">
        <f>IFERROR(IF('Análise Quantitativa'!$D$33="Máximo",RANK(D29,$D$3:$D$72,0),IF('Análise Quantitativa'!$D$33="Mínimo",RANK(D29,$D$3:$D$72,1),IF('Análise Quantitativa'!$D$33="- Mínimo",RANK(D29,$D$3:$D$72,1),""))),"")</f>
        <v/>
      </c>
      <c r="K29" s="76" t="str">
        <f>IFERROR(IF('Análise Quantitativa'!$D$33="Máximo",_xlfn.RANK.EQ(D29,$D$3:$D$72,0)+COUNTIF($D$3:D29,D29)-1,IF('Análise Quantitativa'!$D$33="Mínimo",_xlfn.RANK.EQ(D29,$D$3:$D$72,1)+COUNTIF($D$3:D29,D29)-1,IF('Análise Quantitativa'!$D$33="- Mínimo",_xlfn.RANK.EQ(D29,$D$3:$D$72,1)+COUNTIF($D$3:D29,D29)-1,""))),"")</f>
        <v/>
      </c>
      <c r="L29" s="6" t="str">
        <f>IFERROR(IF(ISBLANK(D29),"",IF(AND(D29&gt;'Extrato 2'!$EW$3),'Extrato 2'!$HR$2,IF(AND(D29&lt;'Extrato 2'!$EX$3),'Extrato 2'!$HQ$2,'Extrato 2'!$HP$2))),"")</f>
        <v>&gt;₯</v>
      </c>
      <c r="M29" s="6" t="e">
        <f>IF((((IF(AND('Extrato 2'!D29&gt;'Extrato 2'!$EW$3),(('Extrato 2'!$EW$3-'Extrato 2'!D29)/'Extrato 2'!D29),IF(AND('Extrato 2'!D29&lt;'Extrato 2'!$EX$3),(('Extrato 2'!$EX$3-'Extrato 2'!D29)/'Extrato 2'!D29),'Extrato 2'!$HW$2)))))&lt;0,IF(AND('Extrato 2'!D29&gt;'Extrato 2'!$EW$3),(('Extrato 2'!$EW$3-'Extrato 2'!D29)/'Extrato 2'!D29),IF(AND('Extrato 2'!D29&lt;'Extrato 2'!$EX$3),(('Extrato 2'!$EX$3-'Extrato 2'!D29)/'Extrato 2'!D29),'Extrato 2'!$HW$2))*-1,IF(AND('Extrato 2'!D29&gt;'Extrato 2'!$EW$3),(('Extrato 2'!$EW$3-'Extrato 2'!D29)/'Extrato 2'!D29),IF(AND('Extrato 2'!D29&lt;'Extrato 2'!$EX$3),(('Extrato 2'!$EX$3-'Extrato 2'!D29)/'Extrato 2'!D29),'Extrato 2'!$HW$2)))</f>
        <v>#VALUE!</v>
      </c>
      <c r="N29" s="6" t="e">
        <f>IF(AND(D29&gt;'Extrato 2'!$EW$3),M29,"")</f>
        <v>#VALUE!</v>
      </c>
      <c r="O29" s="6" t="str">
        <f>IF(D29&lt;'Extrato 2'!$EX$3,M29,"")</f>
        <v/>
      </c>
      <c r="P29" s="5" t="str">
        <f>IF('Extrato 2'!L29='Extrato 2'!$HP$2,'Extrato 2'!D29,"")</f>
        <v/>
      </c>
      <c r="Q29" s="4" t="str">
        <f>IF(ISNA(HLOOKUP($Q$2,'Extrato 2'!$ME$3:$NE$74,B29,0)),"",IF(HLOOKUP($Q$2,'Extrato 2'!$ME$3:$NE$74,B29,0)="","",IF(HLOOKUP($Q$2,'Extrato 2'!$ME$3:$NE$74,B29,0)=0,"",HLOOKUP($Q$2,'Extrato 2'!$ME$3:$NE$74,B29,0))))</f>
        <v/>
      </c>
      <c r="S29" s="77" t="str">
        <f t="shared" si="6"/>
        <v/>
      </c>
      <c r="T29" s="19" t="str">
        <f t="shared" si="2"/>
        <v/>
      </c>
      <c r="U29" s="3" t="str">
        <f>IF('Análise Quantitativa'!C63=0,"",'Análise Quantitativa'!C63)</f>
        <v/>
      </c>
      <c r="V29" s="19" t="str">
        <f t="shared" si="3"/>
        <v/>
      </c>
      <c r="X29" s="19" t="str">
        <f t="shared" si="4"/>
        <v/>
      </c>
      <c r="Y29" s="19" t="str">
        <f t="shared" si="5"/>
        <v/>
      </c>
      <c r="AA29" s="19" t="str">
        <f>IF('Extrato 2'!D29='Extrato 2'!$EF$3,'Extrato 2'!E29,"")</f>
        <v/>
      </c>
      <c r="AB29" s="19" t="str">
        <f>IF(AA29="","-",'Extrato 2'!S29)</f>
        <v>-</v>
      </c>
      <c r="AC29" s="19" t="str">
        <v/>
      </c>
      <c r="AD29" s="19" t="str">
        <f>IF(AC29="","",VLOOKUP(AC29,'Extrato 2'!$S$3:$U$72,3,0))</f>
        <v/>
      </c>
      <c r="AE29" s="2" t="str">
        <f>IF(AC29="","",AD29&amp;" ("&amp;VLOOKUP(AC29,'Extrato 2'!$S$3:$U$72,2,0)&amp;")")</f>
        <v/>
      </c>
      <c r="AF29" s="19" t="str">
        <f>IF('Extrato 2'!D29='Extrato 2'!$EF$4,'Extrato 2'!E29,"")</f>
        <v/>
      </c>
      <c r="AG29" s="19" t="str">
        <f>IF(AF29="","-",'Extrato 2'!$S29)</f>
        <v>-</v>
      </c>
      <c r="AH29" s="19" t="str">
        <v/>
      </c>
      <c r="AI29" s="19" t="str">
        <f>IF(AH29="","",VLOOKUP(AH29,'Extrato 2'!$S$3:$U$72,3,0))</f>
        <v/>
      </c>
      <c r="AJ29" s="2" t="str">
        <f>IF(AH29="","",AI29&amp;" ("&amp;VLOOKUP(AH29,'Extrato 2'!$S$3:$U$72,2,0)&amp;")")</f>
        <v/>
      </c>
      <c r="AK29" s="19" t="str">
        <f>IF('Extrato 2'!D29='Extrato 2'!$EF$5,'Extrato 2'!E29,"")</f>
        <v/>
      </c>
      <c r="AL29" s="19" t="str">
        <f>IF(AK29="","-",'Extrato 2'!$S29)</f>
        <v>-</v>
      </c>
      <c r="AM29" s="19" t="str">
        <v/>
      </c>
      <c r="AN29" s="19" t="str">
        <f>IF(AM29="","",VLOOKUP(AM29,'Extrato 2'!$S$3:$U$72,3,0))</f>
        <v/>
      </c>
      <c r="AO29" s="2" t="str">
        <f>IF(AM29="","",AN29&amp;" ("&amp;VLOOKUP(AM29,'Extrato 2'!$S$3:$U$72,2,0)&amp;")")</f>
        <v/>
      </c>
      <c r="AP29" s="19" t="str">
        <f>IF('Extrato 2'!D29='Extrato 2'!$EF$6,'Extrato 2'!E29,"")</f>
        <v/>
      </c>
      <c r="AQ29" s="19" t="str">
        <f>IF(AP29="","-",'Extrato 2'!$S29)</f>
        <v>-</v>
      </c>
      <c r="AR29" s="19" t="str">
        <v/>
      </c>
      <c r="AS29" s="19" t="str">
        <f>IF(AR29="","",VLOOKUP(AR29,'Extrato 2'!$S$3:$U$72,3,0))</f>
        <v/>
      </c>
      <c r="AT29" s="2" t="str">
        <f>IF(AR29="","",AS29&amp;" ("&amp;VLOOKUP(AR29,'Extrato 2'!$S$3:$U$72,2,0)&amp;")")</f>
        <v/>
      </c>
      <c r="AU29" s="19" t="str">
        <f>IF('Extrato 2'!D29='Extrato 2'!$EF$7,'Extrato 2'!E29,"")</f>
        <v/>
      </c>
      <c r="AV29" s="19" t="str">
        <f>IF(AU29="","-",'Extrato 2'!$S29)</f>
        <v>-</v>
      </c>
      <c r="AW29" s="19" t="str">
        <v/>
      </c>
      <c r="AX29" s="19" t="str">
        <f>IF(AW29="","",VLOOKUP(AW29,'Extrato 2'!$S$3:$U$72,3,0))</f>
        <v/>
      </c>
      <c r="AY29" s="2" t="str">
        <f>IF(AW29="","",AX29&amp;" ("&amp;VLOOKUP(AW29,'Extrato 2'!$S$3:$U$72,2,0)&amp;")")</f>
        <v/>
      </c>
      <c r="AZ29" s="19" t="str">
        <f>IF('Extrato 2'!D29='Extrato 2'!$EF$8,'Extrato 2'!E29,"")</f>
        <v/>
      </c>
      <c r="BA29" s="19" t="str">
        <f>IF(AZ29="","-",'Extrato 2'!$S29)</f>
        <v>-</v>
      </c>
      <c r="BB29" s="19" t="str">
        <v/>
      </c>
      <c r="BC29" s="19" t="str">
        <f>IF(BB29="","",VLOOKUP(BB29,'Extrato 2'!$S$3:$U$72,3,0))</f>
        <v/>
      </c>
      <c r="BD29" s="2" t="str">
        <f>IF(BB29="","",BC29&amp;" ("&amp;VLOOKUP(BB29,'Extrato 2'!$S$3:$U$72,2,0)&amp;")")</f>
        <v/>
      </c>
      <c r="BE29" s="19" t="str">
        <f>IF('Extrato 2'!D29='Extrato 2'!$EF$9,'Extrato 2'!E29,"")</f>
        <v/>
      </c>
      <c r="BF29" s="19" t="str">
        <f>IF(BE29="","-",'Extrato 2'!$S29)</f>
        <v>-</v>
      </c>
      <c r="BG29" s="19" t="str">
        <v/>
      </c>
      <c r="BH29" s="19" t="str">
        <f>IF(BG29="","",VLOOKUP(BG29,'Extrato 2'!$S$3:$U$72,3,0))</f>
        <v/>
      </c>
      <c r="BI29" s="2" t="str">
        <f>IF(BG29="","",BH29&amp;" ("&amp;VLOOKUP(BG29,'Extrato 2'!$S$3:$U$72,2,0)&amp;")")</f>
        <v/>
      </c>
      <c r="BJ29" s="8"/>
      <c r="BK29" s="19" t="str">
        <f>IF('Extrato 2'!D29='Extrato 2'!$EH$3,'Extrato 2'!E29,"")</f>
        <v/>
      </c>
      <c r="BL29" s="19" t="str">
        <f>IF(BK29="","-",'Extrato 2'!S29)</f>
        <v>-</v>
      </c>
      <c r="BM29" s="19" t="str">
        <v/>
      </c>
      <c r="BN29" s="19" t="str">
        <f>IF(BM29="","",VLOOKUP(BM29,'Extrato 2'!$S$3:$U$72,3,0))</f>
        <v/>
      </c>
      <c r="BO29" s="2" t="str">
        <f>IF(BM29="","",BN29&amp;" ("&amp;VLOOKUP(BM29,'Extrato 2'!$S$3:$U$72,2,0)&amp;")")</f>
        <v/>
      </c>
      <c r="BP29" s="19" t="str">
        <f>IF('Extrato 2'!D29='Extrato 2'!$EH$4,'Extrato 2'!E29,"")</f>
        <v/>
      </c>
      <c r="BQ29" s="19" t="str">
        <f>IF(BP29="","-",'Extrato 2'!$S29)</f>
        <v>-</v>
      </c>
      <c r="BR29" s="19" t="str">
        <v/>
      </c>
      <c r="BS29" s="19" t="str">
        <f>IF(BR29="","",VLOOKUP(BR29,'Extrato 2'!$S$3:$U$72,3,0))</f>
        <v/>
      </c>
      <c r="BT29" s="2" t="str">
        <f>IF(BR29="","",BS29&amp;" ("&amp;VLOOKUP(BR29,'Extrato 2'!$S$3:$U$72,2,0)&amp;")")</f>
        <v/>
      </c>
      <c r="BU29" s="19" t="str">
        <f>IF('Extrato 2'!D29='Extrato 2'!$EH$5,'Extrato 2'!E29,"")</f>
        <v/>
      </c>
      <c r="BV29" s="19" t="str">
        <f>IF(BU29="","-",'Extrato 2'!$S29)</f>
        <v>-</v>
      </c>
      <c r="BW29" s="19" t="str">
        <v/>
      </c>
      <c r="BX29" s="19" t="str">
        <f>IF(BW29="","",VLOOKUP(BW29,'Extrato 2'!$S$3:$U$72,3,0))</f>
        <v/>
      </c>
      <c r="BY29" s="2" t="str">
        <f>IF(BW29="","",BX29&amp;" ("&amp;VLOOKUP(BW29,'Extrato 2'!$S$3:$U$72,2,0)&amp;")")</f>
        <v/>
      </c>
      <c r="BZ29" s="19" t="str">
        <f>IF('Extrato 2'!D29='Extrato 2'!$EH$6,'Extrato 2'!E29,"")</f>
        <v/>
      </c>
      <c r="CA29" s="19" t="str">
        <f>IF(BZ29="","-",'Extrato 2'!$S29)</f>
        <v>-</v>
      </c>
      <c r="CB29" s="19" t="str">
        <v/>
      </c>
      <c r="CC29" s="19" t="str">
        <f>IF(CB29="","",VLOOKUP(CB29,'Extrato 2'!$S$3:$U$72,3,0))</f>
        <v/>
      </c>
      <c r="CD29" s="2" t="str">
        <f>IF(CB29="","",CC29&amp;" ("&amp;VLOOKUP(CB29,'Extrato 2'!$S$3:$U$72,2,0)&amp;")")</f>
        <v/>
      </c>
      <c r="CE29" s="19" t="str">
        <f>IF('Extrato 2'!D29='Extrato 2'!$EH$7,'Extrato 2'!E29,"")</f>
        <v/>
      </c>
      <c r="CF29" s="19" t="str">
        <f>IF(CE29="","-",'Extrato 2'!$S29)</f>
        <v>-</v>
      </c>
      <c r="CG29" s="19" t="str">
        <v/>
      </c>
      <c r="CH29" s="19" t="str">
        <f>IF(CG29="","",VLOOKUP(CG29,'Extrato 2'!$S$3:$U$72,3,0))</f>
        <v/>
      </c>
      <c r="CI29" s="2" t="str">
        <f>IF(CG29="","",CH29&amp;" ("&amp;VLOOKUP(CG29,'Extrato 2'!$S$3:$U$72,2,0)&amp;")")</f>
        <v/>
      </c>
      <c r="CJ29" s="19" t="str">
        <f>IF('Extrato 2'!D29='Extrato 2'!$EH$8,'Extrato 2'!E29,"")</f>
        <v/>
      </c>
      <c r="CK29" s="19" t="str">
        <f>IF(CJ29="","-",'Extrato 2'!$S29)</f>
        <v>-</v>
      </c>
      <c r="CL29" s="19" t="str">
        <v/>
      </c>
      <c r="CM29" s="19" t="str">
        <f>IF(CL29="","",VLOOKUP(CL29,'Extrato 2'!$S$3:$U$72,3,0))</f>
        <v/>
      </c>
      <c r="CN29" s="2" t="str">
        <f>IF(CL29="","",CM29&amp;" ("&amp;VLOOKUP(CL29,'Extrato 2'!$S$3:$U$72,2,0)&amp;")")</f>
        <v/>
      </c>
      <c r="CO29" s="19" t="str">
        <f>IF('Extrato 2'!D29='Extrato 2'!$EH$9,'Extrato 2'!E29,"")</f>
        <v/>
      </c>
      <c r="CP29" s="19" t="str">
        <f>IF(CO29="","-",'Extrato 2'!$S29)</f>
        <v>-</v>
      </c>
      <c r="CQ29" s="19" t="str">
        <v/>
      </c>
      <c r="CR29" s="19" t="str">
        <f>IF(CQ29="","",VLOOKUP(CQ29,'Extrato 2'!$S$3:$U$72,3,0))</f>
        <v/>
      </c>
      <c r="CS29" s="2" t="str">
        <f>IF(CQ29="","",CR29&amp;" ("&amp;VLOOKUP(CQ29,'Extrato 2'!$S$3:$U$72,2,0)&amp;")")</f>
        <v/>
      </c>
      <c r="CU29" s="19" t="str">
        <f>IF('Extrato 2'!D29='Extrato 2'!$EJ$3,'Extrato 2'!E29,"")</f>
        <v/>
      </c>
      <c r="CV29" s="19" t="str">
        <f>IF(CU29="","-",'Extrato 2'!S29)</f>
        <v>-</v>
      </c>
      <c r="CW29" s="19" t="str">
        <v/>
      </c>
      <c r="CX29" s="19" t="str">
        <f>IF(CW29="","",VLOOKUP(CW29,'Extrato 2'!$S$3:$U$72,3,0))</f>
        <v/>
      </c>
      <c r="CY29" s="2" t="str">
        <f>IF(CW29="","",CX29&amp;" ("&amp;VLOOKUP(CW29,'Extrato 2'!$S$3:$U$72,2,0)&amp;")")</f>
        <v/>
      </c>
      <c r="CZ29" s="19" t="str">
        <f>IF('Extrato 2'!D29='Extrato 2'!$EJ$4,'Extrato 2'!E29,"")</f>
        <v/>
      </c>
      <c r="DA29" s="19" t="str">
        <f>IF(CZ29="","-",'Extrato 2'!$S29)</f>
        <v>-</v>
      </c>
      <c r="DB29" s="19" t="str">
        <v/>
      </c>
      <c r="DC29" s="19" t="str">
        <f>IF(DB29="","",VLOOKUP(DB29,'Extrato 2'!$S$3:$U$72,3,0))</f>
        <v/>
      </c>
      <c r="DD29" s="2" t="str">
        <f>IF(DB29="","",DC29&amp;" ("&amp;VLOOKUP(DB29,'Extrato 2'!$S$3:$U$72,2,0)&amp;")")</f>
        <v/>
      </c>
      <c r="DE29" s="19" t="str">
        <f>IF('Extrato 2'!D29='Extrato 2'!$EJ$5,'Extrato 2'!E29,"")</f>
        <v/>
      </c>
      <c r="DF29" s="19" t="str">
        <f>IF(DE29="","-",'Extrato 2'!$S29)</f>
        <v>-</v>
      </c>
      <c r="DG29" s="19" t="str">
        <v/>
      </c>
      <c r="DH29" s="19" t="str">
        <f>IF(DG29="","",VLOOKUP(DG29,'Extrato 2'!$S$3:$U$72,3,0))</f>
        <v/>
      </c>
      <c r="DI29" s="2" t="str">
        <f>IF(DG29="","",DH29&amp;" ("&amp;VLOOKUP(DG29,'Extrato 2'!$S$3:$U$72,2,0)&amp;")")</f>
        <v/>
      </c>
      <c r="DJ29" s="19" t="str">
        <f>IF('Extrato 2'!D29='Extrato 2'!$EJ$6,'Extrato 2'!E29,"")</f>
        <v/>
      </c>
      <c r="DK29" s="19" t="str">
        <f>IF(DJ29="","-",'Extrato 2'!$S29)</f>
        <v>-</v>
      </c>
      <c r="DL29" s="19" t="str">
        <v/>
      </c>
      <c r="DM29" s="19" t="str">
        <f>IF(DL29="","",VLOOKUP(DL29,'Extrato 2'!$S$3:$U$72,3,0))</f>
        <v/>
      </c>
      <c r="DN29" s="2" t="str">
        <f>IF(DL29="","",DM29&amp;" ("&amp;VLOOKUP(DL29,'Extrato 2'!$S$3:$U$72,2,0)&amp;")")</f>
        <v/>
      </c>
      <c r="DO29" s="19" t="str">
        <f>IF('Extrato 2'!D29='Extrato 2'!$EJ$7,'Extrato 2'!E29,"")</f>
        <v/>
      </c>
      <c r="DP29" s="19" t="str">
        <f>IF(DO29="","-",'Extrato 2'!$S29)</f>
        <v>-</v>
      </c>
      <c r="DQ29" s="19" t="str">
        <v/>
      </c>
      <c r="DR29" s="19" t="str">
        <f>IF(DQ29="","",VLOOKUP(DQ29,'Extrato 2'!$S$3:$U$72,3,0))</f>
        <v/>
      </c>
      <c r="DS29" s="2" t="str">
        <f>IF(DQ29="","",DR29&amp;" ("&amp;VLOOKUP(DQ29,'Extrato 2'!$S$3:$U$72,2,0)&amp;")")</f>
        <v/>
      </c>
      <c r="DT29" s="19" t="str">
        <f>IF('Extrato 2'!D29='Extrato 2'!$EJ$8,'Extrato 2'!E29,"")</f>
        <v/>
      </c>
      <c r="DU29" s="19" t="str">
        <f>IF(DT29="","-",'Extrato 2'!$S29)</f>
        <v>-</v>
      </c>
      <c r="DV29" s="19" t="str">
        <v/>
      </c>
      <c r="DW29" s="19" t="str">
        <f>IF(DV29="","",VLOOKUP(DV29,'Extrato 2'!$S$3:$U$72,3,0))</f>
        <v/>
      </c>
      <c r="DX29" s="2" t="str">
        <f>IF(DV29="","",DW29&amp;" ("&amp;VLOOKUP(DV29,'Extrato 2'!$S$3:$U$72,2,0)&amp;")")</f>
        <v/>
      </c>
      <c r="DY29" s="19" t="str">
        <f>IF('Extrato 2'!D29='Extrato 2'!$EJ$9,'Extrato 2'!E29,"")</f>
        <v/>
      </c>
      <c r="DZ29" s="19" t="str">
        <f>IF(DY29="","-",'Extrato 2'!$S29)</f>
        <v>-</v>
      </c>
      <c r="EA29" s="19" t="str">
        <v/>
      </c>
      <c r="EB29" s="19" t="str">
        <f>IF(EA29="","",VLOOKUP(EA29,'Extrato 2'!$S$3:$U$72,3,0))</f>
        <v/>
      </c>
      <c r="EC29" s="2" t="str">
        <f>IF(EA29="","",EB29&amp;" ("&amp;VLOOKUP(EA29,'Extrato 2'!$S$3:$U$72,2,0)&amp;")")</f>
        <v/>
      </c>
      <c r="FM29" s="78">
        <v>27</v>
      </c>
      <c r="FN29" s="78" t="str">
        <f>IF('Extrato 2'!$FG$13='Extrato 2'!$GB$29,'Extrato 2'!AE29,IF('Extrato 2'!$FG$13='Extrato 2'!$GC$29,'Extrato 2'!BO29,IF('Extrato 2'!$FG$13='Extrato 2'!$EJ$2,'Extrato 2'!CY29,"")))</f>
        <v/>
      </c>
      <c r="FO29" s="78">
        <v>27</v>
      </c>
      <c r="FP29" s="78" t="str">
        <f>IF('Extrato 2'!$FG$13='Extrato 2'!$GB$29,'Extrato 2'!AJ29,IF('Extrato 2'!$FG$13='Extrato 2'!$GC$29,'Extrato 2'!BT29,IF('Extrato 2'!$FG$13='Extrato 2'!$EJ$2,'Extrato 2'!DD29,"")))</f>
        <v/>
      </c>
      <c r="FQ29" s="78">
        <v>27</v>
      </c>
      <c r="FR29" s="78" t="str">
        <f>IF('Extrato 2'!$FG$13='Extrato 2'!$GB$29,'Extrato 2'!AO29,IF('Extrato 2'!$FG$13='Extrato 2'!$GC$29,'Extrato 2'!BY29,IF('Extrato 2'!$FG$13='Extrato 2'!$EJ$2,'Extrato 2'!DI29,"")))</f>
        <v/>
      </c>
      <c r="FS29" s="78">
        <v>27</v>
      </c>
      <c r="FT29" s="78" t="str">
        <f>IF('Extrato 2'!$FG$13='Extrato 2'!$GB$29,'Extrato 2'!AT29,IF('Extrato 2'!$FG$13='Extrato 2'!$GC$29,'Extrato 2'!CD29,IF('Extrato 2'!$FG$13='Extrato 2'!$EJ$2,'Extrato 2'!DN29,"")))</f>
        <v/>
      </c>
      <c r="FU29" s="78">
        <v>27</v>
      </c>
      <c r="FV29" s="78" t="str">
        <f>IF('Extrato 2'!$FG$13='Extrato 2'!$GB$29,'Extrato 2'!AY29,IF('Extrato 2'!$FG$13='Extrato 2'!$GC$29,'Extrato 2'!CI29,IF('Extrato 2'!$FG$13='Extrato 2'!$EJ$2,'Extrato 2'!DS29,"")))</f>
        <v/>
      </c>
      <c r="FW29" s="78">
        <v>27</v>
      </c>
      <c r="FX29" s="78" t="str">
        <f>IF('Extrato 2'!$FG$13='Extrato 2'!$GB$29,'Extrato 2'!BD29,IF('Extrato 2'!$FG$13='Extrato 2'!$GC$29,'Extrato 2'!CN29,IF('Extrato 2'!$FG$13='Extrato 2'!$EJ$2,'Extrato 2'!DX29,"")))</f>
        <v/>
      </c>
      <c r="FY29" s="78">
        <v>27</v>
      </c>
      <c r="FZ29" s="78" t="str">
        <f>IF('Extrato 2'!$FG$13='Extrato 2'!$GB$29,'Extrato 2'!BI29,IF('Extrato 2'!$FG$13='Extrato 2'!$GC$29,'Extrato 2'!CS29,IF('Extrato 2'!$FG$13='Extrato 2'!$EJ$2,'Extrato 2'!EC29,"")))</f>
        <v/>
      </c>
      <c r="GB29" s="2" t="str">
        <f>'Extrato 2'!EF2</f>
        <v>Máximo</v>
      </c>
      <c r="GC29" s="2" t="str">
        <f>'Extrato 2'!EH2</f>
        <v>Mínimo</v>
      </c>
      <c r="GD29" s="2" t="str">
        <f>'Extrato 2'!EJ2</f>
        <v>- Mínimo</v>
      </c>
      <c r="GF29" s="36" t="s">
        <v>20</v>
      </c>
      <c r="GG29" s="16" t="str">
        <f>IF('Extrato 2'!$NH$2='Extrato 2'!$GB$21,HLOOKUP(3,'Extrato 2'!$JD$4:$JH$11,2,0),IF('Extrato 2'!$NH$2&gt;'Extrato 2'!$GB$21,HLOOKUP('Extrato 2'!$NH$2,'Extrato 2'!$JD$4:$JH$11,2,0),""))</f>
        <v>semelhante a 2ª colocada, semelhante a 3ª colocada, semelhante a 4ª colocada, semelhante a 5ª colocada, semelhante a 6ª colocada e semelhante a 7ª colocada.</v>
      </c>
      <c r="GK29" s="22" t="str">
        <f>IF('Extrato 2'!GP4=0,"",'Extrato 2'!GP4)</f>
        <v>6ª</v>
      </c>
      <c r="GL29" s="22" t="str">
        <f>IF('Extrato 2'!GK4=0,"",'Extrato 2'!GK4)</f>
        <v>1ª</v>
      </c>
      <c r="GM29" s="22" t="str">
        <f>IF('Extrato 2'!GL4=0,"",'Extrato 2'!GL4)</f>
        <v>2ª</v>
      </c>
      <c r="GN29" s="22" t="str">
        <f>IF('Extrato 2'!GM4=0,"",'Extrato 2'!GM4)</f>
        <v>3ª</v>
      </c>
      <c r="GO29" s="22" t="str">
        <f>IF('Extrato 2'!GN4=0,"",'Extrato 2'!GN4)</f>
        <v>4ª</v>
      </c>
      <c r="GP29" s="22" t="str">
        <f>IF('Extrato 2'!GO4=0,"",'Extrato 2'!GO4)</f>
        <v>5ª</v>
      </c>
      <c r="GQ29" s="22" t="str">
        <f>IF('Extrato 2'!GQ4=0,"",'Extrato 2'!GQ4)</f>
        <v>7ª</v>
      </c>
      <c r="GS29" s="10">
        <v>1</v>
      </c>
      <c r="GT29" s="10">
        <v>2</v>
      </c>
      <c r="GU29" s="10">
        <v>3</v>
      </c>
      <c r="GV29" s="10">
        <v>4</v>
      </c>
      <c r="GW29" s="10">
        <v>5</v>
      </c>
      <c r="GX29" s="10">
        <v>6</v>
      </c>
      <c r="GY29" s="10" t="str">
        <f>'Extrato 2'!$GK$6&amp;" "&amp;1</f>
        <v>≠ 1</v>
      </c>
      <c r="GZ29" s="18" t="str">
        <f>'Extrato 2'!$GK$6&amp;" "&amp;2</f>
        <v>≠ 2</v>
      </c>
      <c r="HA29" s="10" t="str">
        <f>'Extrato 2'!$GK$6&amp;" "&amp;3</f>
        <v>≠ 3</v>
      </c>
      <c r="HB29" s="10" t="str">
        <f>'Extrato 2'!$GK$6&amp;" "&amp;4</f>
        <v>≠ 4</v>
      </c>
      <c r="HC29" s="10" t="str">
        <f>'Extrato 2'!$GK$6&amp;" "&amp;5</f>
        <v>≠ 5</v>
      </c>
      <c r="HD29" s="10" t="str">
        <f>'Extrato 2'!$GK$6&amp;" "&amp;6</f>
        <v>≠ 6</v>
      </c>
      <c r="HE29" s="265" t="s">
        <v>14</v>
      </c>
      <c r="HF29" s="265"/>
      <c r="HG29" s="265"/>
      <c r="HH29" s="265"/>
      <c r="HI29" s="265"/>
      <c r="HJ29" s="265"/>
      <c r="HK29" s="265" t="s">
        <v>13</v>
      </c>
      <c r="HL29" s="265"/>
      <c r="HM29" s="265"/>
      <c r="HN29" s="265"/>
      <c r="HO29" s="265"/>
      <c r="HP29" s="265"/>
      <c r="HQ29" s="10">
        <v>1</v>
      </c>
      <c r="HR29" s="10">
        <v>2</v>
      </c>
      <c r="HS29" s="10">
        <v>3</v>
      </c>
      <c r="HT29" s="10">
        <v>4</v>
      </c>
      <c r="HU29" s="10">
        <v>5</v>
      </c>
      <c r="HV29" s="10">
        <v>6</v>
      </c>
      <c r="HW29" s="265" t="s">
        <v>12</v>
      </c>
      <c r="HX29" s="265"/>
      <c r="HY29" s="265"/>
      <c r="HZ29" s="265"/>
      <c r="IA29" s="265"/>
      <c r="IB29" s="265"/>
      <c r="IC29" s="17" t="str">
        <f t="shared" ref="IC29:IH29" si="18">IF(HQ30=0,"",HQ30&amp;" = ")</f>
        <v xml:space="preserve">1ª = </v>
      </c>
      <c r="ID29" s="17" t="str">
        <f t="shared" si="18"/>
        <v xml:space="preserve">2ª = </v>
      </c>
      <c r="IE29" s="17" t="str">
        <f t="shared" si="18"/>
        <v xml:space="preserve">3ª = </v>
      </c>
      <c r="IF29" s="17" t="str">
        <f t="shared" si="18"/>
        <v xml:space="preserve">4ª = </v>
      </c>
      <c r="IG29" s="17" t="str">
        <f t="shared" si="18"/>
        <v xml:space="preserve">5ª = </v>
      </c>
      <c r="IH29" s="17" t="str">
        <f t="shared" si="18"/>
        <v xml:space="preserve">7ª = </v>
      </c>
      <c r="II29" s="10" t="s">
        <v>11</v>
      </c>
      <c r="IJ29" s="10" t="s">
        <v>10</v>
      </c>
      <c r="IK29" s="10" t="s">
        <v>9</v>
      </c>
      <c r="IL29" s="10" t="s">
        <v>8</v>
      </c>
      <c r="IM29" s="10" t="s">
        <v>7</v>
      </c>
      <c r="IN29" s="10" t="s">
        <v>6</v>
      </c>
      <c r="MB29" s="32">
        <f t="shared" si="12"/>
        <v>25</v>
      </c>
      <c r="MC29" s="32">
        <v>27</v>
      </c>
      <c r="MD29" s="32" t="str">
        <f>IF('Extrato 2'!X27=0,"",'Extrato 2'!X27)</f>
        <v/>
      </c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</row>
    <row r="30" spans="2:369" ht="15" customHeight="1" x14ac:dyDescent="0.25">
      <c r="B30" s="19">
        <f>'Extrato 2'!MC32</f>
        <v>30</v>
      </c>
      <c r="C30" s="7">
        <f>Esboço!AX28</f>
        <v>28</v>
      </c>
      <c r="D30" s="4" t="str">
        <f>IF('Análise Quantitativa'!V64=0,"",'Análise Quantitativa'!V64)</f>
        <v/>
      </c>
      <c r="E30" s="3" t="str">
        <f>IF('Análise Quantitativa'!P64=0,"",'Análise Quantitativa'!P64)</f>
        <v/>
      </c>
      <c r="F30" s="19" t="str">
        <f t="shared" si="0"/>
        <v/>
      </c>
      <c r="G30" s="19" t="str">
        <f t="shared" si="1"/>
        <v/>
      </c>
      <c r="H30" s="22" t="str">
        <v/>
      </c>
      <c r="I30" s="22" t="str">
        <v/>
      </c>
      <c r="J30" s="76" t="str">
        <f>IFERROR(IF('Análise Quantitativa'!$D$33="Máximo",RANK(D30,$D$3:$D$72,0),IF('Análise Quantitativa'!$D$33="Mínimo",RANK(D30,$D$3:$D$72,1),IF('Análise Quantitativa'!$D$33="- Mínimo",RANK(D30,$D$3:$D$72,1),""))),"")</f>
        <v/>
      </c>
      <c r="K30" s="76" t="str">
        <f>IFERROR(IF('Análise Quantitativa'!$D$33="Máximo",_xlfn.RANK.EQ(D30,$D$3:$D$72,0)+COUNTIF($D$3:D30,D30)-1,IF('Análise Quantitativa'!$D$33="Mínimo",_xlfn.RANK.EQ(D30,$D$3:$D$72,1)+COUNTIF($D$3:D30,D30)-1,IF('Análise Quantitativa'!$D$33="- Mínimo",_xlfn.RANK.EQ(D30,$D$3:$D$72,1)+COUNTIF($D$3:D30,D30)-1,""))),"")</f>
        <v/>
      </c>
      <c r="L30" s="6" t="str">
        <f>IFERROR(IF(ISBLANK(D30),"",IF(AND(D30&gt;'Extrato 2'!$EW$3),'Extrato 2'!$HR$2,IF(AND(D30&lt;'Extrato 2'!$EX$3),'Extrato 2'!$HQ$2,'Extrato 2'!$HP$2))),"")</f>
        <v>&gt;₯</v>
      </c>
      <c r="M30" s="6" t="e">
        <f>IF((((IF(AND('Extrato 2'!D30&gt;'Extrato 2'!$EW$3),(('Extrato 2'!$EW$3-'Extrato 2'!D30)/'Extrato 2'!D30),IF(AND('Extrato 2'!D30&lt;'Extrato 2'!$EX$3),(('Extrato 2'!$EX$3-'Extrato 2'!D30)/'Extrato 2'!D30),'Extrato 2'!$HW$2)))))&lt;0,IF(AND('Extrato 2'!D30&gt;'Extrato 2'!$EW$3),(('Extrato 2'!$EW$3-'Extrato 2'!D30)/'Extrato 2'!D30),IF(AND('Extrato 2'!D30&lt;'Extrato 2'!$EX$3),(('Extrato 2'!$EX$3-'Extrato 2'!D30)/'Extrato 2'!D30),'Extrato 2'!$HW$2))*-1,IF(AND('Extrato 2'!D30&gt;'Extrato 2'!$EW$3),(('Extrato 2'!$EW$3-'Extrato 2'!D30)/'Extrato 2'!D30),IF(AND('Extrato 2'!D30&lt;'Extrato 2'!$EX$3),(('Extrato 2'!$EX$3-'Extrato 2'!D30)/'Extrato 2'!D30),'Extrato 2'!$HW$2)))</f>
        <v>#VALUE!</v>
      </c>
      <c r="N30" s="6" t="e">
        <f>IF(AND(D30&gt;'Extrato 2'!$EW$3),M30,"")</f>
        <v>#VALUE!</v>
      </c>
      <c r="O30" s="6" t="str">
        <f>IF(D30&lt;'Extrato 2'!$EX$3,M30,"")</f>
        <v/>
      </c>
      <c r="P30" s="5" t="str">
        <f>IF('Extrato 2'!L30='Extrato 2'!$HP$2,'Extrato 2'!D30,"")</f>
        <v/>
      </c>
      <c r="Q30" s="4" t="str">
        <f>IF(ISNA(HLOOKUP($Q$2,'Extrato 2'!$ME$3:$NE$74,B30,0)),"",IF(HLOOKUP($Q$2,'Extrato 2'!$ME$3:$NE$74,B30,0)="","",IF(HLOOKUP($Q$2,'Extrato 2'!$ME$3:$NE$74,B30,0)=0,"",HLOOKUP($Q$2,'Extrato 2'!$ME$3:$NE$74,B30,0))))</f>
        <v/>
      </c>
      <c r="S30" s="77" t="str">
        <f t="shared" si="6"/>
        <v/>
      </c>
      <c r="T30" s="19" t="str">
        <f t="shared" si="2"/>
        <v/>
      </c>
      <c r="U30" s="3" t="str">
        <f>IF('Análise Quantitativa'!C64=0,"",'Análise Quantitativa'!C64)</f>
        <v/>
      </c>
      <c r="V30" s="19" t="str">
        <f t="shared" si="3"/>
        <v/>
      </c>
      <c r="X30" s="19" t="str">
        <f t="shared" si="4"/>
        <v/>
      </c>
      <c r="Y30" s="19" t="str">
        <f t="shared" si="5"/>
        <v/>
      </c>
      <c r="AA30" s="19" t="str">
        <f>IF('Extrato 2'!D30='Extrato 2'!$EF$3,'Extrato 2'!E30,"")</f>
        <v/>
      </c>
      <c r="AB30" s="19" t="str">
        <f>IF(AA30="","-",'Extrato 2'!S30)</f>
        <v>-</v>
      </c>
      <c r="AC30" s="19" t="str">
        <v/>
      </c>
      <c r="AD30" s="19" t="str">
        <f>IF(AC30="","",VLOOKUP(AC30,'Extrato 2'!$S$3:$U$72,3,0))</f>
        <v/>
      </c>
      <c r="AE30" s="2" t="str">
        <f>IF(AC30="","",AD30&amp;" ("&amp;VLOOKUP(AC30,'Extrato 2'!$S$3:$U$72,2,0)&amp;")")</f>
        <v/>
      </c>
      <c r="AF30" s="19" t="str">
        <f>IF('Extrato 2'!D30='Extrato 2'!$EF$4,'Extrato 2'!E30,"")</f>
        <v/>
      </c>
      <c r="AG30" s="19" t="str">
        <f>IF(AF30="","-",'Extrato 2'!$S30)</f>
        <v>-</v>
      </c>
      <c r="AH30" s="19" t="str">
        <v/>
      </c>
      <c r="AI30" s="19" t="str">
        <f>IF(AH30="","",VLOOKUP(AH30,'Extrato 2'!$S$3:$U$72,3,0))</f>
        <v/>
      </c>
      <c r="AJ30" s="2" t="str">
        <f>IF(AH30="","",AI30&amp;" ("&amp;VLOOKUP(AH30,'Extrato 2'!$S$3:$U$72,2,0)&amp;")")</f>
        <v/>
      </c>
      <c r="AK30" s="19" t="str">
        <f>IF('Extrato 2'!D30='Extrato 2'!$EF$5,'Extrato 2'!E30,"")</f>
        <v/>
      </c>
      <c r="AL30" s="19" t="str">
        <f>IF(AK30="","-",'Extrato 2'!$S30)</f>
        <v>-</v>
      </c>
      <c r="AM30" s="19" t="str">
        <v/>
      </c>
      <c r="AN30" s="19" t="str">
        <f>IF(AM30="","",VLOOKUP(AM30,'Extrato 2'!$S$3:$U$72,3,0))</f>
        <v/>
      </c>
      <c r="AO30" s="2" t="str">
        <f>IF(AM30="","",AN30&amp;" ("&amp;VLOOKUP(AM30,'Extrato 2'!$S$3:$U$72,2,0)&amp;")")</f>
        <v/>
      </c>
      <c r="AP30" s="19" t="str">
        <f>IF('Extrato 2'!D30='Extrato 2'!$EF$6,'Extrato 2'!E30,"")</f>
        <v/>
      </c>
      <c r="AQ30" s="19" t="str">
        <f>IF(AP30="","-",'Extrato 2'!$S30)</f>
        <v>-</v>
      </c>
      <c r="AR30" s="19" t="str">
        <v/>
      </c>
      <c r="AS30" s="19" t="str">
        <f>IF(AR30="","",VLOOKUP(AR30,'Extrato 2'!$S$3:$U$72,3,0))</f>
        <v/>
      </c>
      <c r="AT30" s="2" t="str">
        <f>IF(AR30="","",AS30&amp;" ("&amp;VLOOKUP(AR30,'Extrato 2'!$S$3:$U$72,2,0)&amp;")")</f>
        <v/>
      </c>
      <c r="AU30" s="19" t="str">
        <f>IF('Extrato 2'!D30='Extrato 2'!$EF$7,'Extrato 2'!E30,"")</f>
        <v/>
      </c>
      <c r="AV30" s="19" t="str">
        <f>IF(AU30="","-",'Extrato 2'!$S30)</f>
        <v>-</v>
      </c>
      <c r="AW30" s="19" t="str">
        <v/>
      </c>
      <c r="AX30" s="19" t="str">
        <f>IF(AW30="","",VLOOKUP(AW30,'Extrato 2'!$S$3:$U$72,3,0))</f>
        <v/>
      </c>
      <c r="AY30" s="2" t="str">
        <f>IF(AW30="","",AX30&amp;" ("&amp;VLOOKUP(AW30,'Extrato 2'!$S$3:$U$72,2,0)&amp;")")</f>
        <v/>
      </c>
      <c r="AZ30" s="19" t="str">
        <f>IF('Extrato 2'!D30='Extrato 2'!$EF$8,'Extrato 2'!E30,"")</f>
        <v/>
      </c>
      <c r="BA30" s="19" t="str">
        <f>IF(AZ30="","-",'Extrato 2'!$S30)</f>
        <v>-</v>
      </c>
      <c r="BB30" s="19" t="str">
        <v/>
      </c>
      <c r="BC30" s="19" t="str">
        <f>IF(BB30="","",VLOOKUP(BB30,'Extrato 2'!$S$3:$U$72,3,0))</f>
        <v/>
      </c>
      <c r="BD30" s="2" t="str">
        <f>IF(BB30="","",BC30&amp;" ("&amp;VLOOKUP(BB30,'Extrato 2'!$S$3:$U$72,2,0)&amp;")")</f>
        <v/>
      </c>
      <c r="BE30" s="19" t="str">
        <f>IF('Extrato 2'!D30='Extrato 2'!$EF$9,'Extrato 2'!E30,"")</f>
        <v/>
      </c>
      <c r="BF30" s="19" t="str">
        <f>IF(BE30="","-",'Extrato 2'!$S30)</f>
        <v>-</v>
      </c>
      <c r="BG30" s="19" t="str">
        <v/>
      </c>
      <c r="BH30" s="19" t="str">
        <f>IF(BG30="","",VLOOKUP(BG30,'Extrato 2'!$S$3:$U$72,3,0))</f>
        <v/>
      </c>
      <c r="BI30" s="2" t="str">
        <f>IF(BG30="","",BH30&amp;" ("&amp;VLOOKUP(BG30,'Extrato 2'!$S$3:$U$72,2,0)&amp;")")</f>
        <v/>
      </c>
      <c r="BJ30" s="8"/>
      <c r="BK30" s="19" t="str">
        <f>IF('Extrato 2'!D30='Extrato 2'!$EH$3,'Extrato 2'!E30,"")</f>
        <v/>
      </c>
      <c r="BL30" s="19" t="str">
        <f>IF(BK30="","-",'Extrato 2'!S30)</f>
        <v>-</v>
      </c>
      <c r="BM30" s="19" t="str">
        <v/>
      </c>
      <c r="BN30" s="19" t="str">
        <f>IF(BM30="","",VLOOKUP(BM30,'Extrato 2'!$S$3:$U$72,3,0))</f>
        <v/>
      </c>
      <c r="BO30" s="2" t="str">
        <f>IF(BM30="","",BN30&amp;" ("&amp;VLOOKUP(BM30,'Extrato 2'!$S$3:$U$72,2,0)&amp;")")</f>
        <v/>
      </c>
      <c r="BP30" s="19" t="str">
        <f>IF('Extrato 2'!D30='Extrato 2'!$EH$4,'Extrato 2'!E30,"")</f>
        <v/>
      </c>
      <c r="BQ30" s="19" t="str">
        <f>IF(BP30="","-",'Extrato 2'!$S30)</f>
        <v>-</v>
      </c>
      <c r="BR30" s="19" t="str">
        <v/>
      </c>
      <c r="BS30" s="19" t="str">
        <f>IF(BR30="","",VLOOKUP(BR30,'Extrato 2'!$S$3:$U$72,3,0))</f>
        <v/>
      </c>
      <c r="BT30" s="2" t="str">
        <f>IF(BR30="","",BS30&amp;" ("&amp;VLOOKUP(BR30,'Extrato 2'!$S$3:$U$72,2,0)&amp;")")</f>
        <v/>
      </c>
      <c r="BU30" s="19" t="str">
        <f>IF('Extrato 2'!D30='Extrato 2'!$EH$5,'Extrato 2'!E30,"")</f>
        <v/>
      </c>
      <c r="BV30" s="19" t="str">
        <f>IF(BU30="","-",'Extrato 2'!$S30)</f>
        <v>-</v>
      </c>
      <c r="BW30" s="19" t="str">
        <v/>
      </c>
      <c r="BX30" s="19" t="str">
        <f>IF(BW30="","",VLOOKUP(BW30,'Extrato 2'!$S$3:$U$72,3,0))</f>
        <v/>
      </c>
      <c r="BY30" s="2" t="str">
        <f>IF(BW30="","",BX30&amp;" ("&amp;VLOOKUP(BW30,'Extrato 2'!$S$3:$U$72,2,0)&amp;")")</f>
        <v/>
      </c>
      <c r="BZ30" s="19" t="str">
        <f>IF('Extrato 2'!D30='Extrato 2'!$EH$6,'Extrato 2'!E30,"")</f>
        <v/>
      </c>
      <c r="CA30" s="19" t="str">
        <f>IF(BZ30="","-",'Extrato 2'!$S30)</f>
        <v>-</v>
      </c>
      <c r="CB30" s="19" t="str">
        <v/>
      </c>
      <c r="CC30" s="19" t="str">
        <f>IF(CB30="","",VLOOKUP(CB30,'Extrato 2'!$S$3:$U$72,3,0))</f>
        <v/>
      </c>
      <c r="CD30" s="2" t="str">
        <f>IF(CB30="","",CC30&amp;" ("&amp;VLOOKUP(CB30,'Extrato 2'!$S$3:$U$72,2,0)&amp;")")</f>
        <v/>
      </c>
      <c r="CE30" s="19" t="str">
        <f>IF('Extrato 2'!D30='Extrato 2'!$EH$7,'Extrato 2'!E30,"")</f>
        <v/>
      </c>
      <c r="CF30" s="19" t="str">
        <f>IF(CE30="","-",'Extrato 2'!$S30)</f>
        <v>-</v>
      </c>
      <c r="CG30" s="19" t="str">
        <v/>
      </c>
      <c r="CH30" s="19" t="str">
        <f>IF(CG30="","",VLOOKUP(CG30,'Extrato 2'!$S$3:$U$72,3,0))</f>
        <v/>
      </c>
      <c r="CI30" s="2" t="str">
        <f>IF(CG30="","",CH30&amp;" ("&amp;VLOOKUP(CG30,'Extrato 2'!$S$3:$U$72,2,0)&amp;")")</f>
        <v/>
      </c>
      <c r="CJ30" s="19" t="str">
        <f>IF('Extrato 2'!D30='Extrato 2'!$EH$8,'Extrato 2'!E30,"")</f>
        <v/>
      </c>
      <c r="CK30" s="19" t="str">
        <f>IF(CJ30="","-",'Extrato 2'!$S30)</f>
        <v>-</v>
      </c>
      <c r="CL30" s="19" t="str">
        <v/>
      </c>
      <c r="CM30" s="19" t="str">
        <f>IF(CL30="","",VLOOKUP(CL30,'Extrato 2'!$S$3:$U$72,3,0))</f>
        <v/>
      </c>
      <c r="CN30" s="2" t="str">
        <f>IF(CL30="","",CM30&amp;" ("&amp;VLOOKUP(CL30,'Extrato 2'!$S$3:$U$72,2,0)&amp;")")</f>
        <v/>
      </c>
      <c r="CO30" s="19" t="str">
        <f>IF('Extrato 2'!D30='Extrato 2'!$EH$9,'Extrato 2'!E30,"")</f>
        <v/>
      </c>
      <c r="CP30" s="19" t="str">
        <f>IF(CO30="","-",'Extrato 2'!$S30)</f>
        <v>-</v>
      </c>
      <c r="CQ30" s="19" t="str">
        <v/>
      </c>
      <c r="CR30" s="19" t="str">
        <f>IF(CQ30="","",VLOOKUP(CQ30,'Extrato 2'!$S$3:$U$72,3,0))</f>
        <v/>
      </c>
      <c r="CS30" s="2" t="str">
        <f>IF(CQ30="","",CR30&amp;" ("&amp;VLOOKUP(CQ30,'Extrato 2'!$S$3:$U$72,2,0)&amp;")")</f>
        <v/>
      </c>
      <c r="CU30" s="19" t="str">
        <f>IF('Extrato 2'!D30='Extrato 2'!$EJ$3,'Extrato 2'!E30,"")</f>
        <v/>
      </c>
      <c r="CV30" s="19" t="str">
        <f>IF(CU30="","-",'Extrato 2'!S30)</f>
        <v>-</v>
      </c>
      <c r="CW30" s="19" t="str">
        <v/>
      </c>
      <c r="CX30" s="19" t="str">
        <f>IF(CW30="","",VLOOKUP(CW30,'Extrato 2'!$S$3:$U$72,3,0))</f>
        <v/>
      </c>
      <c r="CY30" s="2" t="str">
        <f>IF(CW30="","",CX30&amp;" ("&amp;VLOOKUP(CW30,'Extrato 2'!$S$3:$U$72,2,0)&amp;")")</f>
        <v/>
      </c>
      <c r="CZ30" s="19" t="str">
        <f>IF('Extrato 2'!D30='Extrato 2'!$EJ$4,'Extrato 2'!E30,"")</f>
        <v/>
      </c>
      <c r="DA30" s="19" t="str">
        <f>IF(CZ30="","-",'Extrato 2'!$S30)</f>
        <v>-</v>
      </c>
      <c r="DB30" s="19" t="str">
        <v/>
      </c>
      <c r="DC30" s="19" t="str">
        <f>IF(DB30="","",VLOOKUP(DB30,'Extrato 2'!$S$3:$U$72,3,0))</f>
        <v/>
      </c>
      <c r="DD30" s="2" t="str">
        <f>IF(DB30="","",DC30&amp;" ("&amp;VLOOKUP(DB30,'Extrato 2'!$S$3:$U$72,2,0)&amp;")")</f>
        <v/>
      </c>
      <c r="DE30" s="19" t="str">
        <f>IF('Extrato 2'!D30='Extrato 2'!$EJ$5,'Extrato 2'!E30,"")</f>
        <v/>
      </c>
      <c r="DF30" s="19" t="str">
        <f>IF(DE30="","-",'Extrato 2'!$S30)</f>
        <v>-</v>
      </c>
      <c r="DG30" s="19" t="str">
        <v/>
      </c>
      <c r="DH30" s="19" t="str">
        <f>IF(DG30="","",VLOOKUP(DG30,'Extrato 2'!$S$3:$U$72,3,0))</f>
        <v/>
      </c>
      <c r="DI30" s="2" t="str">
        <f>IF(DG30="","",DH30&amp;" ("&amp;VLOOKUP(DG30,'Extrato 2'!$S$3:$U$72,2,0)&amp;")")</f>
        <v/>
      </c>
      <c r="DJ30" s="19" t="str">
        <f>IF('Extrato 2'!D30='Extrato 2'!$EJ$6,'Extrato 2'!E30,"")</f>
        <v/>
      </c>
      <c r="DK30" s="19" t="str">
        <f>IF(DJ30="","-",'Extrato 2'!$S30)</f>
        <v>-</v>
      </c>
      <c r="DL30" s="19" t="str">
        <v/>
      </c>
      <c r="DM30" s="19" t="str">
        <f>IF(DL30="","",VLOOKUP(DL30,'Extrato 2'!$S$3:$U$72,3,0))</f>
        <v/>
      </c>
      <c r="DN30" s="2" t="str">
        <f>IF(DL30="","",DM30&amp;" ("&amp;VLOOKUP(DL30,'Extrato 2'!$S$3:$U$72,2,0)&amp;")")</f>
        <v/>
      </c>
      <c r="DO30" s="19" t="str">
        <f>IF('Extrato 2'!D30='Extrato 2'!$EJ$7,'Extrato 2'!E30,"")</f>
        <v/>
      </c>
      <c r="DP30" s="19" t="str">
        <f>IF(DO30="","-",'Extrato 2'!$S30)</f>
        <v>-</v>
      </c>
      <c r="DQ30" s="19" t="str">
        <v/>
      </c>
      <c r="DR30" s="19" t="str">
        <f>IF(DQ30="","",VLOOKUP(DQ30,'Extrato 2'!$S$3:$U$72,3,0))</f>
        <v/>
      </c>
      <c r="DS30" s="2" t="str">
        <f>IF(DQ30="","",DR30&amp;" ("&amp;VLOOKUP(DQ30,'Extrato 2'!$S$3:$U$72,2,0)&amp;")")</f>
        <v/>
      </c>
      <c r="DT30" s="19" t="str">
        <f>IF('Extrato 2'!D30='Extrato 2'!$EJ$8,'Extrato 2'!E30,"")</f>
        <v/>
      </c>
      <c r="DU30" s="19" t="str">
        <f>IF(DT30="","-",'Extrato 2'!$S30)</f>
        <v>-</v>
      </c>
      <c r="DV30" s="19" t="str">
        <v/>
      </c>
      <c r="DW30" s="19" t="str">
        <f>IF(DV30="","",VLOOKUP(DV30,'Extrato 2'!$S$3:$U$72,3,0))</f>
        <v/>
      </c>
      <c r="DX30" s="2" t="str">
        <f>IF(DV30="","",DW30&amp;" ("&amp;VLOOKUP(DV30,'Extrato 2'!$S$3:$U$72,2,0)&amp;")")</f>
        <v/>
      </c>
      <c r="DY30" s="19" t="str">
        <f>IF('Extrato 2'!D30='Extrato 2'!$EJ$9,'Extrato 2'!E30,"")</f>
        <v/>
      </c>
      <c r="DZ30" s="19" t="str">
        <f>IF(DY30="","-",'Extrato 2'!$S30)</f>
        <v>-</v>
      </c>
      <c r="EA30" s="19" t="str">
        <v/>
      </c>
      <c r="EB30" s="19" t="str">
        <f>IF(EA30="","",VLOOKUP(EA30,'Extrato 2'!$S$3:$U$72,3,0))</f>
        <v/>
      </c>
      <c r="EC30" s="2" t="str">
        <f>IF(EA30="","",EB30&amp;" ("&amp;VLOOKUP(EA30,'Extrato 2'!$S$3:$U$72,2,0)&amp;")")</f>
        <v/>
      </c>
      <c r="FM30" s="78">
        <v>28</v>
      </c>
      <c r="FN30" s="78" t="str">
        <f>IF('Extrato 2'!$FG$13='Extrato 2'!$GB$29,'Extrato 2'!AE30,IF('Extrato 2'!$FG$13='Extrato 2'!$GC$29,'Extrato 2'!BO30,IF('Extrato 2'!$FG$13='Extrato 2'!$EJ$2,'Extrato 2'!CY30,"")))</f>
        <v/>
      </c>
      <c r="FO30" s="78">
        <v>28</v>
      </c>
      <c r="FP30" s="78" t="str">
        <f>IF('Extrato 2'!$FG$13='Extrato 2'!$GB$29,'Extrato 2'!AJ30,IF('Extrato 2'!$FG$13='Extrato 2'!$GC$29,'Extrato 2'!BT30,IF('Extrato 2'!$FG$13='Extrato 2'!$EJ$2,'Extrato 2'!DD30,"")))</f>
        <v/>
      </c>
      <c r="FQ30" s="78">
        <v>28</v>
      </c>
      <c r="FR30" s="78" t="str">
        <f>IF('Extrato 2'!$FG$13='Extrato 2'!$GB$29,'Extrato 2'!AO30,IF('Extrato 2'!$FG$13='Extrato 2'!$GC$29,'Extrato 2'!BY30,IF('Extrato 2'!$FG$13='Extrato 2'!$EJ$2,'Extrato 2'!DI30,"")))</f>
        <v/>
      </c>
      <c r="FS30" s="78">
        <v>28</v>
      </c>
      <c r="FT30" s="78" t="str">
        <f>IF('Extrato 2'!$FG$13='Extrato 2'!$GB$29,'Extrato 2'!AT30,IF('Extrato 2'!$FG$13='Extrato 2'!$GC$29,'Extrato 2'!CD30,IF('Extrato 2'!$FG$13='Extrato 2'!$EJ$2,'Extrato 2'!DN30,"")))</f>
        <v/>
      </c>
      <c r="FU30" s="78">
        <v>28</v>
      </c>
      <c r="FV30" s="78" t="str">
        <f>IF('Extrato 2'!$FG$13='Extrato 2'!$GB$29,'Extrato 2'!AY30,IF('Extrato 2'!$FG$13='Extrato 2'!$GC$29,'Extrato 2'!CI30,IF('Extrato 2'!$FG$13='Extrato 2'!$EJ$2,'Extrato 2'!DS30,"")))</f>
        <v/>
      </c>
      <c r="FW30" s="78">
        <v>28</v>
      </c>
      <c r="FX30" s="78" t="str">
        <f>IF('Extrato 2'!$FG$13='Extrato 2'!$GB$29,'Extrato 2'!BD30,IF('Extrato 2'!$FG$13='Extrato 2'!$GC$29,'Extrato 2'!CN30,IF('Extrato 2'!$FG$13='Extrato 2'!$EJ$2,'Extrato 2'!DX30,"")))</f>
        <v/>
      </c>
      <c r="FY30" s="78">
        <v>28</v>
      </c>
      <c r="FZ30" s="78" t="str">
        <f>IF('Extrato 2'!$FG$13='Extrato 2'!$GB$29,'Extrato 2'!BI30,IF('Extrato 2'!$FG$13='Extrato 2'!$GC$29,'Extrato 2'!CS30,IF('Extrato 2'!$FG$13='Extrato 2'!$EJ$2,'Extrato 2'!EC30,"")))</f>
        <v/>
      </c>
      <c r="GB30" s="13" t="str">
        <f>IF('Extrato 2'!EG3=1,'Extrato 2'!AE3,IF('Extrato 2'!EG3=2,'Extrato 2'!AE3&amp;" e "&amp;'Extrato 2'!AE4,IF('Extrato 2'!EG3=3,'Extrato 2'!AE3&amp;", "&amp;'Extrato 2'!AE4&amp;" e "&amp;'Extrato 2'!AE5,IF('Extrato 2'!EG3=4,'Extrato 2'!AE3&amp;", "&amp;'Extrato 2'!AE4&amp;", "&amp;'Extrato 2'!AE5&amp;" e "&amp;'Extrato 2'!AE6,IF('Extrato 2'!EG3=5,'Extrato 2'!AE3&amp;", "&amp;'Extrato 2'!AE4&amp;", "&amp;'Extrato 2'!AE5&amp;", "&amp;'Extrato 2'!AE6&amp;" e "&amp;'Extrato 2'!AE7,IF('Extrato 2'!EG3=6,'Extrato 2'!AE3&amp;", "&amp;'Extrato 2'!AE4&amp;", "&amp;'Extrato 2'!AE5&amp;", "&amp;'Extrato 2'!AE6&amp;", "&amp;'Extrato 2'!AE7&amp;" e "&amp;'Extrato 2'!AE8,IF('Extrato 2'!EG3=7,'Extrato 2'!AE3&amp;", "&amp;'Extrato 2'!AE4&amp;", "&amp;'Extrato 2'!AE5&amp;", "&amp;'Extrato 2'!AE6&amp;", "&amp;'Extrato 2'!AE7&amp;", "&amp;'Extrato 2'!AE8&amp;" e "&amp;'Extrato 2'!AE9,IF('Extrato 2'!EG3=8,'Extrato 2'!AE3&amp;", "&amp;'Extrato 2'!AE4&amp;", "&amp;'Extrato 2'!AE5&amp;", "&amp;'Extrato 2'!AE6&amp;", "&amp;'Extrato 2'!AE7&amp;", "&amp;'Extrato 2'!AE8&amp;", "&amp;'Extrato 2'!AE9&amp;" e "&amp;'Extrato 2'!AE10,IF('Extrato 2'!EG3=9,'Extrato 2'!AE3&amp;", "&amp;'Extrato 2'!AE4&amp;", "&amp;'Extrato 2'!AE5&amp;", "&amp;'Extrato 2'!AE6&amp;", "&amp;'Extrato 2'!AE7&amp;", "&amp;'Extrato 2'!AE8&amp;", "&amp;'Extrato 2'!AE9&amp;", "&amp;'Extrato 2'!AE10&amp;" e "&amp;'Extrato 2'!AE11,IF('Extrato 2'!EG3=10,'Extrato 2'!AE3&amp;", "&amp;'Extrato 2'!AE4&amp;", "&amp;'Extrato 2'!AE5&amp;", "&amp;'Extrato 2'!AE6&amp;", "&amp;'Extrato 2'!AE7&amp;", "&amp;'Extrato 2'!AE8&amp;", "&amp;'Extrato 2'!AE9&amp;", "&amp;'Extrato 2'!AE10&amp;", "&amp;'Extrato 2'!AE11&amp;" e "&amp;'Extrato 2'!AE12,IF('Extrato 2'!EG3=11,'Extrato 2'!AE3&amp;", "&amp;'Extrato 2'!AE4&amp;", "&amp;'Extrato 2'!AE5&amp;", "&amp;'Extrato 2'!AE6&amp;", "&amp;'Extrato 2'!AE7&amp;", "&amp;'Extrato 2'!AE8&amp;", "&amp;'Extrato 2'!AE9&amp;", "&amp;'Extrato 2'!AE10&amp;", "&amp;'Extrato 2'!AE11&amp;", "&amp;'Extrato 2'!AE12&amp;" e "&amp;'Extrato 2'!AE13,IF('Extrato 2'!EG3=12,'Extrato 2'!AE3&amp;", "&amp;'Extrato 2'!AE4&amp;", "&amp;'Extrato 2'!AE5&amp;", "&amp;'Extrato 2'!AE6&amp;", "&amp;'Extrato 2'!AE7&amp;", "&amp;'Extrato 2'!AE8&amp;", "&amp;'Extrato 2'!AE9&amp;", "&amp;'Extrato 2'!AE10&amp;", "&amp;'Extrato 2'!AE11&amp;", "&amp;'Extrato 2'!AE12&amp;", "&amp;'Extrato 2'!AE13&amp;" e "&amp;'Extrato 2'!AE14,IF('Extrato 2'!EG3=13,'Extrato 2'!AE3&amp;", "&amp;'Extrato 2'!AE4&amp;", "&amp;'Extrato 2'!AE5&amp;", "&amp;'Extrato 2'!AE6&amp;", "&amp;'Extrato 2'!AE7&amp;", "&amp;'Extrato 2'!AE8&amp;", "&amp;'Extrato 2'!AE9&amp;", "&amp;'Extrato 2'!AE10&amp;", "&amp;'Extrato 2'!AE11&amp;", "&amp;'Extrato 2'!AE12&amp;", "&amp;'Extrato 2'!AE13&amp;", "&amp;'Extrato 2'!AE14&amp;" e "&amp;'Extrato 2'!AE15,IF('Extrato 2'!EG3=14,'Extrato 2'!AE3&amp;", "&amp;'Extrato 2'!AE4&amp;", "&amp;'Extrato 2'!AE5&amp;", "&amp;'Extrato 2'!AE6&amp;", "&amp;'Extrato 2'!AE7&amp;", "&amp;'Extrato 2'!AE8&amp;", "&amp;'Extrato 2'!AE9&amp;", "&amp;'Extrato 2'!AE10&amp;", "&amp;'Extrato 2'!AE11&amp;", "&amp;'Extrato 2'!AE12&amp;", "&amp;'Extrato 2'!AE13&amp;", "&amp;'Extrato 2'!AE14&amp;", "&amp;'Extrato 2'!AE15&amp;" e "&amp;'Extrato 2'!AE16,IF('Extrato 2'!EG3=15,'Extrato 2'!AE3&amp;", "&amp;'Extrato 2'!AE4&amp;", "&amp;'Extrato 2'!AE5&amp;", "&amp;'Extrato 2'!AE6&amp;", "&amp;'Extrato 2'!AE7&amp;", "&amp;'Extrato 2'!AE8&amp;", "&amp;'Extrato 2'!AE9&amp;", "&amp;'Extrato 2'!AE10&amp;", "&amp;'Extrato 2'!AE11&amp;", "&amp;'Extrato 2'!AE12&amp;", "&amp;'Extrato 2'!AE13&amp;", "&amp;'Extrato 2'!AE14&amp;", "&amp;'Extrato 2'!AE15&amp;", "&amp;'Extrato 2'!AE16&amp;" e "&amp;'Extrato 2'!AE17,IF('Extrato 2'!EG3=16,'Extrato 2'!AE3&amp;", "&amp;'Extrato 2'!AE4&amp;", "&amp;'Extrato 2'!AE5&amp;", "&amp;'Extrato 2'!AE6&amp;", "&amp;'Extrato 2'!AE7&amp;", "&amp;'Extrato 2'!AE8&amp;", "&amp;'Extrato 2'!AE9&amp;", "&amp;'Extrato 2'!AE10&amp;", "&amp;'Extrato 2'!AE11&amp;", "&amp;'Extrato 2'!AE12&amp;", "&amp;'Extrato 2'!AE13&amp;", "&amp;'Extrato 2'!AE14&amp;", "&amp;'Extrato 2'!AE15&amp;", "&amp;'Extrato 2'!AE16&amp;", "&amp;'Extrato 2'!AE17&amp;" e "&amp;'Extrato 2'!AE18,IF('Extrato 2'!EG3=17,'Extrato 2'!AE3&amp;", "&amp;'Extrato 2'!AE4&amp;", "&amp;'Extrato 2'!AE5&amp;", "&amp;'Extrato 2'!AE6&amp;", "&amp;'Extrato 2'!AE7&amp;", "&amp;'Extrato 2'!AE8&amp;", "&amp;'Extrato 2'!AE9&amp;", "&amp;'Extrato 2'!AE10&amp;", "&amp;'Extrato 2'!AE11&amp;", "&amp;'Extrato 2'!AE12&amp;", "&amp;'Extrato 2'!AE13&amp;", "&amp;'Extrato 2'!AE14&amp;", "&amp;'Extrato 2'!AE15&amp;", "&amp;'Extrato 2'!AE16&amp;", "&amp;'Extrato 2'!AE17&amp;", "&amp;'Extrato 2'!AE18&amp;" e "&amp;'Extrato 2'!AE19,"")))))))))))))))))</f>
        <v>Yslani Vieira (33)</v>
      </c>
      <c r="GC30" s="13" t="str">
        <f>IF('Extrato 2'!EI3=1,'Extrato 2'!BO3,IF('Extrato 2'!EI3=2,'Extrato 2'!BO3&amp;" e "&amp;'Extrato 2'!BO4,IF('Extrato 2'!EI3=3,'Extrato 2'!BO3&amp;", "&amp;'Extrato 2'!BO4&amp;" e "&amp;'Extrato 2'!BO5,IF('Extrato 2'!EI3=4,'Extrato 2'!BO3&amp;", "&amp;'Extrato 2'!BO4&amp;", "&amp;'Extrato 2'!BO5&amp;" e "&amp;'Extrato 2'!BO6,IF('Extrato 2'!EI3=5,'Extrato 2'!BO3&amp;", "&amp;'Extrato 2'!BO4&amp;", "&amp;'Extrato 2'!BO5&amp;", "&amp;'Extrato 2'!BO6&amp;" e "&amp;'Extrato 2'!BO7,IF('Extrato 2'!EI3=6,'Extrato 2'!BO3&amp;", "&amp;'Extrato 2'!BO4&amp;", "&amp;'Extrato 2'!BO5&amp;", "&amp;'Extrato 2'!BO6&amp;", "&amp;'Extrato 2'!BO7&amp;" e "&amp;'Extrato 2'!BO8,IF('Extrato 2'!EI3=7,'Extrato 2'!BO3&amp;", "&amp;'Extrato 2'!BO4&amp;", "&amp;'Extrato 2'!BO5&amp;", "&amp;'Extrato 2'!BO6&amp;", "&amp;'Extrato 2'!BO7&amp;", "&amp;'Extrato 2'!BO8&amp;" e "&amp;'Extrato 2'!BO9,IF('Extrato 2'!EI3=8,'Extrato 2'!BO3&amp;", "&amp;'Extrato 2'!BO4&amp;", "&amp;'Extrato 2'!BO5&amp;", "&amp;'Extrato 2'!BO6&amp;", "&amp;'Extrato 2'!BO7&amp;", "&amp;'Extrato 2'!BO8&amp;", "&amp;'Extrato 2'!BO9&amp;" e "&amp;'Extrato 2'!BO10,IF('Extrato 2'!EI3=9,'Extrato 2'!BO3&amp;", "&amp;'Extrato 2'!BO4&amp;", "&amp;'Extrato 2'!BO5&amp;", "&amp;'Extrato 2'!BO6&amp;", "&amp;'Extrato 2'!BO7&amp;", "&amp;'Extrato 2'!BO8&amp;", "&amp;'Extrato 2'!BO9&amp;", "&amp;'Extrato 2'!BO10&amp;" e "&amp;'Extrato 2'!BO11,IF('Extrato 2'!EI3=10,'Extrato 2'!BO3&amp;", "&amp;'Extrato 2'!BO4&amp;", "&amp;'Extrato 2'!BO5&amp;", "&amp;'Extrato 2'!BO6&amp;", "&amp;'Extrato 2'!BO7&amp;", "&amp;'Extrato 2'!BO8&amp;", "&amp;'Extrato 2'!BO9&amp;", "&amp;'Extrato 2'!BO10&amp;", "&amp;'Extrato 2'!BO11&amp;" e "&amp;'Extrato 2'!BO12,IF('Extrato 2'!EI3=11,'Extrato 2'!BO3&amp;", "&amp;'Extrato 2'!BO4&amp;", "&amp;'Extrato 2'!BO5&amp;", "&amp;'Extrato 2'!BO6&amp;", "&amp;'Extrato 2'!BO7&amp;", "&amp;'Extrato 2'!BO8&amp;", "&amp;'Extrato 2'!BO9&amp;", "&amp;'Extrato 2'!BO10&amp;", "&amp;'Extrato 2'!BO11&amp;", "&amp;'Extrato 2'!BO12&amp;" e "&amp;'Extrato 2'!BO13,IF('Extrato 2'!EI3=12,'Extrato 2'!BO3&amp;", "&amp;'Extrato 2'!BO4&amp;", "&amp;'Extrato 2'!BO5&amp;", "&amp;'Extrato 2'!BO6&amp;", "&amp;'Extrato 2'!BO7&amp;", "&amp;'Extrato 2'!BO8&amp;", "&amp;'Extrato 2'!BO9&amp;", "&amp;'Extrato 2'!BO10&amp;", "&amp;'Extrato 2'!BO11&amp;", "&amp;'Extrato 2'!BO12&amp;", "&amp;'Extrato 2'!BO13&amp;" e "&amp;'Extrato 2'!BO14,IF('Extrato 2'!EI3=13,'Extrato 2'!BO3&amp;", "&amp;'Extrato 2'!BO4&amp;", "&amp;'Extrato 2'!BO5&amp;", "&amp;'Extrato 2'!BO6&amp;", "&amp;'Extrato 2'!BO7&amp;", "&amp;'Extrato 2'!BO8&amp;", "&amp;'Extrato 2'!BO9&amp;", "&amp;'Extrato 2'!BO10&amp;", "&amp;'Extrato 2'!BO11&amp;", "&amp;'Extrato 2'!BO12&amp;", "&amp;'Extrato 2'!BO13&amp;", "&amp;'Extrato 2'!BO14&amp;" e "&amp;'Extrato 2'!BO15,IF('Extrato 2'!EI3=14,'Extrato 2'!BO3&amp;", "&amp;'Extrato 2'!BO4&amp;", "&amp;'Extrato 2'!BO5&amp;", "&amp;'Extrato 2'!BO6&amp;", "&amp;'Extrato 2'!BO7&amp;", "&amp;'Extrato 2'!BO8&amp;", "&amp;'Extrato 2'!BO9&amp;", "&amp;'Extrato 2'!BO10&amp;", "&amp;'Extrato 2'!BO11&amp;", "&amp;'Extrato 2'!BO12&amp;", "&amp;'Extrato 2'!BO13&amp;", "&amp;'Extrato 2'!BO14&amp;", "&amp;'Extrato 2'!BO15&amp;" e "&amp;'Extrato 2'!BO16,IF('Extrato 2'!EI3=15,'Extrato 2'!BO3&amp;", "&amp;'Extrato 2'!BO4&amp;", "&amp;'Extrato 2'!BO5&amp;", "&amp;'Extrato 2'!BO6&amp;", "&amp;'Extrato 2'!BO7&amp;", "&amp;'Extrato 2'!BO8&amp;", "&amp;'Extrato 2'!BO9&amp;", "&amp;'Extrato 2'!BO10&amp;", "&amp;'Extrato 2'!BO11&amp;", "&amp;'Extrato 2'!BO12&amp;", "&amp;'Extrato 2'!BO13&amp;", "&amp;'Extrato 2'!BO14&amp;", "&amp;'Extrato 2'!BO15&amp;", "&amp;'Extrato 2'!BO16&amp;" e "&amp;'Extrato 2'!BO17,IF('Extrato 2'!EI3=16,'Extrato 2'!BO3&amp;", "&amp;'Extrato 2'!BO4&amp;", "&amp;'Extrato 2'!BO5&amp;", "&amp;'Extrato 2'!BO6&amp;", "&amp;'Extrato 2'!BO7&amp;", "&amp;'Extrato 2'!BO8&amp;", "&amp;'Extrato 2'!BO9&amp;", "&amp;'Extrato 2'!BO10&amp;", "&amp;'Extrato 2'!BO11&amp;", "&amp;'Extrato 2'!BO12&amp;", "&amp;'Extrato 2'!BO13&amp;", "&amp;'Extrato 2'!BO14&amp;", "&amp;'Extrato 2'!BO15&amp;", "&amp;'Extrato 2'!BO16&amp;", "&amp;'Extrato 2'!BO17&amp;" e "&amp;'Extrato 2'!BO18,IF('Extrato 2'!EI3=17,'Extrato 2'!BO3&amp;", "&amp;'Extrato 2'!BO4&amp;", "&amp;'Extrato 2'!BO5&amp;", "&amp;'Extrato 2'!BO6&amp;", "&amp;'Extrato 2'!BO7&amp;", "&amp;'Extrato 2'!BO8&amp;", "&amp;'Extrato 2'!BO9&amp;", "&amp;'Extrato 2'!BO10&amp;", "&amp;'Extrato 2'!BO11&amp;", "&amp;'Extrato 2'!BO12&amp;", "&amp;'Extrato 2'!BO13&amp;", "&amp;'Extrato 2'!BO14&amp;", "&amp;'Extrato 2'!BO15&amp;", "&amp;'Extrato 2'!BO16&amp;", "&amp;'Extrato 2'!BO17&amp;", "&amp;'Extrato 2'!BO18&amp;" e "&amp;'Extrato 2'!BO19,"")))))))))))))))))</f>
        <v>Kallyne Soares (152)</v>
      </c>
      <c r="GD30" s="13" t="str">
        <f>IF('Extrato 2'!EK3=1,'Extrato 2'!CY3,IF('Extrato 2'!EK3=2,'Extrato 2'!CY3&amp;" e "&amp;'Extrato 2'!CY4,IF('Extrato 2'!EK3=3,'Extrato 2'!CY3&amp;", "&amp;'Extrato 2'!CY4&amp;" e "&amp;'Extrato 2'!CY5,IF('Extrato 2'!EK3=4,'Extrato 2'!CY3&amp;", "&amp;'Extrato 2'!CY4&amp;", "&amp;'Extrato 2'!CY5&amp;" e "&amp;'Extrato 2'!CY6,IF('Extrato 2'!EK3=5,'Extrato 2'!CY3&amp;", "&amp;'Extrato 2'!CY4&amp;", "&amp;'Extrato 2'!CY5&amp;", "&amp;'Extrato 2'!CY6&amp;" e "&amp;'Extrato 2'!CY7,IF('Extrato 2'!EK3=6,'Extrato 2'!CY3&amp;", "&amp;'Extrato 2'!CY4&amp;", "&amp;'Extrato 2'!CY5&amp;", "&amp;'Extrato 2'!CY6&amp;", "&amp;'Extrato 2'!CY7&amp;" e "&amp;'Extrato 2'!CY8,IF('Extrato 2'!EK3=7,'Extrato 2'!CY3&amp;", "&amp;'Extrato 2'!CY4&amp;", "&amp;'Extrato 2'!CY5&amp;", "&amp;'Extrato 2'!CY6&amp;", "&amp;'Extrato 2'!CY7&amp;", "&amp;'Extrato 2'!CY8&amp;" e "&amp;'Extrato 2'!CY9,IF('Extrato 2'!EK3=8,'Extrato 2'!CY3&amp;", "&amp;'Extrato 2'!CY4&amp;", "&amp;'Extrato 2'!CY5&amp;", "&amp;'Extrato 2'!CY6&amp;", "&amp;'Extrato 2'!CY7&amp;", "&amp;'Extrato 2'!CY8&amp;", "&amp;'Extrato 2'!CY9&amp;" e "&amp;'Extrato 2'!CY10,IF('Extrato 2'!EK3=9,'Extrato 2'!CY3&amp;", "&amp;'Extrato 2'!CY4&amp;", "&amp;'Extrato 2'!CY5&amp;", "&amp;'Extrato 2'!CY6&amp;", "&amp;'Extrato 2'!CY7&amp;", "&amp;'Extrato 2'!CY8&amp;", "&amp;'Extrato 2'!CY9&amp;", "&amp;'Extrato 2'!CY10&amp;" e "&amp;'Extrato 2'!CY11,IF('Extrato 2'!EK3=10,'Extrato 2'!CY3&amp;", "&amp;'Extrato 2'!CY4&amp;", "&amp;'Extrato 2'!CY5&amp;", "&amp;'Extrato 2'!CY6&amp;", "&amp;'Extrato 2'!CY7&amp;", "&amp;'Extrato 2'!CY8&amp;", "&amp;'Extrato 2'!CY9&amp;", "&amp;'Extrato 2'!CY10&amp;", "&amp;'Extrato 2'!CY11&amp;" e "&amp;'Extrato 2'!CY12,IF('Extrato 2'!EK3=11,'Extrato 2'!CY3&amp;", "&amp;'Extrato 2'!CY4&amp;", "&amp;'Extrato 2'!CY5&amp;", "&amp;'Extrato 2'!CY6&amp;", "&amp;'Extrato 2'!CY7&amp;", "&amp;'Extrato 2'!CY8&amp;", "&amp;'Extrato 2'!CY9&amp;", "&amp;'Extrato 2'!CY10&amp;", "&amp;'Extrato 2'!CY11&amp;", "&amp;'Extrato 2'!CY12&amp;" e "&amp;'Extrato 2'!CY13,IF('Extrato 2'!EK3=12,'Extrato 2'!CY3&amp;", "&amp;'Extrato 2'!CY4&amp;", "&amp;'Extrato 2'!CY5&amp;", "&amp;'Extrato 2'!CY6&amp;", "&amp;'Extrato 2'!CY7&amp;", "&amp;'Extrato 2'!CY8&amp;", "&amp;'Extrato 2'!CY9&amp;", "&amp;'Extrato 2'!CY10&amp;", "&amp;'Extrato 2'!CY11&amp;", "&amp;'Extrato 2'!CY12&amp;", "&amp;'Extrato 2'!CY13&amp;" e "&amp;'Extrato 2'!CY14,IF('Extrato 2'!EK3=13,'Extrato 2'!CY3&amp;", "&amp;'Extrato 2'!CY4&amp;", "&amp;'Extrato 2'!CY5&amp;", "&amp;'Extrato 2'!CY6&amp;", "&amp;'Extrato 2'!CY7&amp;", "&amp;'Extrato 2'!CY8&amp;", "&amp;'Extrato 2'!CY9&amp;", "&amp;'Extrato 2'!CY10&amp;", "&amp;'Extrato 2'!CY11&amp;", "&amp;'Extrato 2'!CY12&amp;", "&amp;'Extrato 2'!CY13&amp;", "&amp;'Extrato 2'!CY14&amp;" e "&amp;'Extrato 2'!CY15,IF('Extrato 2'!EK3=14,'Extrato 2'!CY3&amp;", "&amp;'Extrato 2'!CY4&amp;", "&amp;'Extrato 2'!CY5&amp;", "&amp;'Extrato 2'!CY6&amp;", "&amp;'Extrato 2'!CY7&amp;", "&amp;'Extrato 2'!CY8&amp;", "&amp;'Extrato 2'!CY9&amp;", "&amp;'Extrato 2'!CY10&amp;", "&amp;'Extrato 2'!CY11&amp;", "&amp;'Extrato 2'!CY12&amp;", "&amp;'Extrato 2'!CY13&amp;", "&amp;'Extrato 2'!CY14&amp;", "&amp;'Extrato 2'!CY15&amp;" e "&amp;'Extrato 2'!CY16,IF('Extrato 2'!EK3=15,'Extrato 2'!CY3&amp;", "&amp;'Extrato 2'!CY4&amp;", "&amp;'Extrato 2'!CY5&amp;", "&amp;'Extrato 2'!CY6&amp;", "&amp;'Extrato 2'!CY7&amp;", "&amp;'Extrato 2'!CY8&amp;", "&amp;'Extrato 2'!CY9&amp;", "&amp;'Extrato 2'!CY10&amp;", "&amp;'Extrato 2'!CY11&amp;", "&amp;'Extrato 2'!CY12&amp;", "&amp;'Extrato 2'!CY13&amp;", "&amp;'Extrato 2'!CY14&amp;", "&amp;'Extrato 2'!CY15&amp;", "&amp;'Extrato 2'!CY16&amp;" e "&amp;'Extrato 2'!CY17,IF('Extrato 2'!EK3=16,'Extrato 2'!CY3&amp;", "&amp;'Extrato 2'!CY4&amp;", "&amp;'Extrato 2'!CY5&amp;", "&amp;'Extrato 2'!CY6&amp;", "&amp;'Extrato 2'!CY7&amp;", "&amp;'Extrato 2'!CY8&amp;", "&amp;'Extrato 2'!CY9&amp;", "&amp;'Extrato 2'!CY10&amp;", "&amp;'Extrato 2'!CY11&amp;", "&amp;'Extrato 2'!CY12&amp;", "&amp;'Extrato 2'!CY13&amp;", "&amp;'Extrato 2'!CY14&amp;", "&amp;'Extrato 2'!CY15&amp;", "&amp;'Extrato 2'!CY16&amp;", "&amp;'Extrato 2'!CY17&amp;" e "&amp;'Extrato 2'!CY18,IF('Extrato 2'!EK3=17,'Extrato 2'!CY3&amp;", "&amp;'Extrato 2'!CY4&amp;", "&amp;'Extrato 2'!CY5&amp;", "&amp;'Extrato 2'!CY6&amp;", "&amp;'Extrato 2'!CY7&amp;", "&amp;'Extrato 2'!CY8&amp;", "&amp;'Extrato 2'!CY9&amp;", "&amp;'Extrato 2'!CY10&amp;", "&amp;'Extrato 2'!CY11&amp;", "&amp;'Extrato 2'!CY12&amp;", "&amp;'Extrato 2'!CY13&amp;", "&amp;'Extrato 2'!CY14&amp;", "&amp;'Extrato 2'!CY15&amp;", "&amp;'Extrato 2'!CY16&amp;", "&amp;'Extrato 2'!CY17&amp;", "&amp;'Extrato 2'!CY18&amp;" e "&amp;'Extrato 2'!CY19,"")))))))))))))))))</f>
        <v/>
      </c>
      <c r="GF30" s="36" t="s">
        <v>19</v>
      </c>
      <c r="GG30" s="16" t="str">
        <f>IF('Extrato 2'!$NH$2='Extrato 2'!$GB$21,HLOOKUP(3,'Extrato 2'!$JD$4:$JH$11,3,0),IF('Extrato 2'!$NH$2&gt;'Extrato 2'!$GB$21,HLOOKUP('Extrato 2'!$NH$2,'Extrato 2'!$JD$4:$JH$11,3,0),""))</f>
        <v>semelhante a 1ª colocada, semelhante a 3ª colocada, semelhante a 4ª colocada, semelhante a 5ª colocada, semelhante a 6ª colocada e semelhante a 7ª colocada.</v>
      </c>
      <c r="GK30" s="32" t="str">
        <f>IF('Extrato 2'!GP5=0,"",'Extrato 2'!GP5)</f>
        <v/>
      </c>
      <c r="GL30" s="32" t="str">
        <f>IF('Extrato 2'!GK5=0,"",'Extrato 2'!GK5)</f>
        <v/>
      </c>
      <c r="GM30" s="32" t="str">
        <f>IF('Extrato 2'!GL5=0,"",'Extrato 2'!GL5)</f>
        <v/>
      </c>
      <c r="GN30" s="32" t="str">
        <f>IF('Extrato 2'!GM5=0,"",'Extrato 2'!GM5)</f>
        <v/>
      </c>
      <c r="GO30" s="32" t="str">
        <f>IF('Extrato 2'!GN5=0,"",'Extrato 2'!GN5)</f>
        <v/>
      </c>
      <c r="GP30" s="32" t="str">
        <f>IF('Extrato 2'!GO5=0,"",'Extrato 2'!GO5)</f>
        <v/>
      </c>
      <c r="GQ30" s="32" t="str">
        <f>IF('Extrato 2'!GQ5=0,"",'Extrato 2'!GQ5)</f>
        <v/>
      </c>
      <c r="GS30" s="11" t="str">
        <f>IF(HE30='Extrato 2'!$GV$2,'Extrato 2'!$GS$2,ROUND('Extrato 2'!GL32,2)*100&amp;"%")</f>
        <v>-</v>
      </c>
      <c r="GT30" s="11" t="str">
        <f>IF(HF30='Extrato 2'!$GV$2,'Extrato 2'!$GS$2,ROUND('Extrato 2'!GM32,2)*100&amp;"%")</f>
        <v>-</v>
      </c>
      <c r="GU30" s="11" t="str">
        <f>IF(HG30='Extrato 2'!$GV$2,'Extrato 2'!$GS$2,ROUND('Extrato 2'!GN32,2)*100&amp;"%")</f>
        <v>-</v>
      </c>
      <c r="GV30" s="11" t="str">
        <f>IF(HH30='Extrato 2'!$GV$2,'Extrato 2'!$GS$2,ROUND('Extrato 2'!GO32,2)*100&amp;"%")</f>
        <v>-</v>
      </c>
      <c r="GW30" s="11" t="str">
        <f>IF(HI30='Extrato 2'!$GV$2,'Extrato 2'!$GS$2,ROUND('Extrato 2'!GP32,2)*100&amp;"%")</f>
        <v>-</v>
      </c>
      <c r="GX30" s="11" t="str">
        <f>IF(HJ30='Extrato 2'!$GV$2,'Extrato 2'!$GS$2,ROUND('Extrato 2'!GQ32,2)*100&amp;"%")</f>
        <v>-</v>
      </c>
      <c r="GY30" s="15" t="e">
        <f>ROUND('Extrato 2'!GL31,2)</f>
        <v>#VALUE!</v>
      </c>
      <c r="GZ30" s="15" t="e">
        <f>ROUND('Extrato 2'!GM31,2)</f>
        <v>#VALUE!</v>
      </c>
      <c r="HA30" s="15" t="e">
        <f>ROUND('Extrato 2'!GN31,2)</f>
        <v>#VALUE!</v>
      </c>
      <c r="HB30" s="15" t="e">
        <f>ROUND('Extrato 2'!GO31,2)</f>
        <v>#VALUE!</v>
      </c>
      <c r="HC30" s="15" t="e">
        <f>ROUND('Extrato 2'!GP31,2)</f>
        <v>#VALUE!</v>
      </c>
      <c r="HD30" s="15" t="e">
        <f>ROUND('Extrato 2'!GQ31,2)</f>
        <v>#VALUE!</v>
      </c>
      <c r="HE30" s="30" t="str">
        <f>IF(GK30&gt;GL30,$GT$2,IF(GK30&lt;GL30,$GU$2,IF(GK30=GL30,$GV$2)))</f>
        <v>semelhante</v>
      </c>
      <c r="HF30" s="30" t="str">
        <f>IF(GK30&gt;GM30,$GT$2,IF(GK30&lt;GM30,$GU$2,IF(GK30=GM30,$GV$2)))</f>
        <v>semelhante</v>
      </c>
      <c r="HG30" s="30" t="str">
        <f>IF(GK30&gt;GN30,$GT$2,IF(GK30&lt;GN30,$GU$2,IF(GK30=GN30,$GV$2)))</f>
        <v>semelhante</v>
      </c>
      <c r="HH30" s="30" t="str">
        <f>IF(GK30&gt;GO30,$GT$2,IF(GK30&lt;GO30,$GU$2,IF(GK30=GO30,$GV$2)))</f>
        <v>semelhante</v>
      </c>
      <c r="HI30" s="30" t="str">
        <f>IF(GK30&gt;GP30,$GT$2,IF(GK30&lt;GP30,$GU$2,IF(GK30=GP30,$GV$2)))</f>
        <v>semelhante</v>
      </c>
      <c r="HJ30" s="30" t="str">
        <f>IF(GK30&gt;GQ30,$GT$2,IF(GK30&lt;GQ30,$GU$2,IF(GK30=GQ30,$GV$2)))</f>
        <v>semelhante</v>
      </c>
      <c r="HK30" s="30" t="str">
        <f>IF('Extrato 2'!$NI$13='Extrato 2'!$NG$14,'Extrato 2'!$HD$2,IF('Extrato 2'!$NI$13='Extrato 2'!$NH$14,'Extrato 2'!$HF$2,""))</f>
        <v>a</v>
      </c>
      <c r="HL30" s="30" t="str">
        <f>IF('Extrato 2'!$NI$13='Extrato 2'!$NG$14,'Extrato 2'!$HD$2,IF('Extrato 2'!$NI$13='Extrato 2'!$NH$14,'Extrato 2'!$HF$2,""))</f>
        <v>a</v>
      </c>
      <c r="HM30" s="30" t="str">
        <f>IF('Extrato 2'!$NI$13='Extrato 2'!$NG$14,'Extrato 2'!$HD$2,IF('Extrato 2'!$NI$13='Extrato 2'!$NH$14,'Extrato 2'!$HF$2,""))</f>
        <v>a</v>
      </c>
      <c r="HN30" s="30" t="str">
        <f>IF('Extrato 2'!$NI$13='Extrato 2'!$NG$14,'Extrato 2'!$HD$2,IF('Extrato 2'!$NI$13='Extrato 2'!$NH$14,'Extrato 2'!$HF$2,""))</f>
        <v>a</v>
      </c>
      <c r="HO30" s="30" t="str">
        <f>IF('Extrato 2'!$NI$13='Extrato 2'!$NG$14,'Extrato 2'!$HD$2,IF('Extrato 2'!$NI$13='Extrato 2'!$NH$14,'Extrato 2'!$HF$2,""))</f>
        <v>a</v>
      </c>
      <c r="HP30" s="30" t="str">
        <f>IF('Extrato 2'!$NI$13='Extrato 2'!$NG$14,'Extrato 2'!$HD$2,IF('Extrato 2'!$NI$13='Extrato 2'!$NH$14,'Extrato 2'!$HF$2,""))</f>
        <v>a</v>
      </c>
      <c r="HQ30" s="30" t="str">
        <f>IF('Extrato 2'!GL29=0,"",'Extrato 2'!GL29)</f>
        <v>1ª</v>
      </c>
      <c r="HR30" s="30" t="str">
        <f>IF('Extrato 2'!GM29=0,"",'Extrato 2'!GM29)</f>
        <v>2ª</v>
      </c>
      <c r="HS30" s="30" t="str">
        <f>IF('Extrato 2'!GN29=0,"",'Extrato 2'!GN29)</f>
        <v>3ª</v>
      </c>
      <c r="HT30" s="30" t="str">
        <f>IF('Extrato 2'!GO29=0,"",'Extrato 2'!GO29)</f>
        <v>4ª</v>
      </c>
      <c r="HU30" s="30" t="str">
        <f>IF('Extrato 2'!GP29=0,"",'Extrato 2'!GP29)</f>
        <v>5ª</v>
      </c>
      <c r="HV30" s="30" t="str">
        <f>IF('Extrato 2'!GQ29=0,"",'Extrato 2'!GQ29)</f>
        <v>7ª</v>
      </c>
      <c r="HW30" s="30" t="str">
        <f>IF('Extrato 2'!$NI$13='Extrato 2'!$NG$14,'Extrato 2'!$HE$2,IF('Extrato 2'!$NI$13='Extrato 2'!$NH$14,'Extrato 2'!$HG$2,""))</f>
        <v>colocada</v>
      </c>
      <c r="HX30" s="30" t="str">
        <f>IF('Extrato 2'!$NI$13='Extrato 2'!$NG$14,'Extrato 2'!$HE$2,IF('Extrato 2'!$NI$13='Extrato 2'!$NH$14,'Extrato 2'!$HG$2,""))</f>
        <v>colocada</v>
      </c>
      <c r="HY30" s="30" t="str">
        <f>IF('Extrato 2'!$NI$13='Extrato 2'!$NG$14,'Extrato 2'!$HE$2,IF('Extrato 2'!$NI$13='Extrato 2'!$NH$14,'Extrato 2'!$HG$2,""))</f>
        <v>colocada</v>
      </c>
      <c r="HZ30" s="30" t="str">
        <f>IF('Extrato 2'!$NI$13='Extrato 2'!$NG$14,'Extrato 2'!$HE$2,IF('Extrato 2'!$NI$13='Extrato 2'!$NH$14,'Extrato 2'!$HG$2,""))</f>
        <v>colocada</v>
      </c>
      <c r="IA30" s="30" t="str">
        <f>IF('Extrato 2'!$NI$13='Extrato 2'!$NG$14,'Extrato 2'!$HE$2,IF('Extrato 2'!$NI$13='Extrato 2'!$NH$14,'Extrato 2'!$HG$2,""))</f>
        <v>colocada</v>
      </c>
      <c r="IB30" s="30" t="str">
        <f>IF('Extrato 2'!$NI$13='Extrato 2'!$NG$14,'Extrato 2'!$HE$2,IF('Extrato 2'!$NI$13='Extrato 2'!$NH$14,'Extrato 2'!$HG$2,""))</f>
        <v>colocada</v>
      </c>
      <c r="IC30" s="30" t="str">
        <f>IF('Extrato 2'!GL30=0,"",'Extrato 2'!GL30)</f>
        <v/>
      </c>
      <c r="ID30" s="30" t="str">
        <f>IF('Extrato 2'!GM30=0,"",'Extrato 2'!GM30)</f>
        <v/>
      </c>
      <c r="IE30" s="30" t="str">
        <f>IF('Extrato 2'!GN30=0,"",'Extrato 2'!GN30)</f>
        <v/>
      </c>
      <c r="IF30" s="30" t="str">
        <f>IF('Extrato 2'!GO30=0,"",'Extrato 2'!GO30)</f>
        <v/>
      </c>
      <c r="IG30" s="30" t="str">
        <f>IF('Extrato 2'!GP30=0,"",'Extrato 2'!GP30)</f>
        <v/>
      </c>
      <c r="IH30" s="30" t="str">
        <f>IF('Extrato 2'!GQ30=0,"",'Extrato 2'!GQ30)</f>
        <v/>
      </c>
      <c r="II30" s="14" t="str">
        <f>IF('Extrato 2'!HE30='Extrato 2'!$GV$2,'Extrato 2'!HE30&amp;" "&amp;'Extrato 2'!HK30&amp;" "&amp;'Extrato 2'!HQ30&amp;" "&amp;'Extrato 2'!HW30,'Extrato 2'!GS30&amp;" "&amp;"("&amp;'Extrato 2'!$GK$6&amp;": "&amp;'Extrato 2'!GY30&amp;") "&amp;'Extrato 2'!HE30&amp;" "&amp;'Extrato 2'!HK30&amp;" "&amp;'Extrato 2'!HQ30&amp;" "&amp;'Extrato 2'!HW30&amp;" ("&amp;'Extrato 2'!IC30&amp;")")</f>
        <v>semelhante a 1ª colocada</v>
      </c>
      <c r="IJ30" s="14" t="str">
        <f>IF('Extrato 2'!HF30='Extrato 2'!$GV$2,'Extrato 2'!HF30&amp;" "&amp;'Extrato 2'!HL30&amp;" "&amp;'Extrato 2'!HR30&amp;" "&amp;'Extrato 2'!HX30,'Extrato 2'!GT30&amp;" "&amp;"("&amp;'Extrato 2'!$GK$6&amp;": "&amp;'Extrato 2'!GZ30&amp;") "&amp;'Extrato 2'!HF30&amp;" "&amp;'Extrato 2'!HL30&amp;" "&amp;'Extrato 2'!HR30&amp;" "&amp;'Extrato 2'!HX30&amp;" ("&amp;'Extrato 2'!ID30&amp;")")</f>
        <v>semelhante a 2ª colocada</v>
      </c>
      <c r="IK30" s="14" t="str">
        <f>IF('Extrato 2'!HG30='Extrato 2'!$GV$2,'Extrato 2'!HG30&amp;" "&amp;'Extrato 2'!HM30&amp;" "&amp;'Extrato 2'!HS30&amp;" "&amp;'Extrato 2'!HY30,'Extrato 2'!GU30&amp;" "&amp;"("&amp;'Extrato 2'!$GK$6&amp;": "&amp;'Extrato 2'!HA30&amp;") "&amp;'Extrato 2'!HG30&amp;" "&amp;'Extrato 2'!HM30&amp;" "&amp;'Extrato 2'!HS30&amp;" "&amp;'Extrato 2'!HY30&amp;" ("&amp;'Extrato 2'!IE30&amp;")")</f>
        <v>semelhante a 3ª colocada</v>
      </c>
      <c r="IL30" s="14" t="str">
        <f>IF('Extrato 2'!HH30='Extrato 2'!$GV$2,'Extrato 2'!HH30&amp;" "&amp;'Extrato 2'!HN30&amp;" "&amp;'Extrato 2'!HT30&amp;" "&amp;'Extrato 2'!HZ30,'Extrato 2'!GV30&amp;" "&amp;"("&amp;'Extrato 2'!$GK$6&amp;": "&amp;'Extrato 2'!HB30&amp;") "&amp;'Extrato 2'!HH30&amp;" "&amp;'Extrato 2'!HN30&amp;" "&amp;'Extrato 2'!HT30&amp;" "&amp;'Extrato 2'!HZ30&amp;" ("&amp;'Extrato 2'!IF30&amp;")")</f>
        <v>semelhante a 4ª colocada</v>
      </c>
      <c r="IM30" s="14" t="str">
        <f>IF('Extrato 2'!HI30='Extrato 2'!$GV$2,'Extrato 2'!HI30&amp;" "&amp;'Extrato 2'!HO30&amp;" "&amp;'Extrato 2'!HU30&amp;" "&amp;'Extrato 2'!IA30,'Extrato 2'!GW30&amp;" "&amp;"("&amp;'Extrato 2'!$GK$6&amp;": "&amp;'Extrato 2'!HC30&amp;") "&amp;'Extrato 2'!HI30&amp;" "&amp;'Extrato 2'!HO30&amp;" "&amp;'Extrato 2'!HU30&amp;" "&amp;'Extrato 2'!IA30&amp;" ("&amp;'Extrato 2'!IG30&amp;")")</f>
        <v>semelhante a 5ª colocada</v>
      </c>
      <c r="IN30" s="14" t="str">
        <f>IF('Extrato 2'!HJ30='Extrato 2'!$GV$2,'Extrato 2'!HJ30&amp;" "&amp;'Extrato 2'!HP30&amp;" "&amp;'Extrato 2'!HV30&amp;" "&amp;'Extrato 2'!IB30,'Extrato 2'!GX30&amp;" "&amp;"("&amp;'Extrato 2'!$GK$6&amp;": "&amp;'Extrato 2'!HD30&amp;") "&amp;'Extrato 2'!HJ30&amp;" "&amp;'Extrato 2'!HP30&amp;" "&amp;'Extrato 2'!HV30&amp;" "&amp;'Extrato 2'!IB30&amp;" ("&amp;'Extrato 2'!IH30&amp;")")</f>
        <v>semelhante a 7ª colocada</v>
      </c>
      <c r="MB30" s="32">
        <f t="shared" si="12"/>
        <v>26</v>
      </c>
      <c r="MC30" s="32">
        <v>28</v>
      </c>
      <c r="MD30" s="32" t="str">
        <f>IF('Extrato 2'!X28=0,"",'Extrato 2'!X28)</f>
        <v/>
      </c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</row>
    <row r="31" spans="2:369" ht="15" customHeight="1" x14ac:dyDescent="0.25">
      <c r="B31" s="19">
        <f>'Extrato 2'!MC33</f>
        <v>31</v>
      </c>
      <c r="C31" s="7">
        <f>Esboço!AX29</f>
        <v>29</v>
      </c>
      <c r="D31" s="4" t="str">
        <f>IF('Análise Quantitativa'!V65=0,"",'Análise Quantitativa'!V65)</f>
        <v/>
      </c>
      <c r="E31" s="3" t="str">
        <f>IF('Análise Quantitativa'!P65=0,"",'Análise Quantitativa'!P65)</f>
        <v/>
      </c>
      <c r="F31" s="19" t="str">
        <f t="shared" si="0"/>
        <v/>
      </c>
      <c r="G31" s="19" t="str">
        <f t="shared" si="1"/>
        <v/>
      </c>
      <c r="H31" s="22" t="str">
        <v/>
      </c>
      <c r="I31" s="22" t="str">
        <v/>
      </c>
      <c r="J31" s="76" t="str">
        <f>IFERROR(IF('Análise Quantitativa'!$D$33="Máximo",RANK(D31,$D$3:$D$72,0),IF('Análise Quantitativa'!$D$33="Mínimo",RANK(D31,$D$3:$D$72,1),IF('Análise Quantitativa'!$D$33="- Mínimo",RANK(D31,$D$3:$D$72,1),""))),"")</f>
        <v/>
      </c>
      <c r="K31" s="76" t="str">
        <f>IFERROR(IF('Análise Quantitativa'!$D$33="Máximo",_xlfn.RANK.EQ(D31,$D$3:$D$72,0)+COUNTIF($D$3:D31,D31)-1,IF('Análise Quantitativa'!$D$33="Mínimo",_xlfn.RANK.EQ(D31,$D$3:$D$72,1)+COUNTIF($D$3:D31,D31)-1,IF('Análise Quantitativa'!$D$33="- Mínimo",_xlfn.RANK.EQ(D31,$D$3:$D$72,1)+COUNTIF($D$3:D31,D31)-1,""))),"")</f>
        <v/>
      </c>
      <c r="L31" s="6" t="str">
        <f>IFERROR(IF(ISBLANK(D31),"",IF(AND(D31&gt;'Extrato 2'!$EW$3),'Extrato 2'!$HR$2,IF(AND(D31&lt;'Extrato 2'!$EX$3),'Extrato 2'!$HQ$2,'Extrato 2'!$HP$2))),"")</f>
        <v>&gt;₯</v>
      </c>
      <c r="M31" s="6" t="e">
        <f>IF((((IF(AND('Extrato 2'!D31&gt;'Extrato 2'!$EW$3),(('Extrato 2'!$EW$3-'Extrato 2'!D31)/'Extrato 2'!D31),IF(AND('Extrato 2'!D31&lt;'Extrato 2'!$EX$3),(('Extrato 2'!$EX$3-'Extrato 2'!D31)/'Extrato 2'!D31),'Extrato 2'!$HW$2)))))&lt;0,IF(AND('Extrato 2'!D31&gt;'Extrato 2'!$EW$3),(('Extrato 2'!$EW$3-'Extrato 2'!D31)/'Extrato 2'!D31),IF(AND('Extrato 2'!D31&lt;'Extrato 2'!$EX$3),(('Extrato 2'!$EX$3-'Extrato 2'!D31)/'Extrato 2'!D31),'Extrato 2'!$HW$2))*-1,IF(AND('Extrato 2'!D31&gt;'Extrato 2'!$EW$3),(('Extrato 2'!$EW$3-'Extrato 2'!D31)/'Extrato 2'!D31),IF(AND('Extrato 2'!D31&lt;'Extrato 2'!$EX$3),(('Extrato 2'!$EX$3-'Extrato 2'!D31)/'Extrato 2'!D31),'Extrato 2'!$HW$2)))</f>
        <v>#VALUE!</v>
      </c>
      <c r="N31" s="6" t="e">
        <f>IF(AND(D31&gt;'Extrato 2'!$EW$3),M31,"")</f>
        <v>#VALUE!</v>
      </c>
      <c r="O31" s="6" t="str">
        <f>IF(D31&lt;'Extrato 2'!$EX$3,M31,"")</f>
        <v/>
      </c>
      <c r="P31" s="5" t="str">
        <f>IF('Extrato 2'!L31='Extrato 2'!$HP$2,'Extrato 2'!D31,"")</f>
        <v/>
      </c>
      <c r="Q31" s="4" t="str">
        <f>IF(ISNA(HLOOKUP($Q$2,'Extrato 2'!$ME$3:$NE$74,B31,0)),"",IF(HLOOKUP($Q$2,'Extrato 2'!$ME$3:$NE$74,B31,0)="","",IF(HLOOKUP($Q$2,'Extrato 2'!$ME$3:$NE$74,B31,0)=0,"",HLOOKUP($Q$2,'Extrato 2'!$ME$3:$NE$74,B31,0))))</f>
        <v/>
      </c>
      <c r="S31" s="77" t="str">
        <f t="shared" si="6"/>
        <v/>
      </c>
      <c r="T31" s="19" t="str">
        <f t="shared" si="2"/>
        <v/>
      </c>
      <c r="U31" s="3" t="str">
        <f>IF('Análise Quantitativa'!C65=0,"",'Análise Quantitativa'!C65)</f>
        <v/>
      </c>
      <c r="V31" s="19" t="str">
        <f t="shared" si="3"/>
        <v/>
      </c>
      <c r="X31" s="19" t="str">
        <f t="shared" si="4"/>
        <v/>
      </c>
      <c r="Y31" s="19" t="str">
        <f t="shared" si="5"/>
        <v/>
      </c>
      <c r="AA31" s="19" t="str">
        <f>IF('Extrato 2'!D31='Extrato 2'!$EF$3,'Extrato 2'!E31,"")</f>
        <v/>
      </c>
      <c r="AB31" s="19" t="str">
        <f>IF(AA31="","-",'Extrato 2'!S31)</f>
        <v>-</v>
      </c>
      <c r="AC31" s="19" t="str">
        <v/>
      </c>
      <c r="AD31" s="19" t="str">
        <f>IF(AC31="","",VLOOKUP(AC31,'Extrato 2'!$S$3:$U$72,3,0))</f>
        <v/>
      </c>
      <c r="AE31" s="2" t="str">
        <f>IF(AC31="","",AD31&amp;" ("&amp;VLOOKUP(AC31,'Extrato 2'!$S$3:$U$72,2,0)&amp;")")</f>
        <v/>
      </c>
      <c r="AF31" s="19" t="str">
        <f>IF('Extrato 2'!D31='Extrato 2'!$EF$4,'Extrato 2'!E31,"")</f>
        <v/>
      </c>
      <c r="AG31" s="19" t="str">
        <f>IF(AF31="","-",'Extrato 2'!$S31)</f>
        <v>-</v>
      </c>
      <c r="AH31" s="19" t="str">
        <v/>
      </c>
      <c r="AI31" s="19" t="str">
        <f>IF(AH31="","",VLOOKUP(AH31,'Extrato 2'!$S$3:$U$72,3,0))</f>
        <v/>
      </c>
      <c r="AJ31" s="2" t="str">
        <f>IF(AH31="","",AI31&amp;" ("&amp;VLOOKUP(AH31,'Extrato 2'!$S$3:$U$72,2,0)&amp;")")</f>
        <v/>
      </c>
      <c r="AK31" s="19" t="str">
        <f>IF('Extrato 2'!D31='Extrato 2'!$EF$5,'Extrato 2'!E31,"")</f>
        <v/>
      </c>
      <c r="AL31" s="19" t="str">
        <f>IF(AK31="","-",'Extrato 2'!$S31)</f>
        <v>-</v>
      </c>
      <c r="AM31" s="19" t="str">
        <v/>
      </c>
      <c r="AN31" s="19" t="str">
        <f>IF(AM31="","",VLOOKUP(AM31,'Extrato 2'!$S$3:$U$72,3,0))</f>
        <v/>
      </c>
      <c r="AO31" s="2" t="str">
        <f>IF(AM31="","",AN31&amp;" ("&amp;VLOOKUP(AM31,'Extrato 2'!$S$3:$U$72,2,0)&amp;")")</f>
        <v/>
      </c>
      <c r="AP31" s="19" t="str">
        <f>IF('Extrato 2'!D31='Extrato 2'!$EF$6,'Extrato 2'!E31,"")</f>
        <v/>
      </c>
      <c r="AQ31" s="19" t="str">
        <f>IF(AP31="","-",'Extrato 2'!$S31)</f>
        <v>-</v>
      </c>
      <c r="AR31" s="19" t="str">
        <v/>
      </c>
      <c r="AS31" s="19" t="str">
        <f>IF(AR31="","",VLOOKUP(AR31,'Extrato 2'!$S$3:$U$72,3,0))</f>
        <v/>
      </c>
      <c r="AT31" s="2" t="str">
        <f>IF(AR31="","",AS31&amp;" ("&amp;VLOOKUP(AR31,'Extrato 2'!$S$3:$U$72,2,0)&amp;")")</f>
        <v/>
      </c>
      <c r="AU31" s="19" t="str">
        <f>IF('Extrato 2'!D31='Extrato 2'!$EF$7,'Extrato 2'!E31,"")</f>
        <v/>
      </c>
      <c r="AV31" s="19" t="str">
        <f>IF(AU31="","-",'Extrato 2'!$S31)</f>
        <v>-</v>
      </c>
      <c r="AW31" s="19" t="str">
        <v/>
      </c>
      <c r="AX31" s="19" t="str">
        <f>IF(AW31="","",VLOOKUP(AW31,'Extrato 2'!$S$3:$U$72,3,0))</f>
        <v/>
      </c>
      <c r="AY31" s="2" t="str">
        <f>IF(AW31="","",AX31&amp;" ("&amp;VLOOKUP(AW31,'Extrato 2'!$S$3:$U$72,2,0)&amp;")")</f>
        <v/>
      </c>
      <c r="AZ31" s="19" t="str">
        <f>IF('Extrato 2'!D31='Extrato 2'!$EF$8,'Extrato 2'!E31,"")</f>
        <v/>
      </c>
      <c r="BA31" s="19" t="str">
        <f>IF(AZ31="","-",'Extrato 2'!$S31)</f>
        <v>-</v>
      </c>
      <c r="BB31" s="19" t="str">
        <v/>
      </c>
      <c r="BC31" s="19" t="str">
        <f>IF(BB31="","",VLOOKUP(BB31,'Extrato 2'!$S$3:$U$72,3,0))</f>
        <v/>
      </c>
      <c r="BD31" s="2" t="str">
        <f>IF(BB31="","",BC31&amp;" ("&amp;VLOOKUP(BB31,'Extrato 2'!$S$3:$U$72,2,0)&amp;")")</f>
        <v/>
      </c>
      <c r="BE31" s="19" t="str">
        <f>IF('Extrato 2'!D31='Extrato 2'!$EF$9,'Extrato 2'!E31,"")</f>
        <v/>
      </c>
      <c r="BF31" s="19" t="str">
        <f>IF(BE31="","-",'Extrato 2'!$S31)</f>
        <v>-</v>
      </c>
      <c r="BG31" s="19" t="str">
        <v/>
      </c>
      <c r="BH31" s="19" t="str">
        <f>IF(BG31="","",VLOOKUP(BG31,'Extrato 2'!$S$3:$U$72,3,0))</f>
        <v/>
      </c>
      <c r="BI31" s="2" t="str">
        <f>IF(BG31="","",BH31&amp;" ("&amp;VLOOKUP(BG31,'Extrato 2'!$S$3:$U$72,2,0)&amp;")")</f>
        <v/>
      </c>
      <c r="BJ31" s="8"/>
      <c r="BK31" s="19" t="str">
        <f>IF('Extrato 2'!D31='Extrato 2'!$EH$3,'Extrato 2'!E31,"")</f>
        <v/>
      </c>
      <c r="BL31" s="19" t="str">
        <f>IF(BK31="","-",'Extrato 2'!S31)</f>
        <v>-</v>
      </c>
      <c r="BM31" s="19" t="str">
        <v/>
      </c>
      <c r="BN31" s="19" t="str">
        <f>IF(BM31="","",VLOOKUP(BM31,'Extrato 2'!$S$3:$U$72,3,0))</f>
        <v/>
      </c>
      <c r="BO31" s="2" t="str">
        <f>IF(BM31="","",BN31&amp;" ("&amp;VLOOKUP(BM31,'Extrato 2'!$S$3:$U$72,2,0)&amp;")")</f>
        <v/>
      </c>
      <c r="BP31" s="19" t="str">
        <f>IF('Extrato 2'!D31='Extrato 2'!$EH$4,'Extrato 2'!E31,"")</f>
        <v/>
      </c>
      <c r="BQ31" s="19" t="str">
        <f>IF(BP31="","-",'Extrato 2'!$S31)</f>
        <v>-</v>
      </c>
      <c r="BR31" s="19" t="str">
        <v/>
      </c>
      <c r="BS31" s="19" t="str">
        <f>IF(BR31="","",VLOOKUP(BR31,'Extrato 2'!$S$3:$U$72,3,0))</f>
        <v/>
      </c>
      <c r="BT31" s="2" t="str">
        <f>IF(BR31="","",BS31&amp;" ("&amp;VLOOKUP(BR31,'Extrato 2'!$S$3:$U$72,2,0)&amp;")")</f>
        <v/>
      </c>
      <c r="BU31" s="19" t="str">
        <f>IF('Extrato 2'!D31='Extrato 2'!$EH$5,'Extrato 2'!E31,"")</f>
        <v/>
      </c>
      <c r="BV31" s="19" t="str">
        <f>IF(BU31="","-",'Extrato 2'!$S31)</f>
        <v>-</v>
      </c>
      <c r="BW31" s="19" t="str">
        <v/>
      </c>
      <c r="BX31" s="19" t="str">
        <f>IF(BW31="","",VLOOKUP(BW31,'Extrato 2'!$S$3:$U$72,3,0))</f>
        <v/>
      </c>
      <c r="BY31" s="2" t="str">
        <f>IF(BW31="","",BX31&amp;" ("&amp;VLOOKUP(BW31,'Extrato 2'!$S$3:$U$72,2,0)&amp;")")</f>
        <v/>
      </c>
      <c r="BZ31" s="19" t="str">
        <f>IF('Extrato 2'!D31='Extrato 2'!$EH$6,'Extrato 2'!E31,"")</f>
        <v/>
      </c>
      <c r="CA31" s="19" t="str">
        <f>IF(BZ31="","-",'Extrato 2'!$S31)</f>
        <v>-</v>
      </c>
      <c r="CB31" s="19" t="str">
        <v/>
      </c>
      <c r="CC31" s="19" t="str">
        <f>IF(CB31="","",VLOOKUP(CB31,'Extrato 2'!$S$3:$U$72,3,0))</f>
        <v/>
      </c>
      <c r="CD31" s="2" t="str">
        <f>IF(CB31="","",CC31&amp;" ("&amp;VLOOKUP(CB31,'Extrato 2'!$S$3:$U$72,2,0)&amp;")")</f>
        <v/>
      </c>
      <c r="CE31" s="19" t="str">
        <f>IF('Extrato 2'!D31='Extrato 2'!$EH$7,'Extrato 2'!E31,"")</f>
        <v/>
      </c>
      <c r="CF31" s="19" t="str">
        <f>IF(CE31="","-",'Extrato 2'!$S31)</f>
        <v>-</v>
      </c>
      <c r="CG31" s="19" t="str">
        <v/>
      </c>
      <c r="CH31" s="19" t="str">
        <f>IF(CG31="","",VLOOKUP(CG31,'Extrato 2'!$S$3:$U$72,3,0))</f>
        <v/>
      </c>
      <c r="CI31" s="2" t="str">
        <f>IF(CG31="","",CH31&amp;" ("&amp;VLOOKUP(CG31,'Extrato 2'!$S$3:$U$72,2,0)&amp;")")</f>
        <v/>
      </c>
      <c r="CJ31" s="19" t="str">
        <f>IF('Extrato 2'!D31='Extrato 2'!$EH$8,'Extrato 2'!E31,"")</f>
        <v/>
      </c>
      <c r="CK31" s="19" t="str">
        <f>IF(CJ31="","-",'Extrato 2'!$S31)</f>
        <v>-</v>
      </c>
      <c r="CL31" s="19" t="str">
        <v/>
      </c>
      <c r="CM31" s="19" t="str">
        <f>IF(CL31="","",VLOOKUP(CL31,'Extrato 2'!$S$3:$U$72,3,0))</f>
        <v/>
      </c>
      <c r="CN31" s="2" t="str">
        <f>IF(CL31="","",CM31&amp;" ("&amp;VLOOKUP(CL31,'Extrato 2'!$S$3:$U$72,2,0)&amp;")")</f>
        <v/>
      </c>
      <c r="CO31" s="19" t="str">
        <f>IF('Extrato 2'!D31='Extrato 2'!$EH$9,'Extrato 2'!E31,"")</f>
        <v/>
      </c>
      <c r="CP31" s="19" t="str">
        <f>IF(CO31="","-",'Extrato 2'!$S31)</f>
        <v>-</v>
      </c>
      <c r="CQ31" s="19" t="str">
        <v/>
      </c>
      <c r="CR31" s="19" t="str">
        <f>IF(CQ31="","",VLOOKUP(CQ31,'Extrato 2'!$S$3:$U$72,3,0))</f>
        <v/>
      </c>
      <c r="CS31" s="2" t="str">
        <f>IF(CQ31="","",CR31&amp;" ("&amp;VLOOKUP(CQ31,'Extrato 2'!$S$3:$U$72,2,0)&amp;")")</f>
        <v/>
      </c>
      <c r="CU31" s="19" t="str">
        <f>IF('Extrato 2'!D31='Extrato 2'!$EJ$3,'Extrato 2'!E31,"")</f>
        <v/>
      </c>
      <c r="CV31" s="19" t="str">
        <f>IF(CU31="","-",'Extrato 2'!S31)</f>
        <v>-</v>
      </c>
      <c r="CW31" s="19" t="str">
        <v/>
      </c>
      <c r="CX31" s="19" t="str">
        <f>IF(CW31="","",VLOOKUP(CW31,'Extrato 2'!$S$3:$U$72,3,0))</f>
        <v/>
      </c>
      <c r="CY31" s="2" t="str">
        <f>IF(CW31="","",CX31&amp;" ("&amp;VLOOKUP(CW31,'Extrato 2'!$S$3:$U$72,2,0)&amp;")")</f>
        <v/>
      </c>
      <c r="CZ31" s="19" t="str">
        <f>IF('Extrato 2'!D31='Extrato 2'!$EJ$4,'Extrato 2'!E31,"")</f>
        <v/>
      </c>
      <c r="DA31" s="19" t="str">
        <f>IF(CZ31="","-",'Extrato 2'!$S31)</f>
        <v>-</v>
      </c>
      <c r="DB31" s="19" t="str">
        <v/>
      </c>
      <c r="DC31" s="19" t="str">
        <f>IF(DB31="","",VLOOKUP(DB31,'Extrato 2'!$S$3:$U$72,3,0))</f>
        <v/>
      </c>
      <c r="DD31" s="2" t="str">
        <f>IF(DB31="","",DC31&amp;" ("&amp;VLOOKUP(DB31,'Extrato 2'!$S$3:$U$72,2,0)&amp;")")</f>
        <v/>
      </c>
      <c r="DE31" s="19" t="str">
        <f>IF('Extrato 2'!D31='Extrato 2'!$EJ$5,'Extrato 2'!E31,"")</f>
        <v/>
      </c>
      <c r="DF31" s="19" t="str">
        <f>IF(DE31="","-",'Extrato 2'!$S31)</f>
        <v>-</v>
      </c>
      <c r="DG31" s="19" t="str">
        <v/>
      </c>
      <c r="DH31" s="19" t="str">
        <f>IF(DG31="","",VLOOKUP(DG31,'Extrato 2'!$S$3:$U$72,3,0))</f>
        <v/>
      </c>
      <c r="DI31" s="2" t="str">
        <f>IF(DG31="","",DH31&amp;" ("&amp;VLOOKUP(DG31,'Extrato 2'!$S$3:$U$72,2,0)&amp;")")</f>
        <v/>
      </c>
      <c r="DJ31" s="19" t="str">
        <f>IF('Extrato 2'!D31='Extrato 2'!$EJ$6,'Extrato 2'!E31,"")</f>
        <v/>
      </c>
      <c r="DK31" s="19" t="str">
        <f>IF(DJ31="","-",'Extrato 2'!$S31)</f>
        <v>-</v>
      </c>
      <c r="DL31" s="19" t="str">
        <v/>
      </c>
      <c r="DM31" s="19" t="str">
        <f>IF(DL31="","",VLOOKUP(DL31,'Extrato 2'!$S$3:$U$72,3,0))</f>
        <v/>
      </c>
      <c r="DN31" s="2" t="str">
        <f>IF(DL31="","",DM31&amp;" ("&amp;VLOOKUP(DL31,'Extrato 2'!$S$3:$U$72,2,0)&amp;")")</f>
        <v/>
      </c>
      <c r="DO31" s="19" t="str">
        <f>IF('Extrato 2'!D31='Extrato 2'!$EJ$7,'Extrato 2'!E31,"")</f>
        <v/>
      </c>
      <c r="DP31" s="19" t="str">
        <f>IF(DO31="","-",'Extrato 2'!$S31)</f>
        <v>-</v>
      </c>
      <c r="DQ31" s="19" t="str">
        <v/>
      </c>
      <c r="DR31" s="19" t="str">
        <f>IF(DQ31="","",VLOOKUP(DQ31,'Extrato 2'!$S$3:$U$72,3,0))</f>
        <v/>
      </c>
      <c r="DS31" s="2" t="str">
        <f>IF(DQ31="","",DR31&amp;" ("&amp;VLOOKUP(DQ31,'Extrato 2'!$S$3:$U$72,2,0)&amp;")")</f>
        <v/>
      </c>
      <c r="DT31" s="19" t="str">
        <f>IF('Extrato 2'!D31='Extrato 2'!$EJ$8,'Extrato 2'!E31,"")</f>
        <v/>
      </c>
      <c r="DU31" s="19" t="str">
        <f>IF(DT31="","-",'Extrato 2'!$S31)</f>
        <v>-</v>
      </c>
      <c r="DV31" s="19" t="str">
        <v/>
      </c>
      <c r="DW31" s="19" t="str">
        <f>IF(DV31="","",VLOOKUP(DV31,'Extrato 2'!$S$3:$U$72,3,0))</f>
        <v/>
      </c>
      <c r="DX31" s="2" t="str">
        <f>IF(DV31="","",DW31&amp;" ("&amp;VLOOKUP(DV31,'Extrato 2'!$S$3:$U$72,2,0)&amp;")")</f>
        <v/>
      </c>
      <c r="DY31" s="19" t="str">
        <f>IF('Extrato 2'!D31='Extrato 2'!$EJ$9,'Extrato 2'!E31,"")</f>
        <v/>
      </c>
      <c r="DZ31" s="19" t="str">
        <f>IF(DY31="","-",'Extrato 2'!$S31)</f>
        <v>-</v>
      </c>
      <c r="EA31" s="19" t="str">
        <v/>
      </c>
      <c r="EB31" s="19" t="str">
        <f>IF(EA31="","",VLOOKUP(EA31,'Extrato 2'!$S$3:$U$72,3,0))</f>
        <v/>
      </c>
      <c r="EC31" s="2" t="str">
        <f>IF(EA31="","",EB31&amp;" ("&amp;VLOOKUP(EA31,'Extrato 2'!$S$3:$U$72,2,0)&amp;")")</f>
        <v/>
      </c>
      <c r="FM31" s="78">
        <v>29</v>
      </c>
      <c r="FN31" s="78" t="str">
        <f>IF('Extrato 2'!$FG$13='Extrato 2'!$GB$29,'Extrato 2'!AE31,IF('Extrato 2'!$FG$13='Extrato 2'!$GC$29,'Extrato 2'!BO31,IF('Extrato 2'!$FG$13='Extrato 2'!$EJ$2,'Extrato 2'!CY31,"")))</f>
        <v/>
      </c>
      <c r="FO31" s="78">
        <v>29</v>
      </c>
      <c r="FP31" s="78" t="str">
        <f>IF('Extrato 2'!$FG$13='Extrato 2'!$GB$29,'Extrato 2'!AJ31,IF('Extrato 2'!$FG$13='Extrato 2'!$GC$29,'Extrato 2'!BT31,IF('Extrato 2'!$FG$13='Extrato 2'!$EJ$2,'Extrato 2'!DD31,"")))</f>
        <v/>
      </c>
      <c r="FQ31" s="78">
        <v>29</v>
      </c>
      <c r="FR31" s="78" t="str">
        <f>IF('Extrato 2'!$FG$13='Extrato 2'!$GB$29,'Extrato 2'!AO31,IF('Extrato 2'!$FG$13='Extrato 2'!$GC$29,'Extrato 2'!BY31,IF('Extrato 2'!$FG$13='Extrato 2'!$EJ$2,'Extrato 2'!DI31,"")))</f>
        <v/>
      </c>
      <c r="FS31" s="78">
        <v>29</v>
      </c>
      <c r="FT31" s="78" t="str">
        <f>IF('Extrato 2'!$FG$13='Extrato 2'!$GB$29,'Extrato 2'!AT31,IF('Extrato 2'!$FG$13='Extrato 2'!$GC$29,'Extrato 2'!CD31,IF('Extrato 2'!$FG$13='Extrato 2'!$EJ$2,'Extrato 2'!DN31,"")))</f>
        <v/>
      </c>
      <c r="FU31" s="78">
        <v>29</v>
      </c>
      <c r="FV31" s="78" t="str">
        <f>IF('Extrato 2'!$FG$13='Extrato 2'!$GB$29,'Extrato 2'!AY31,IF('Extrato 2'!$FG$13='Extrato 2'!$GC$29,'Extrato 2'!CI31,IF('Extrato 2'!$FG$13='Extrato 2'!$EJ$2,'Extrato 2'!DS31,"")))</f>
        <v/>
      </c>
      <c r="FW31" s="78">
        <v>29</v>
      </c>
      <c r="FX31" s="78" t="str">
        <f>IF('Extrato 2'!$FG$13='Extrato 2'!$GB$29,'Extrato 2'!BD31,IF('Extrato 2'!$FG$13='Extrato 2'!$GC$29,'Extrato 2'!CN31,IF('Extrato 2'!$FG$13='Extrato 2'!$EJ$2,'Extrato 2'!DX31,"")))</f>
        <v/>
      </c>
      <c r="FY31" s="78">
        <v>29</v>
      </c>
      <c r="FZ31" s="78" t="str">
        <f>IF('Extrato 2'!$FG$13='Extrato 2'!$GB$29,'Extrato 2'!BI31,IF('Extrato 2'!$FG$13='Extrato 2'!$GC$29,'Extrato 2'!CS31,IF('Extrato 2'!$FG$13='Extrato 2'!$EJ$2,'Extrato 2'!EC31,"")))</f>
        <v/>
      </c>
      <c r="GB31" s="13" t="str">
        <f>IF('Extrato 2'!EG4=1,'Extrato 2'!AJ3,IF('Extrato 2'!EG4=2,'Extrato 2'!AJ3&amp;" e "&amp;'Extrato 2'!AJ4,IF('Extrato 2'!EG4=3,'Extrato 2'!AJ3&amp;", "&amp;'Extrato 2'!AJ4&amp;" e "&amp;'Extrato 2'!AJ5,IF('Extrato 2'!EG4=4,'Extrato 2'!AJ3&amp;", "&amp;'Extrato 2'!AJ4&amp;", "&amp;'Extrato 2'!AJ5&amp;" e "&amp;'Extrato 2'!AJ6,IF('Extrato 2'!EG4=5,'Extrato 2'!AJ3&amp;", "&amp;'Extrato 2'!AJ4&amp;", "&amp;'Extrato 2'!AJ5&amp;", "&amp;'Extrato 2'!AJ6&amp;" e "&amp;'Extrato 2'!AJ7,IF('Extrato 2'!EG4=6,'Extrato 2'!AJ3&amp;", "&amp;'Extrato 2'!AJ4&amp;", "&amp;'Extrato 2'!AJ5&amp;", "&amp;'Extrato 2'!AJ6&amp;", "&amp;'Extrato 2'!AJ7&amp;" e "&amp;'Extrato 2'!AJ8,IF('Extrato 2'!EG4=7,'Extrato 2'!AJ3&amp;", "&amp;'Extrato 2'!AJ4&amp;", "&amp;'Extrato 2'!AJ5&amp;", "&amp;'Extrato 2'!AJ6&amp;", "&amp;'Extrato 2'!AJ7&amp;", "&amp;'Extrato 2'!AJ8&amp;" e "&amp;'Extrato 2'!AJ9,IF('Extrato 2'!EG4=8,'Extrato 2'!AJ3&amp;", "&amp;'Extrato 2'!AJ4&amp;", "&amp;'Extrato 2'!AJ5&amp;", "&amp;'Extrato 2'!AJ6&amp;", "&amp;'Extrato 2'!AJ7&amp;", "&amp;'Extrato 2'!AJ8&amp;", "&amp;'Extrato 2'!AJ9&amp;" e "&amp;'Extrato 2'!AJ10,IF('Extrato 2'!EG4=9,'Extrato 2'!AJ3&amp;", "&amp;'Extrato 2'!AJ4&amp;", "&amp;'Extrato 2'!AJ5&amp;", "&amp;'Extrato 2'!AJ6&amp;", "&amp;'Extrato 2'!AJ7&amp;", "&amp;'Extrato 2'!AJ8&amp;", "&amp;'Extrato 2'!AJ9&amp;", "&amp;'Extrato 2'!AJ10&amp;" e "&amp;'Extrato 2'!AJ11,IF('Extrato 2'!EG4=10,'Extrato 2'!AJ3&amp;", "&amp;'Extrato 2'!AJ4&amp;", "&amp;'Extrato 2'!AJ5&amp;", "&amp;'Extrato 2'!AJ6&amp;", "&amp;'Extrato 2'!AJ7&amp;", "&amp;'Extrato 2'!AJ8&amp;", "&amp;'Extrato 2'!AJ9&amp;", "&amp;'Extrato 2'!AJ10&amp;", "&amp;'Extrato 2'!AJ11&amp;" e "&amp;'Extrato 2'!AJ12,IF('Extrato 2'!EG4=11,'Extrato 2'!AJ3&amp;", "&amp;'Extrato 2'!AJ4&amp;", "&amp;'Extrato 2'!AJ5&amp;", "&amp;'Extrato 2'!AJ6&amp;", "&amp;'Extrato 2'!AJ7&amp;", "&amp;'Extrato 2'!AJ8&amp;", "&amp;'Extrato 2'!AJ9&amp;", "&amp;'Extrato 2'!AJ10&amp;", "&amp;'Extrato 2'!AJ11&amp;", "&amp;'Extrato 2'!AJ12&amp;" e "&amp;'Extrato 2'!AJ13,IF('Extrato 2'!EG4=12,'Extrato 2'!AJ3&amp;", "&amp;'Extrato 2'!AJ4&amp;", "&amp;'Extrato 2'!AJ5&amp;", "&amp;'Extrato 2'!AJ6&amp;", "&amp;'Extrato 2'!AJ7&amp;", "&amp;'Extrato 2'!AJ8&amp;", "&amp;'Extrato 2'!AJ9&amp;", "&amp;'Extrato 2'!AJ10&amp;", "&amp;'Extrato 2'!AJ11&amp;", "&amp;'Extrato 2'!AJ12&amp;", "&amp;'Extrato 2'!AJ13&amp;" e "&amp;'Extrato 2'!AJ14,IF('Extrato 2'!EG4=13,'Extrato 2'!AJ3&amp;", "&amp;'Extrato 2'!AJ4&amp;", "&amp;'Extrato 2'!AJ5&amp;", "&amp;'Extrato 2'!AJ6&amp;", "&amp;'Extrato 2'!AJ7&amp;", "&amp;'Extrato 2'!AJ8&amp;", "&amp;'Extrato 2'!AJ9&amp;", "&amp;'Extrato 2'!AJ10&amp;", "&amp;'Extrato 2'!AJ11&amp;", "&amp;'Extrato 2'!AJ12&amp;", "&amp;'Extrato 2'!AJ13&amp;", "&amp;'Extrato 2'!AJ14&amp;" e "&amp;'Extrato 2'!AJ15,IF('Extrato 2'!EG4=14,'Extrato 2'!AJ3&amp;", "&amp;'Extrato 2'!AJ4&amp;", "&amp;'Extrato 2'!AJ5&amp;", "&amp;'Extrato 2'!AJ6&amp;", "&amp;'Extrato 2'!AJ7&amp;", "&amp;'Extrato 2'!AJ8&amp;", "&amp;'Extrato 2'!AJ9&amp;", "&amp;'Extrato 2'!AJ10&amp;", "&amp;'Extrato 2'!AJ11&amp;", "&amp;'Extrato 2'!AJ12&amp;", "&amp;'Extrato 2'!AJ13&amp;", "&amp;'Extrato 2'!AJ14&amp;", "&amp;'Extrato 2'!AJ15&amp;" e "&amp;'Extrato 2'!AJ16,IF('Extrato 2'!EG4=15,'Extrato 2'!AJ3&amp;", "&amp;'Extrato 2'!AJ4&amp;", "&amp;'Extrato 2'!AJ5&amp;", "&amp;'Extrato 2'!AJ6&amp;", "&amp;'Extrato 2'!AJ7&amp;", "&amp;'Extrato 2'!AJ8&amp;", "&amp;'Extrato 2'!AJ9&amp;", "&amp;'Extrato 2'!AJ10&amp;", "&amp;'Extrato 2'!AJ11&amp;", "&amp;'Extrato 2'!AJ12&amp;", "&amp;'Extrato 2'!AJ13&amp;", "&amp;'Extrato 2'!AJ14&amp;", "&amp;'Extrato 2'!AJ15&amp;", "&amp;'Extrato 2'!AJ16&amp;" e "&amp;'Extrato 2'!AJ17,IF('Extrato 2'!EG4=16,'Extrato 2'!AJ3&amp;", "&amp;'Extrato 2'!AJ4&amp;", "&amp;'Extrato 2'!AJ5&amp;", "&amp;'Extrato 2'!AJ6&amp;", "&amp;'Extrato 2'!AJ7&amp;", "&amp;'Extrato 2'!AJ8&amp;", "&amp;'Extrato 2'!AJ9&amp;", "&amp;'Extrato 2'!AJ10&amp;", "&amp;'Extrato 2'!AJ11&amp;", "&amp;'Extrato 2'!AJ12&amp;", "&amp;'Extrato 2'!AJ13&amp;", "&amp;'Extrato 2'!AJ14&amp;", "&amp;'Extrato 2'!AJ15&amp;", "&amp;'Extrato 2'!AJ16&amp;", "&amp;'Extrato 2'!AJ17&amp;" e "&amp;'Extrato 2'!AJ18,IF('Extrato 2'!EG4=17,'Extrato 2'!AJ3&amp;", "&amp;'Extrato 2'!AJ4&amp;", "&amp;'Extrato 2'!AJ5&amp;", "&amp;'Extrato 2'!AJ6&amp;", "&amp;'Extrato 2'!AJ7&amp;", "&amp;'Extrato 2'!AJ8&amp;", "&amp;'Extrato 2'!AJ9&amp;", "&amp;'Extrato 2'!AJ10&amp;", "&amp;'Extrato 2'!AJ11&amp;", "&amp;'Extrato 2'!AJ12&amp;", "&amp;'Extrato 2'!AJ13&amp;", "&amp;'Extrato 2'!AJ14&amp;", "&amp;'Extrato 2'!AJ15&amp;", "&amp;'Extrato 2'!AJ16&amp;", "&amp;'Extrato 2'!AJ17&amp;", "&amp;'Extrato 2'!AJ18&amp;" e "&amp;'Extrato 2'!AJ19,"")))))))))))))))))</f>
        <v>Leide Santos (14)</v>
      </c>
      <c r="GC31" s="13" t="str">
        <f>IF('Extrato 2'!EI4=1,'Extrato 2'!BT3,IF('Extrato 2'!EI4=2,'Extrato 2'!BT3&amp;" e "&amp;'Extrato 2'!BT4,IF('Extrato 2'!EI4=3,'Extrato 2'!BT3&amp;", "&amp;'Extrato 2'!BT4&amp;" e "&amp;'Extrato 2'!BT5,IF('Extrato 2'!EI4=4,'Extrato 2'!BT3&amp;", "&amp;'Extrato 2'!BT4&amp;", "&amp;'Extrato 2'!BT5&amp;" e "&amp;'Extrato 2'!BT6,IF('Extrato 2'!EI4=5,'Extrato 2'!BT3&amp;", "&amp;'Extrato 2'!BT4&amp;", "&amp;'Extrato 2'!BT5&amp;", "&amp;'Extrato 2'!BT6&amp;" e "&amp;'Extrato 2'!BT7,IF('Extrato 2'!EI4=6,'Extrato 2'!BT3&amp;", "&amp;'Extrato 2'!BT4&amp;", "&amp;'Extrato 2'!BT5&amp;", "&amp;'Extrato 2'!BT6&amp;", "&amp;'Extrato 2'!BT7&amp;" e "&amp;'Extrato 2'!BT8,IF('Extrato 2'!EI4=7,'Extrato 2'!BT3&amp;", "&amp;'Extrato 2'!BT4&amp;", "&amp;'Extrato 2'!BT5&amp;", "&amp;'Extrato 2'!BT6&amp;", "&amp;'Extrato 2'!BT7&amp;", "&amp;'Extrato 2'!BT8&amp;" e "&amp;'Extrato 2'!BT9,IF('Extrato 2'!EI4=8,'Extrato 2'!BT3&amp;", "&amp;'Extrato 2'!BT4&amp;", "&amp;'Extrato 2'!BT5&amp;", "&amp;'Extrato 2'!BT6&amp;", "&amp;'Extrato 2'!BT7&amp;", "&amp;'Extrato 2'!BT8&amp;", "&amp;'Extrato 2'!BT9&amp;" e "&amp;'Extrato 2'!BT10,IF('Extrato 2'!EI4=9,'Extrato 2'!BT3&amp;", "&amp;'Extrato 2'!BT4&amp;", "&amp;'Extrato 2'!BT5&amp;", "&amp;'Extrato 2'!BT6&amp;", "&amp;'Extrato 2'!BT7&amp;", "&amp;'Extrato 2'!BT8&amp;", "&amp;'Extrato 2'!BT9&amp;", "&amp;'Extrato 2'!BT10&amp;" e "&amp;'Extrato 2'!BT11,IF('Extrato 2'!EI4=10,'Extrato 2'!BT3&amp;", "&amp;'Extrato 2'!BT4&amp;", "&amp;'Extrato 2'!BT5&amp;", "&amp;'Extrato 2'!BT6&amp;", "&amp;'Extrato 2'!BT7&amp;", "&amp;'Extrato 2'!BT8&amp;", "&amp;'Extrato 2'!BT9&amp;", "&amp;'Extrato 2'!BT10&amp;", "&amp;'Extrato 2'!BT11&amp;" e "&amp;'Extrato 2'!BT12,IF('Extrato 2'!EI4=11,'Extrato 2'!BT3&amp;", "&amp;'Extrato 2'!BT4&amp;", "&amp;'Extrato 2'!BT5&amp;", "&amp;'Extrato 2'!BT6&amp;", "&amp;'Extrato 2'!BT7&amp;", "&amp;'Extrato 2'!BT8&amp;", "&amp;'Extrato 2'!BT9&amp;", "&amp;'Extrato 2'!BT10&amp;", "&amp;'Extrato 2'!BT11&amp;", "&amp;'Extrato 2'!BT12&amp;" e "&amp;'Extrato 2'!BT13,IF('Extrato 2'!EI4=12,'Extrato 2'!BT3&amp;", "&amp;'Extrato 2'!BT4&amp;", "&amp;'Extrato 2'!BT5&amp;", "&amp;'Extrato 2'!BT6&amp;", "&amp;'Extrato 2'!BT7&amp;", "&amp;'Extrato 2'!BT8&amp;", "&amp;'Extrato 2'!BT9&amp;", "&amp;'Extrato 2'!BT10&amp;", "&amp;'Extrato 2'!BT11&amp;", "&amp;'Extrato 2'!BT12&amp;", "&amp;'Extrato 2'!BT13&amp;" e "&amp;'Extrato 2'!BT14,IF('Extrato 2'!EI4=13,'Extrato 2'!BT3&amp;", "&amp;'Extrato 2'!BT4&amp;", "&amp;'Extrato 2'!BT5&amp;", "&amp;'Extrato 2'!BT6&amp;", "&amp;'Extrato 2'!BT7&amp;", "&amp;'Extrato 2'!BT8&amp;", "&amp;'Extrato 2'!BT9&amp;", "&amp;'Extrato 2'!BT10&amp;", "&amp;'Extrato 2'!BT11&amp;", "&amp;'Extrato 2'!BT12&amp;", "&amp;'Extrato 2'!BT13&amp;", "&amp;'Extrato 2'!BT14&amp;" e "&amp;'Extrato 2'!BT15,IF('Extrato 2'!EI4=14,'Extrato 2'!BT3&amp;", "&amp;'Extrato 2'!BT4&amp;", "&amp;'Extrato 2'!BT5&amp;", "&amp;'Extrato 2'!BT6&amp;", "&amp;'Extrato 2'!BT7&amp;", "&amp;'Extrato 2'!BT8&amp;", "&amp;'Extrato 2'!BT9&amp;", "&amp;'Extrato 2'!BT10&amp;", "&amp;'Extrato 2'!BT11&amp;", "&amp;'Extrato 2'!BT12&amp;", "&amp;'Extrato 2'!BT13&amp;", "&amp;'Extrato 2'!BT14&amp;", "&amp;'Extrato 2'!BT15&amp;" e "&amp;'Extrato 2'!BT16,IF('Extrato 2'!EI4=15,'Extrato 2'!BT3&amp;", "&amp;'Extrato 2'!BT4&amp;", "&amp;'Extrato 2'!BT5&amp;", "&amp;'Extrato 2'!BT6&amp;", "&amp;'Extrato 2'!BT7&amp;", "&amp;'Extrato 2'!BT8&amp;", "&amp;'Extrato 2'!BT9&amp;", "&amp;'Extrato 2'!BT10&amp;", "&amp;'Extrato 2'!BT11&amp;", "&amp;'Extrato 2'!BT12&amp;", "&amp;'Extrato 2'!BT13&amp;", "&amp;'Extrato 2'!BT14&amp;", "&amp;'Extrato 2'!BT15&amp;", "&amp;'Extrato 2'!BT16&amp;" e "&amp;'Extrato 2'!BT17,IF('Extrato 2'!EI4=16,'Extrato 2'!BT3&amp;", "&amp;'Extrato 2'!BT4&amp;", "&amp;'Extrato 2'!BT5&amp;", "&amp;'Extrato 2'!BT6&amp;", "&amp;'Extrato 2'!BT7&amp;", "&amp;'Extrato 2'!BT8&amp;", "&amp;'Extrato 2'!BT9&amp;", "&amp;'Extrato 2'!BT10&amp;", "&amp;'Extrato 2'!BT11&amp;", "&amp;'Extrato 2'!BT12&amp;", "&amp;'Extrato 2'!BT13&amp;", "&amp;'Extrato 2'!BT14&amp;", "&amp;'Extrato 2'!BT15&amp;", "&amp;'Extrato 2'!BT16&amp;", "&amp;'Extrato 2'!BT17&amp;" e "&amp;'Extrato 2'!BT18,IF('Extrato 2'!EI4=17,'Extrato 2'!BT3&amp;", "&amp;'Extrato 2'!BT4&amp;", "&amp;'Extrato 2'!BT5&amp;", "&amp;'Extrato 2'!BT6&amp;", "&amp;'Extrato 2'!BT7&amp;", "&amp;'Extrato 2'!BT8&amp;", "&amp;'Extrato 2'!BT9&amp;", "&amp;'Extrato 2'!BT10&amp;", "&amp;'Extrato 2'!BT11&amp;", "&amp;'Extrato 2'!BT12&amp;", "&amp;'Extrato 2'!BT13&amp;", "&amp;'Extrato 2'!BT14&amp;", "&amp;'Extrato 2'!BT15&amp;", "&amp;'Extrato 2'!BT16&amp;", "&amp;'Extrato 2'!BT17&amp;", "&amp;'Extrato 2'!BT18&amp;" e "&amp;'Extrato 2'!BT19,"")))))))))))))))))</f>
        <v>Vilma Rodrigues Alvez (8)</v>
      </c>
      <c r="GD31" s="13" t="str">
        <f>IF('Extrato 2'!EK4=1,'Extrato 2'!DD3,IF('Extrato 2'!EK4=2,'Extrato 2'!DD3&amp;" e "&amp;'Extrato 2'!DD4,IF('Extrato 2'!EK4=3,'Extrato 2'!DD3&amp;", "&amp;'Extrato 2'!DD4&amp;" e "&amp;'Extrato 2'!DD5,IF('Extrato 2'!EK4=4,'Extrato 2'!DD3&amp;", "&amp;'Extrato 2'!DD4&amp;", "&amp;'Extrato 2'!DD5&amp;" e "&amp;'Extrato 2'!DD6,IF('Extrato 2'!EK4=5,'Extrato 2'!DD3&amp;", "&amp;'Extrato 2'!DD4&amp;", "&amp;'Extrato 2'!DD5&amp;", "&amp;'Extrato 2'!DD6&amp;" e "&amp;'Extrato 2'!DD7,IF('Extrato 2'!EK4=6,'Extrato 2'!DD3&amp;", "&amp;'Extrato 2'!DD4&amp;", "&amp;'Extrato 2'!DD5&amp;", "&amp;'Extrato 2'!DD6&amp;", "&amp;'Extrato 2'!DD7&amp;" e "&amp;'Extrato 2'!DD8,IF('Extrato 2'!EK4=7,'Extrato 2'!DD3&amp;", "&amp;'Extrato 2'!DD4&amp;", "&amp;'Extrato 2'!DD5&amp;", "&amp;'Extrato 2'!DD6&amp;", "&amp;'Extrato 2'!DD7&amp;", "&amp;'Extrato 2'!DD8&amp;" e "&amp;'Extrato 2'!DD9,IF('Extrato 2'!EK4=8,'Extrato 2'!DD3&amp;", "&amp;'Extrato 2'!DD4&amp;", "&amp;'Extrato 2'!DD5&amp;", "&amp;'Extrato 2'!DD6&amp;", "&amp;'Extrato 2'!DD7&amp;", "&amp;'Extrato 2'!DD8&amp;", "&amp;'Extrato 2'!DD9&amp;" e "&amp;'Extrato 2'!DD10,IF('Extrato 2'!EK4=9,'Extrato 2'!DD3&amp;", "&amp;'Extrato 2'!DD4&amp;", "&amp;'Extrato 2'!DD5&amp;", "&amp;'Extrato 2'!DD6&amp;", "&amp;'Extrato 2'!DD7&amp;", "&amp;'Extrato 2'!DD8&amp;", "&amp;'Extrato 2'!DD9&amp;", "&amp;'Extrato 2'!DD10&amp;" e "&amp;'Extrato 2'!DD11,IF('Extrato 2'!EK4=10,'Extrato 2'!DD3&amp;", "&amp;'Extrato 2'!DD4&amp;", "&amp;'Extrato 2'!DD5&amp;", "&amp;'Extrato 2'!DD6&amp;", "&amp;'Extrato 2'!DD7&amp;", "&amp;'Extrato 2'!DD8&amp;", "&amp;'Extrato 2'!DD9&amp;", "&amp;'Extrato 2'!DD10&amp;", "&amp;'Extrato 2'!DD11&amp;" e "&amp;'Extrato 2'!DD12,IF('Extrato 2'!EK4=11,'Extrato 2'!DD3&amp;", "&amp;'Extrato 2'!DD4&amp;", "&amp;'Extrato 2'!DD5&amp;", "&amp;'Extrato 2'!DD6&amp;", "&amp;'Extrato 2'!DD7&amp;", "&amp;'Extrato 2'!DD8&amp;", "&amp;'Extrato 2'!DD9&amp;", "&amp;'Extrato 2'!DD10&amp;", "&amp;'Extrato 2'!DD11&amp;", "&amp;'Extrato 2'!DD12&amp;" e "&amp;'Extrato 2'!DD13,IF('Extrato 2'!EK4=12,'Extrato 2'!DD3&amp;", "&amp;'Extrato 2'!DD4&amp;", "&amp;'Extrato 2'!DD5&amp;", "&amp;'Extrato 2'!DD6&amp;", "&amp;'Extrato 2'!DD7&amp;", "&amp;'Extrato 2'!DD8&amp;", "&amp;'Extrato 2'!DD9&amp;", "&amp;'Extrato 2'!DD10&amp;", "&amp;'Extrato 2'!DD11&amp;", "&amp;'Extrato 2'!DD12&amp;", "&amp;'Extrato 2'!DD13&amp;" e "&amp;'Extrato 2'!DD14,IF('Extrato 2'!EK4=13,'Extrato 2'!DD3&amp;", "&amp;'Extrato 2'!DD4&amp;", "&amp;'Extrato 2'!DD5&amp;", "&amp;'Extrato 2'!DD6&amp;", "&amp;'Extrato 2'!DD7&amp;", "&amp;'Extrato 2'!DD8&amp;", "&amp;'Extrato 2'!DD9&amp;", "&amp;'Extrato 2'!DD10&amp;", "&amp;'Extrato 2'!DD11&amp;", "&amp;'Extrato 2'!DD12&amp;", "&amp;'Extrato 2'!DD13&amp;", "&amp;'Extrato 2'!DD14&amp;" e "&amp;'Extrato 2'!DD15,IF('Extrato 2'!EK4=14,'Extrato 2'!DD3&amp;", "&amp;'Extrato 2'!DD4&amp;", "&amp;'Extrato 2'!DD5&amp;", "&amp;'Extrato 2'!DD6&amp;", "&amp;'Extrato 2'!DD7&amp;", "&amp;'Extrato 2'!DD8&amp;", "&amp;'Extrato 2'!DD9&amp;", "&amp;'Extrato 2'!DD10&amp;", "&amp;'Extrato 2'!DD11&amp;", "&amp;'Extrato 2'!DD12&amp;", "&amp;'Extrato 2'!DD13&amp;", "&amp;'Extrato 2'!DD14&amp;", "&amp;'Extrato 2'!DD15&amp;" e "&amp;'Extrato 2'!DD16,IF('Extrato 2'!EK4=15,'Extrato 2'!DD3&amp;", "&amp;'Extrato 2'!DD4&amp;", "&amp;'Extrato 2'!DD5&amp;", "&amp;'Extrato 2'!DD6&amp;", "&amp;'Extrato 2'!DD7&amp;", "&amp;'Extrato 2'!DD8&amp;", "&amp;'Extrato 2'!DD9&amp;", "&amp;'Extrato 2'!DD10&amp;", "&amp;'Extrato 2'!DD11&amp;", "&amp;'Extrato 2'!DD12&amp;", "&amp;'Extrato 2'!DD13&amp;", "&amp;'Extrato 2'!DD14&amp;", "&amp;'Extrato 2'!DD15&amp;", "&amp;'Extrato 2'!DD16&amp;" e "&amp;'Extrato 2'!DD17,IF('Extrato 2'!EK4=16,'Extrato 2'!DD3&amp;", "&amp;'Extrato 2'!DD4&amp;", "&amp;'Extrato 2'!DD5&amp;", "&amp;'Extrato 2'!DD6&amp;", "&amp;'Extrato 2'!DD7&amp;", "&amp;'Extrato 2'!DD8&amp;", "&amp;'Extrato 2'!DD9&amp;", "&amp;'Extrato 2'!DD10&amp;", "&amp;'Extrato 2'!DD11&amp;", "&amp;'Extrato 2'!DD12&amp;", "&amp;'Extrato 2'!DD13&amp;", "&amp;'Extrato 2'!DD14&amp;", "&amp;'Extrato 2'!DD15&amp;", "&amp;'Extrato 2'!DD16&amp;", "&amp;'Extrato 2'!DD17&amp;" e "&amp;'Extrato 2'!DD18,IF('Extrato 2'!EK4=17,'Extrato 2'!DD3&amp;", "&amp;'Extrato 2'!DD4&amp;", "&amp;'Extrato 2'!DD5&amp;", "&amp;'Extrato 2'!DD6&amp;", "&amp;'Extrato 2'!DD7&amp;", "&amp;'Extrato 2'!DD8&amp;", "&amp;'Extrato 2'!DD9&amp;", "&amp;'Extrato 2'!DD10&amp;", "&amp;'Extrato 2'!DD11&amp;", "&amp;'Extrato 2'!DD12&amp;", "&amp;'Extrato 2'!DD13&amp;", "&amp;'Extrato 2'!DD14&amp;", "&amp;'Extrato 2'!DD15&amp;", "&amp;'Extrato 2'!DD16&amp;", "&amp;'Extrato 2'!DD17&amp;", "&amp;'Extrato 2'!DD18&amp;" e "&amp;'Extrato 2'!DD19,"")))))))))))))))))</f>
        <v/>
      </c>
      <c r="GF31" s="36" t="s">
        <v>18</v>
      </c>
      <c r="GG31" s="16" t="str">
        <f>IF('Extrato 2'!$NH$2='Extrato 2'!$GB$21,HLOOKUP(3,'Extrato 2'!$JD$4:$JH$11,4,0),IF('Extrato 2'!$NH$2&gt;'Extrato 2'!$GB$21,HLOOKUP('Extrato 2'!$NH$2,'Extrato 2'!$JD$4:$JH$11,4,0),""))</f>
        <v>semelhante a 1ª colocada, semelhante a 2ª colocada, semelhante a 4ª colocada, semelhante a 5ª colocada, semelhante a 6ª colocada e semelhante a 7ª colocada.</v>
      </c>
      <c r="GK31" s="10" t="s">
        <v>4</v>
      </c>
      <c r="GL31" s="12" t="str">
        <f>IF(GK30="","",IF(GL30="","",IF((GK30-GL30)&lt;0,(GK30-GL30)*-1,(GK30-GL30)*1)))</f>
        <v/>
      </c>
      <c r="GM31" s="12" t="str">
        <f>IF(GK30="","",IF(GM30="","",IF((GK30-GM30)&lt;0,(GK30-GM30)*-1,(GK30-GM30)*1)))</f>
        <v/>
      </c>
      <c r="GN31" s="12" t="str">
        <f>IF(GK30="","",IF(GN30="","",IF((GK30-GN30)&lt;0,(GK30-GN30)*-1,(GK30-GN30)*1)))</f>
        <v/>
      </c>
      <c r="GO31" s="12" t="str">
        <f>IF(GK30="","",IF(GO30="","",IF((GK30-GO30)&lt;0,(GK30-GO30)*-1,(GK30-GO30)*1)))</f>
        <v/>
      </c>
      <c r="GP31" s="12" t="str">
        <f>IF(GK30="","",IF(GP30="","",IF((GK30-GP30)&lt;0,(GK30-GP30)*-1,(GK30-GP30)*1)))</f>
        <v/>
      </c>
      <c r="GQ31" s="12" t="str">
        <f>IF(GK30="","",IF(GQ30="","",IF((GK30-GQ30)&lt;0,(GK30-GQ30)*-1,(GK30-GQ30)*1)))</f>
        <v/>
      </c>
      <c r="GS31" s="11" t="str">
        <f>IF(ISERROR('Extrato 2'!II30&amp;" e"&amp;" "&amp;'Extrato 2'!IJ30&amp;"."),"-",'Extrato 2'!II30&amp;" e"&amp;" "&amp;'Extrato 2'!IJ30&amp;".")</f>
        <v>semelhante a 1ª colocada e semelhante a 2ª colocada.</v>
      </c>
      <c r="GT31" s="11" t="str">
        <f>IF(ISERROR('Extrato 2'!II30&amp;","&amp;" "&amp;'Extrato 2'!IJ30&amp;" e"&amp;" "&amp;'Extrato 2'!IK30&amp;"."),"-",'Extrato 2'!II30&amp;","&amp;" "&amp;'Extrato 2'!IJ30&amp;" e"&amp;" "&amp;'Extrato 2'!IK30&amp;".")</f>
        <v>semelhante a 1ª colocada, semelhante a 2ª colocada e semelhante a 3ª colocada.</v>
      </c>
      <c r="GU31" s="11" t="str">
        <f>IF(ISERROR('Extrato 2'!II30&amp;","&amp;" "&amp;'Extrato 2'!IJ30&amp;","&amp;" "&amp;'Extrato 2'!IK30&amp;" e"&amp;" "&amp;'Extrato 2'!IL30&amp;"."),"-",'Extrato 2'!II30&amp;","&amp;" "&amp;'Extrato 2'!IJ30&amp;","&amp;" "&amp;'Extrato 2'!IK30&amp;" e"&amp;" "&amp;'Extrato 2'!IL30&amp;".")</f>
        <v>semelhante a 1ª colocada, semelhante a 2ª colocada, semelhante a 3ª colocada e semelhante a 4ª colocada.</v>
      </c>
      <c r="GV31" s="11" t="str">
        <f>IF(ISERROR('Extrato 2'!II30&amp;","&amp;" "&amp;'Extrato 2'!IJ30&amp;","&amp;" "&amp;'Extrato 2'!IK30&amp;","&amp;" "&amp;'Extrato 2'!IL30&amp;" e"&amp;" "&amp;'Extrato 2'!IM30&amp;"."),"-",'Extrato 2'!II30&amp;","&amp;" "&amp;'Extrato 2'!IJ30&amp;","&amp;" "&amp;'Extrato 2'!IK30&amp;","&amp;" "&amp;'Extrato 2'!IL30&amp;" e"&amp;" "&amp;'Extrato 2'!IM30&amp;".")</f>
        <v>semelhante a 1ª colocada, semelhante a 2ª colocada, semelhante a 3ª colocada, semelhante a 4ª colocada e semelhante a 5ª colocada.</v>
      </c>
      <c r="GW31" s="11" t="str">
        <f>IF(ISERROR('Extrato 2'!II30&amp;","&amp;" "&amp;'Extrato 2'!IJ30&amp;","&amp;" "&amp;'Extrato 2'!IK30&amp;","&amp;" "&amp;'Extrato 2'!IL30&amp;","&amp;" "&amp;'Extrato 2'!IM30&amp;"e"&amp;" "&amp;'Extrato 2'!IN30&amp;"."),"-",'Extrato 2'!II30&amp;","&amp;" "&amp;'Extrato 2'!IJ30&amp;","&amp;" "&amp;'Extrato 2'!IK30&amp;","&amp;" "&amp;'Extrato 2'!IL30&amp;","&amp;" "&amp;'Extrato 2'!IM30&amp;" e"&amp;" "&amp;'Extrato 2'!IN30&amp;".")</f>
        <v>semelhante a 1ª colocada, semelhante a 2ª colocada, semelhante a 3ª colocada, semelhante a 4ª colocada, semelhante a 5ª colocada e semelhante a 7ª colocada.</v>
      </c>
      <c r="MB31" s="32">
        <f t="shared" si="12"/>
        <v>27</v>
      </c>
      <c r="MC31" s="32">
        <v>29</v>
      </c>
      <c r="MD31" s="32" t="str">
        <f>IF('Extrato 2'!X29=0,"",'Extrato 2'!X29)</f>
        <v/>
      </c>
      <c r="ME31" s="32"/>
      <c r="MF31" s="32"/>
      <c r="MG31" s="32"/>
      <c r="MH31" s="32"/>
      <c r="MI31" s="32"/>
      <c r="MJ31" s="32"/>
      <c r="MK31" s="32"/>
      <c r="ML31" s="32"/>
      <c r="MM31" s="32"/>
      <c r="MN31" s="32"/>
      <c r="MO31" s="32"/>
      <c r="MP31" s="32"/>
      <c r="MQ31" s="32"/>
      <c r="MR31" s="32"/>
      <c r="MS31" s="32"/>
      <c r="MT31" s="32"/>
      <c r="MU31" s="32"/>
      <c r="MV31" s="32"/>
      <c r="MW31" s="32"/>
      <c r="MX31" s="32"/>
      <c r="MY31" s="32"/>
      <c r="MZ31" s="32"/>
      <c r="NA31" s="32"/>
      <c r="NB31" s="32"/>
      <c r="NC31" s="32"/>
      <c r="ND31" s="32"/>
      <c r="NE31" s="32"/>
    </row>
    <row r="32" spans="2:369" ht="15" customHeight="1" x14ac:dyDescent="0.25">
      <c r="B32" s="19">
        <f>'Extrato 2'!MC34</f>
        <v>32</v>
      </c>
      <c r="C32" s="7">
        <f>Esboço!AX30</f>
        <v>30</v>
      </c>
      <c r="D32" s="4" t="str">
        <f>IF('Análise Quantitativa'!V66=0,"",'Análise Quantitativa'!V66)</f>
        <v/>
      </c>
      <c r="E32" s="3" t="str">
        <f>IF('Análise Quantitativa'!P66=0,"",'Análise Quantitativa'!P66)</f>
        <v/>
      </c>
      <c r="F32" s="19" t="str">
        <f t="shared" si="0"/>
        <v/>
      </c>
      <c r="G32" s="19" t="str">
        <f t="shared" si="1"/>
        <v/>
      </c>
      <c r="H32" s="22" t="str">
        <v/>
      </c>
      <c r="I32" s="22" t="str">
        <v/>
      </c>
      <c r="J32" s="76" t="str">
        <f>IFERROR(IF('Análise Quantitativa'!$D$33="Máximo",RANK(D32,$D$3:$D$72,0),IF('Análise Quantitativa'!$D$33="Mínimo",RANK(D32,$D$3:$D$72,1),IF('Análise Quantitativa'!$D$33="- Mínimo",RANK(D32,$D$3:$D$72,1),""))),"")</f>
        <v/>
      </c>
      <c r="K32" s="76" t="str">
        <f>IFERROR(IF('Análise Quantitativa'!$D$33="Máximo",_xlfn.RANK.EQ(D32,$D$3:$D$72,0)+COUNTIF($D$3:D32,D32)-1,IF('Análise Quantitativa'!$D$33="Mínimo",_xlfn.RANK.EQ(D32,$D$3:$D$72,1)+COUNTIF($D$3:D32,D32)-1,IF('Análise Quantitativa'!$D$33="- Mínimo",_xlfn.RANK.EQ(D32,$D$3:$D$72,1)+COUNTIF($D$3:D32,D32)-1,""))),"")</f>
        <v/>
      </c>
      <c r="L32" s="6" t="str">
        <f>IFERROR(IF(ISBLANK(D32),"",IF(AND(D32&gt;'Extrato 2'!$EW$3),'Extrato 2'!$HR$2,IF(AND(D32&lt;'Extrato 2'!$EX$3),'Extrato 2'!$HQ$2,'Extrato 2'!$HP$2))),"")</f>
        <v>&gt;₯</v>
      </c>
      <c r="M32" s="6" t="e">
        <f>IF((((IF(AND('Extrato 2'!D32&gt;'Extrato 2'!$EW$3),(('Extrato 2'!$EW$3-'Extrato 2'!D32)/'Extrato 2'!D32),IF(AND('Extrato 2'!D32&lt;'Extrato 2'!$EX$3),(('Extrato 2'!$EX$3-'Extrato 2'!D32)/'Extrato 2'!D32),'Extrato 2'!$HW$2)))))&lt;0,IF(AND('Extrato 2'!D32&gt;'Extrato 2'!$EW$3),(('Extrato 2'!$EW$3-'Extrato 2'!D32)/'Extrato 2'!D32),IF(AND('Extrato 2'!D32&lt;'Extrato 2'!$EX$3),(('Extrato 2'!$EX$3-'Extrato 2'!D32)/'Extrato 2'!D32),'Extrato 2'!$HW$2))*-1,IF(AND('Extrato 2'!D32&gt;'Extrato 2'!$EW$3),(('Extrato 2'!$EW$3-'Extrato 2'!D32)/'Extrato 2'!D32),IF(AND('Extrato 2'!D32&lt;'Extrato 2'!$EX$3),(('Extrato 2'!$EX$3-'Extrato 2'!D32)/'Extrato 2'!D32),'Extrato 2'!$HW$2)))</f>
        <v>#VALUE!</v>
      </c>
      <c r="N32" s="6" t="e">
        <f>IF(AND(D32&gt;'Extrato 2'!$EW$3),M32,"")</f>
        <v>#VALUE!</v>
      </c>
      <c r="O32" s="6" t="str">
        <f>IF(D32&lt;'Extrato 2'!$EX$3,M32,"")</f>
        <v/>
      </c>
      <c r="P32" s="5" t="str">
        <f>IF('Extrato 2'!L32='Extrato 2'!$HP$2,'Extrato 2'!D32,"")</f>
        <v/>
      </c>
      <c r="Q32" s="4" t="str">
        <f>IF(ISNA(HLOOKUP($Q$2,'Extrato 2'!$ME$3:$NE$74,B32,0)),"",IF(HLOOKUP($Q$2,'Extrato 2'!$ME$3:$NE$74,B32,0)="","",IF(HLOOKUP($Q$2,'Extrato 2'!$ME$3:$NE$74,B32,0)=0,"",HLOOKUP($Q$2,'Extrato 2'!$ME$3:$NE$74,B32,0))))</f>
        <v/>
      </c>
      <c r="S32" s="77" t="str">
        <f t="shared" si="6"/>
        <v/>
      </c>
      <c r="T32" s="19" t="str">
        <f t="shared" si="2"/>
        <v/>
      </c>
      <c r="U32" s="3" t="str">
        <f>IF('Análise Quantitativa'!C66=0,"",'Análise Quantitativa'!C66)</f>
        <v/>
      </c>
      <c r="V32" s="19" t="str">
        <f t="shared" si="3"/>
        <v/>
      </c>
      <c r="X32" s="19" t="str">
        <f t="shared" si="4"/>
        <v/>
      </c>
      <c r="Y32" s="19" t="str">
        <f t="shared" si="5"/>
        <v/>
      </c>
      <c r="AA32" s="19" t="str">
        <f>IF('Extrato 2'!D32='Extrato 2'!$EF$3,'Extrato 2'!E32,"")</f>
        <v/>
      </c>
      <c r="AB32" s="19" t="str">
        <f>IF(AA32="","-",'Extrato 2'!S32)</f>
        <v>-</v>
      </c>
      <c r="AC32" s="19" t="str">
        <v/>
      </c>
      <c r="AD32" s="19" t="str">
        <f>IF(AC32="","",VLOOKUP(AC32,'Extrato 2'!$S$3:$U$72,3,0))</f>
        <v/>
      </c>
      <c r="AE32" s="2" t="str">
        <f>IF(AC32="","",AD32&amp;" ("&amp;VLOOKUP(AC32,'Extrato 2'!$S$3:$U$72,2,0)&amp;")")</f>
        <v/>
      </c>
      <c r="AF32" s="19" t="str">
        <f>IF('Extrato 2'!D32='Extrato 2'!$EF$4,'Extrato 2'!E32,"")</f>
        <v/>
      </c>
      <c r="AG32" s="19" t="str">
        <f>IF(AF32="","-",'Extrato 2'!$S32)</f>
        <v>-</v>
      </c>
      <c r="AH32" s="19" t="str">
        <v/>
      </c>
      <c r="AI32" s="19" t="str">
        <f>IF(AH32="","",VLOOKUP(AH32,'Extrato 2'!$S$3:$U$72,3,0))</f>
        <v/>
      </c>
      <c r="AJ32" s="2" t="str">
        <f>IF(AH32="","",AI32&amp;" ("&amp;VLOOKUP(AH32,'Extrato 2'!$S$3:$U$72,2,0)&amp;")")</f>
        <v/>
      </c>
      <c r="AK32" s="19" t="str">
        <f>IF('Extrato 2'!D32='Extrato 2'!$EF$5,'Extrato 2'!E32,"")</f>
        <v/>
      </c>
      <c r="AL32" s="19" t="str">
        <f>IF(AK32="","-",'Extrato 2'!$S32)</f>
        <v>-</v>
      </c>
      <c r="AM32" s="19" t="str">
        <v/>
      </c>
      <c r="AN32" s="19" t="str">
        <f>IF(AM32="","",VLOOKUP(AM32,'Extrato 2'!$S$3:$U$72,3,0))</f>
        <v/>
      </c>
      <c r="AO32" s="2" t="str">
        <f>IF(AM32="","",AN32&amp;" ("&amp;VLOOKUP(AM32,'Extrato 2'!$S$3:$U$72,2,0)&amp;")")</f>
        <v/>
      </c>
      <c r="AP32" s="19" t="str">
        <f>IF('Extrato 2'!D32='Extrato 2'!$EF$6,'Extrato 2'!E32,"")</f>
        <v/>
      </c>
      <c r="AQ32" s="19" t="str">
        <f>IF(AP32="","-",'Extrato 2'!$S32)</f>
        <v>-</v>
      </c>
      <c r="AR32" s="19" t="str">
        <v/>
      </c>
      <c r="AS32" s="19" t="str">
        <f>IF(AR32="","",VLOOKUP(AR32,'Extrato 2'!$S$3:$U$72,3,0))</f>
        <v/>
      </c>
      <c r="AT32" s="2" t="str">
        <f>IF(AR32="","",AS32&amp;" ("&amp;VLOOKUP(AR32,'Extrato 2'!$S$3:$U$72,2,0)&amp;")")</f>
        <v/>
      </c>
      <c r="AU32" s="19" t="str">
        <f>IF('Extrato 2'!D32='Extrato 2'!$EF$7,'Extrato 2'!E32,"")</f>
        <v/>
      </c>
      <c r="AV32" s="19" t="str">
        <f>IF(AU32="","-",'Extrato 2'!$S32)</f>
        <v>-</v>
      </c>
      <c r="AW32" s="19" t="str">
        <v/>
      </c>
      <c r="AX32" s="19" t="str">
        <f>IF(AW32="","",VLOOKUP(AW32,'Extrato 2'!$S$3:$U$72,3,0))</f>
        <v/>
      </c>
      <c r="AY32" s="2" t="str">
        <f>IF(AW32="","",AX32&amp;" ("&amp;VLOOKUP(AW32,'Extrato 2'!$S$3:$U$72,2,0)&amp;")")</f>
        <v/>
      </c>
      <c r="AZ32" s="19" t="str">
        <f>IF('Extrato 2'!D32='Extrato 2'!$EF$8,'Extrato 2'!E32,"")</f>
        <v/>
      </c>
      <c r="BA32" s="19" t="str">
        <f>IF(AZ32="","-",'Extrato 2'!$S32)</f>
        <v>-</v>
      </c>
      <c r="BB32" s="19" t="str">
        <v/>
      </c>
      <c r="BC32" s="19" t="str">
        <f>IF(BB32="","",VLOOKUP(BB32,'Extrato 2'!$S$3:$U$72,3,0))</f>
        <v/>
      </c>
      <c r="BD32" s="2" t="str">
        <f>IF(BB32="","",BC32&amp;" ("&amp;VLOOKUP(BB32,'Extrato 2'!$S$3:$U$72,2,0)&amp;")")</f>
        <v/>
      </c>
      <c r="BE32" s="19" t="str">
        <f>IF('Extrato 2'!D32='Extrato 2'!$EF$9,'Extrato 2'!E32,"")</f>
        <v/>
      </c>
      <c r="BF32" s="19" t="str">
        <f>IF(BE32="","-",'Extrato 2'!$S32)</f>
        <v>-</v>
      </c>
      <c r="BG32" s="19" t="str">
        <v/>
      </c>
      <c r="BH32" s="19" t="str">
        <f>IF(BG32="","",VLOOKUP(BG32,'Extrato 2'!$S$3:$U$72,3,0))</f>
        <v/>
      </c>
      <c r="BI32" s="2" t="str">
        <f>IF(BG32="","",BH32&amp;" ("&amp;VLOOKUP(BG32,'Extrato 2'!$S$3:$U$72,2,0)&amp;")")</f>
        <v/>
      </c>
      <c r="BJ32" s="8"/>
      <c r="BK32" s="19" t="str">
        <f>IF('Extrato 2'!D32='Extrato 2'!$EH$3,'Extrato 2'!E32,"")</f>
        <v/>
      </c>
      <c r="BL32" s="19" t="str">
        <f>IF(BK32="","-",'Extrato 2'!S32)</f>
        <v>-</v>
      </c>
      <c r="BM32" s="19" t="str">
        <v/>
      </c>
      <c r="BN32" s="19" t="str">
        <f>IF(BM32="","",VLOOKUP(BM32,'Extrato 2'!$S$3:$U$72,3,0))</f>
        <v/>
      </c>
      <c r="BO32" s="2" t="str">
        <f>IF(BM32="","",BN32&amp;" ("&amp;VLOOKUP(BM32,'Extrato 2'!$S$3:$U$72,2,0)&amp;")")</f>
        <v/>
      </c>
      <c r="BP32" s="19" t="str">
        <f>IF('Extrato 2'!D32='Extrato 2'!$EH$4,'Extrato 2'!E32,"")</f>
        <v/>
      </c>
      <c r="BQ32" s="19" t="str">
        <f>IF(BP32="","-",'Extrato 2'!$S32)</f>
        <v>-</v>
      </c>
      <c r="BR32" s="19" t="str">
        <v/>
      </c>
      <c r="BS32" s="19" t="str">
        <f>IF(BR32="","",VLOOKUP(BR32,'Extrato 2'!$S$3:$U$72,3,0))</f>
        <v/>
      </c>
      <c r="BT32" s="2" t="str">
        <f>IF(BR32="","",BS32&amp;" ("&amp;VLOOKUP(BR32,'Extrato 2'!$S$3:$U$72,2,0)&amp;")")</f>
        <v/>
      </c>
      <c r="BU32" s="19" t="str">
        <f>IF('Extrato 2'!D32='Extrato 2'!$EH$5,'Extrato 2'!E32,"")</f>
        <v/>
      </c>
      <c r="BV32" s="19" t="str">
        <f>IF(BU32="","-",'Extrato 2'!$S32)</f>
        <v>-</v>
      </c>
      <c r="BW32" s="19" t="str">
        <v/>
      </c>
      <c r="BX32" s="19" t="str">
        <f>IF(BW32="","",VLOOKUP(BW32,'Extrato 2'!$S$3:$U$72,3,0))</f>
        <v/>
      </c>
      <c r="BY32" s="2" t="str">
        <f>IF(BW32="","",BX32&amp;" ("&amp;VLOOKUP(BW32,'Extrato 2'!$S$3:$U$72,2,0)&amp;")")</f>
        <v/>
      </c>
      <c r="BZ32" s="19" t="str">
        <f>IF('Extrato 2'!D32='Extrato 2'!$EH$6,'Extrato 2'!E32,"")</f>
        <v/>
      </c>
      <c r="CA32" s="19" t="str">
        <f>IF(BZ32="","-",'Extrato 2'!$S32)</f>
        <v>-</v>
      </c>
      <c r="CB32" s="19" t="str">
        <v/>
      </c>
      <c r="CC32" s="19" t="str">
        <f>IF(CB32="","",VLOOKUP(CB32,'Extrato 2'!$S$3:$U$72,3,0))</f>
        <v/>
      </c>
      <c r="CD32" s="2" t="str">
        <f>IF(CB32="","",CC32&amp;" ("&amp;VLOOKUP(CB32,'Extrato 2'!$S$3:$U$72,2,0)&amp;")")</f>
        <v/>
      </c>
      <c r="CE32" s="19" t="str">
        <f>IF('Extrato 2'!D32='Extrato 2'!$EH$7,'Extrato 2'!E32,"")</f>
        <v/>
      </c>
      <c r="CF32" s="19" t="str">
        <f>IF(CE32="","-",'Extrato 2'!$S32)</f>
        <v>-</v>
      </c>
      <c r="CG32" s="19" t="str">
        <v/>
      </c>
      <c r="CH32" s="19" t="str">
        <f>IF(CG32="","",VLOOKUP(CG32,'Extrato 2'!$S$3:$U$72,3,0))</f>
        <v/>
      </c>
      <c r="CI32" s="2" t="str">
        <f>IF(CG32="","",CH32&amp;" ("&amp;VLOOKUP(CG32,'Extrato 2'!$S$3:$U$72,2,0)&amp;")")</f>
        <v/>
      </c>
      <c r="CJ32" s="19" t="str">
        <f>IF('Extrato 2'!D32='Extrato 2'!$EH$8,'Extrato 2'!E32,"")</f>
        <v/>
      </c>
      <c r="CK32" s="19" t="str">
        <f>IF(CJ32="","-",'Extrato 2'!$S32)</f>
        <v>-</v>
      </c>
      <c r="CL32" s="19" t="str">
        <v/>
      </c>
      <c r="CM32" s="19" t="str">
        <f>IF(CL32="","",VLOOKUP(CL32,'Extrato 2'!$S$3:$U$72,3,0))</f>
        <v/>
      </c>
      <c r="CN32" s="2" t="str">
        <f>IF(CL32="","",CM32&amp;" ("&amp;VLOOKUP(CL32,'Extrato 2'!$S$3:$U$72,2,0)&amp;")")</f>
        <v/>
      </c>
      <c r="CO32" s="19" t="str">
        <f>IF('Extrato 2'!D32='Extrato 2'!$EH$9,'Extrato 2'!E32,"")</f>
        <v/>
      </c>
      <c r="CP32" s="19" t="str">
        <f>IF(CO32="","-",'Extrato 2'!$S32)</f>
        <v>-</v>
      </c>
      <c r="CQ32" s="19" t="str">
        <v/>
      </c>
      <c r="CR32" s="19" t="str">
        <f>IF(CQ32="","",VLOOKUP(CQ32,'Extrato 2'!$S$3:$U$72,3,0))</f>
        <v/>
      </c>
      <c r="CS32" s="2" t="str">
        <f>IF(CQ32="","",CR32&amp;" ("&amp;VLOOKUP(CQ32,'Extrato 2'!$S$3:$U$72,2,0)&amp;")")</f>
        <v/>
      </c>
      <c r="CU32" s="19" t="str">
        <f>IF('Extrato 2'!D32='Extrato 2'!$EJ$3,'Extrato 2'!E32,"")</f>
        <v/>
      </c>
      <c r="CV32" s="19" t="str">
        <f>IF(CU32="","-",'Extrato 2'!S32)</f>
        <v>-</v>
      </c>
      <c r="CW32" s="19" t="str">
        <v/>
      </c>
      <c r="CX32" s="19" t="str">
        <f>IF(CW32="","",VLOOKUP(CW32,'Extrato 2'!$S$3:$U$72,3,0))</f>
        <v/>
      </c>
      <c r="CY32" s="2" t="str">
        <f>IF(CW32="","",CX32&amp;" ("&amp;VLOOKUP(CW32,'Extrato 2'!$S$3:$U$72,2,0)&amp;")")</f>
        <v/>
      </c>
      <c r="CZ32" s="19" t="str">
        <f>IF('Extrato 2'!D32='Extrato 2'!$EJ$4,'Extrato 2'!E32,"")</f>
        <v/>
      </c>
      <c r="DA32" s="19" t="str">
        <f>IF(CZ32="","-",'Extrato 2'!$S32)</f>
        <v>-</v>
      </c>
      <c r="DB32" s="19" t="str">
        <v/>
      </c>
      <c r="DC32" s="19" t="str">
        <f>IF(DB32="","",VLOOKUP(DB32,'Extrato 2'!$S$3:$U$72,3,0))</f>
        <v/>
      </c>
      <c r="DD32" s="2" t="str">
        <f>IF(DB32="","",DC32&amp;" ("&amp;VLOOKUP(DB32,'Extrato 2'!$S$3:$U$72,2,0)&amp;")")</f>
        <v/>
      </c>
      <c r="DE32" s="19" t="str">
        <f>IF('Extrato 2'!D32='Extrato 2'!$EJ$5,'Extrato 2'!E32,"")</f>
        <v/>
      </c>
      <c r="DF32" s="19" t="str">
        <f>IF(DE32="","-",'Extrato 2'!$S32)</f>
        <v>-</v>
      </c>
      <c r="DG32" s="19" t="str">
        <v/>
      </c>
      <c r="DH32" s="19" t="str">
        <f>IF(DG32="","",VLOOKUP(DG32,'Extrato 2'!$S$3:$U$72,3,0))</f>
        <v/>
      </c>
      <c r="DI32" s="2" t="str">
        <f>IF(DG32="","",DH32&amp;" ("&amp;VLOOKUP(DG32,'Extrato 2'!$S$3:$U$72,2,0)&amp;")")</f>
        <v/>
      </c>
      <c r="DJ32" s="19" t="str">
        <f>IF('Extrato 2'!D32='Extrato 2'!$EJ$6,'Extrato 2'!E32,"")</f>
        <v/>
      </c>
      <c r="DK32" s="19" t="str">
        <f>IF(DJ32="","-",'Extrato 2'!$S32)</f>
        <v>-</v>
      </c>
      <c r="DL32" s="19" t="str">
        <v/>
      </c>
      <c r="DM32" s="19" t="str">
        <f>IF(DL32="","",VLOOKUP(DL32,'Extrato 2'!$S$3:$U$72,3,0))</f>
        <v/>
      </c>
      <c r="DN32" s="2" t="str">
        <f>IF(DL32="","",DM32&amp;" ("&amp;VLOOKUP(DL32,'Extrato 2'!$S$3:$U$72,2,0)&amp;")")</f>
        <v/>
      </c>
      <c r="DO32" s="19" t="str">
        <f>IF('Extrato 2'!D32='Extrato 2'!$EJ$7,'Extrato 2'!E32,"")</f>
        <v/>
      </c>
      <c r="DP32" s="19" t="str">
        <f>IF(DO32="","-",'Extrato 2'!$S32)</f>
        <v>-</v>
      </c>
      <c r="DQ32" s="19" t="str">
        <v/>
      </c>
      <c r="DR32" s="19" t="str">
        <f>IF(DQ32="","",VLOOKUP(DQ32,'Extrato 2'!$S$3:$U$72,3,0))</f>
        <v/>
      </c>
      <c r="DS32" s="2" t="str">
        <f>IF(DQ32="","",DR32&amp;" ("&amp;VLOOKUP(DQ32,'Extrato 2'!$S$3:$U$72,2,0)&amp;")")</f>
        <v/>
      </c>
      <c r="DT32" s="19" t="str">
        <f>IF('Extrato 2'!D32='Extrato 2'!$EJ$8,'Extrato 2'!E32,"")</f>
        <v/>
      </c>
      <c r="DU32" s="19" t="str">
        <f>IF(DT32="","-",'Extrato 2'!$S32)</f>
        <v>-</v>
      </c>
      <c r="DV32" s="19" t="str">
        <v/>
      </c>
      <c r="DW32" s="19" t="str">
        <f>IF(DV32="","",VLOOKUP(DV32,'Extrato 2'!$S$3:$U$72,3,0))</f>
        <v/>
      </c>
      <c r="DX32" s="2" t="str">
        <f>IF(DV32="","",DW32&amp;" ("&amp;VLOOKUP(DV32,'Extrato 2'!$S$3:$U$72,2,0)&amp;")")</f>
        <v/>
      </c>
      <c r="DY32" s="19" t="str">
        <f>IF('Extrato 2'!D32='Extrato 2'!$EJ$9,'Extrato 2'!E32,"")</f>
        <v/>
      </c>
      <c r="DZ32" s="19" t="str">
        <f>IF(DY32="","-",'Extrato 2'!$S32)</f>
        <v>-</v>
      </c>
      <c r="EA32" s="19" t="str">
        <v/>
      </c>
      <c r="EB32" s="19" t="str">
        <f>IF(EA32="","",VLOOKUP(EA32,'Extrato 2'!$S$3:$U$72,3,0))</f>
        <v/>
      </c>
      <c r="EC32" s="2" t="str">
        <f>IF(EA32="","",EB32&amp;" ("&amp;VLOOKUP(EA32,'Extrato 2'!$S$3:$U$72,2,0)&amp;")")</f>
        <v/>
      </c>
      <c r="FM32" s="78">
        <v>30</v>
      </c>
      <c r="FN32" s="78" t="str">
        <f>IF('Extrato 2'!$FG$13='Extrato 2'!$GB$29,'Extrato 2'!AE32,IF('Extrato 2'!$FG$13='Extrato 2'!$GC$29,'Extrato 2'!BO32,IF('Extrato 2'!$FG$13='Extrato 2'!$EJ$2,'Extrato 2'!CY32,"")))</f>
        <v/>
      </c>
      <c r="FO32" s="78">
        <v>30</v>
      </c>
      <c r="FP32" s="78" t="str">
        <f>IF('Extrato 2'!$FG$13='Extrato 2'!$GB$29,'Extrato 2'!AJ32,IF('Extrato 2'!$FG$13='Extrato 2'!$GC$29,'Extrato 2'!BT32,IF('Extrato 2'!$FG$13='Extrato 2'!$EJ$2,'Extrato 2'!DD32,"")))</f>
        <v/>
      </c>
      <c r="FQ32" s="78">
        <v>30</v>
      </c>
      <c r="FR32" s="78" t="str">
        <f>IF('Extrato 2'!$FG$13='Extrato 2'!$GB$29,'Extrato 2'!AO32,IF('Extrato 2'!$FG$13='Extrato 2'!$GC$29,'Extrato 2'!BY32,IF('Extrato 2'!$FG$13='Extrato 2'!$EJ$2,'Extrato 2'!DI32,"")))</f>
        <v/>
      </c>
      <c r="FS32" s="78">
        <v>30</v>
      </c>
      <c r="FT32" s="78" t="str">
        <f>IF('Extrato 2'!$FG$13='Extrato 2'!$GB$29,'Extrato 2'!AT32,IF('Extrato 2'!$FG$13='Extrato 2'!$GC$29,'Extrato 2'!CD32,IF('Extrato 2'!$FG$13='Extrato 2'!$EJ$2,'Extrato 2'!DN32,"")))</f>
        <v/>
      </c>
      <c r="FU32" s="78">
        <v>30</v>
      </c>
      <c r="FV32" s="78" t="str">
        <f>IF('Extrato 2'!$FG$13='Extrato 2'!$GB$29,'Extrato 2'!AY32,IF('Extrato 2'!$FG$13='Extrato 2'!$GC$29,'Extrato 2'!CI32,IF('Extrato 2'!$FG$13='Extrato 2'!$EJ$2,'Extrato 2'!DS32,"")))</f>
        <v/>
      </c>
      <c r="FW32" s="78">
        <v>30</v>
      </c>
      <c r="FX32" s="78" t="str">
        <f>IF('Extrato 2'!$FG$13='Extrato 2'!$GB$29,'Extrato 2'!BD32,IF('Extrato 2'!$FG$13='Extrato 2'!$GC$29,'Extrato 2'!CN32,IF('Extrato 2'!$FG$13='Extrato 2'!$EJ$2,'Extrato 2'!DX32,"")))</f>
        <v/>
      </c>
      <c r="FY32" s="78">
        <v>30</v>
      </c>
      <c r="FZ32" s="78" t="str">
        <f>IF('Extrato 2'!$FG$13='Extrato 2'!$GB$29,'Extrato 2'!BI32,IF('Extrato 2'!$FG$13='Extrato 2'!$GC$29,'Extrato 2'!CS32,IF('Extrato 2'!$FG$13='Extrato 2'!$EJ$2,'Extrato 2'!EC32,"")))</f>
        <v/>
      </c>
      <c r="GB32" s="13" t="str">
        <f>IF('Extrato 2'!EG5=1,'Extrato 2'!AO3,IF('Extrato 2'!EG5=2,'Extrato 2'!AO3&amp;" e "&amp;'Extrato 2'!AO4,IF('Extrato 2'!EG5=3,'Extrato 2'!AO3&amp;", "&amp;'Extrato 2'!AO4&amp;" e "&amp;'Extrato 2'!AO5,IF('Extrato 2'!EG5=4,'Extrato 2'!AO3&amp;", "&amp;'Extrato 2'!AO4&amp;", "&amp;'Extrato 2'!AO5&amp;" e "&amp;'Extrato 2'!AO6,IF('Extrato 2'!EG5=5,'Extrato 2'!AO3&amp;", "&amp;'Extrato 2'!AO4&amp;", "&amp;'Extrato 2'!AO5&amp;", "&amp;'Extrato 2'!AO6&amp;" e "&amp;'Extrato 2'!AO7,IF('Extrato 2'!EG5=6,'Extrato 2'!AO3&amp;", "&amp;'Extrato 2'!AO4&amp;", "&amp;'Extrato 2'!AO5&amp;", "&amp;'Extrato 2'!AO6&amp;", "&amp;'Extrato 2'!AO7&amp;" e "&amp;'Extrato 2'!AO8,IF('Extrato 2'!EG5=7,'Extrato 2'!AO3&amp;", "&amp;'Extrato 2'!AO4&amp;", "&amp;'Extrato 2'!AO5&amp;", "&amp;'Extrato 2'!AO6&amp;", "&amp;'Extrato 2'!AO7&amp;", "&amp;'Extrato 2'!AO8&amp;" e "&amp;'Extrato 2'!AO9,IF('Extrato 2'!EG5=8,'Extrato 2'!AO3&amp;", "&amp;'Extrato 2'!AO4&amp;", "&amp;'Extrato 2'!AO5&amp;", "&amp;'Extrato 2'!AO6&amp;", "&amp;'Extrato 2'!AO7&amp;", "&amp;'Extrato 2'!AO8&amp;", "&amp;'Extrato 2'!AO9&amp;" e "&amp;'Extrato 2'!AO10,IF('Extrato 2'!EG5=9,'Extrato 2'!AO3&amp;", "&amp;'Extrato 2'!AO4&amp;", "&amp;'Extrato 2'!AO5&amp;", "&amp;'Extrato 2'!AO6&amp;", "&amp;'Extrato 2'!AO7&amp;", "&amp;'Extrato 2'!AO8&amp;", "&amp;'Extrato 2'!AO9&amp;", "&amp;'Extrato 2'!AO10&amp;" e "&amp;'Extrato 2'!AO11,IF('Extrato 2'!EG5=10,'Extrato 2'!AO3&amp;", "&amp;'Extrato 2'!AO4&amp;", "&amp;'Extrato 2'!AO5&amp;", "&amp;'Extrato 2'!AO6&amp;", "&amp;'Extrato 2'!AO7&amp;", "&amp;'Extrato 2'!AO8&amp;", "&amp;'Extrato 2'!AO9&amp;", "&amp;'Extrato 2'!AO10&amp;", "&amp;'Extrato 2'!AO11&amp;" e "&amp;'Extrato 2'!AO12,IF('Extrato 2'!EG5=11,'Extrato 2'!AO3&amp;", "&amp;'Extrato 2'!AO4&amp;", "&amp;'Extrato 2'!AO5&amp;", "&amp;'Extrato 2'!AO6&amp;", "&amp;'Extrato 2'!AO7&amp;", "&amp;'Extrato 2'!AO8&amp;", "&amp;'Extrato 2'!AO9&amp;", "&amp;'Extrato 2'!AO10&amp;", "&amp;'Extrato 2'!AO11&amp;", "&amp;'Extrato 2'!AO12&amp;" e "&amp;'Extrato 2'!AO13,IF('Extrato 2'!EG5=12,'Extrato 2'!AO3&amp;", "&amp;'Extrato 2'!AO4&amp;", "&amp;'Extrato 2'!AO5&amp;", "&amp;'Extrato 2'!AO6&amp;", "&amp;'Extrato 2'!AO7&amp;", "&amp;'Extrato 2'!AO8&amp;", "&amp;'Extrato 2'!AO9&amp;", "&amp;'Extrato 2'!AO10&amp;", "&amp;'Extrato 2'!AO11&amp;", "&amp;'Extrato 2'!AO12&amp;", "&amp;'Extrato 2'!AO13&amp;" e "&amp;'Extrato 2'!AO14,IF('Extrato 2'!EG5=13,'Extrato 2'!AO3&amp;", "&amp;'Extrato 2'!AO4&amp;", "&amp;'Extrato 2'!AO5&amp;", "&amp;'Extrato 2'!AO6&amp;", "&amp;'Extrato 2'!AO7&amp;", "&amp;'Extrato 2'!AO8&amp;", "&amp;'Extrato 2'!AO9&amp;", "&amp;'Extrato 2'!AO10&amp;", "&amp;'Extrato 2'!AO11&amp;", "&amp;'Extrato 2'!AO12&amp;", "&amp;'Extrato 2'!AO13&amp;", "&amp;'Extrato 2'!AO14&amp;" e "&amp;'Extrato 2'!AO15,IF('Extrato 2'!EG5=14,'Extrato 2'!AO3&amp;", "&amp;'Extrato 2'!AO4&amp;", "&amp;'Extrato 2'!AO5&amp;", "&amp;'Extrato 2'!AO6&amp;", "&amp;'Extrato 2'!AO7&amp;", "&amp;'Extrato 2'!AO8&amp;", "&amp;'Extrato 2'!AO9&amp;", "&amp;'Extrato 2'!AO10&amp;", "&amp;'Extrato 2'!AO11&amp;", "&amp;'Extrato 2'!AO12&amp;", "&amp;'Extrato 2'!AO13&amp;", "&amp;'Extrato 2'!AO14&amp;", "&amp;'Extrato 2'!AO15&amp;" e "&amp;'Extrato 2'!AO16,IF('Extrato 2'!EG5=15,'Extrato 2'!AO3&amp;", "&amp;'Extrato 2'!AO4&amp;", "&amp;'Extrato 2'!AO5&amp;", "&amp;'Extrato 2'!AO6&amp;", "&amp;'Extrato 2'!AO7&amp;", "&amp;'Extrato 2'!AO8&amp;", "&amp;'Extrato 2'!AO9&amp;", "&amp;'Extrato 2'!AO10&amp;", "&amp;'Extrato 2'!AO11&amp;", "&amp;'Extrato 2'!AO12&amp;", "&amp;'Extrato 2'!AO13&amp;", "&amp;'Extrato 2'!AO14&amp;", "&amp;'Extrato 2'!AO15&amp;", "&amp;'Extrato 2'!AO16&amp;" e "&amp;'Extrato 2'!AO17,IF('Extrato 2'!EG5=16,'Extrato 2'!AO3&amp;", "&amp;'Extrato 2'!AO4&amp;", "&amp;'Extrato 2'!AO5&amp;", "&amp;'Extrato 2'!AO6&amp;", "&amp;'Extrato 2'!AO7&amp;", "&amp;'Extrato 2'!AO8&amp;", "&amp;'Extrato 2'!AO9&amp;", "&amp;'Extrato 2'!AO10&amp;", "&amp;'Extrato 2'!AO11&amp;", "&amp;'Extrato 2'!AO12&amp;", "&amp;'Extrato 2'!AO13&amp;", "&amp;'Extrato 2'!AO14&amp;", "&amp;'Extrato 2'!AO15&amp;", "&amp;'Extrato 2'!AO16&amp;", "&amp;'Extrato 2'!AO17&amp;" e "&amp;'Extrato 2'!AO18,IF('Extrato 2'!EG5=17,'Extrato 2'!AO3&amp;", "&amp;'Extrato 2'!AO4&amp;", "&amp;'Extrato 2'!AO5&amp;", "&amp;'Extrato 2'!AO6&amp;", "&amp;'Extrato 2'!AO7&amp;", "&amp;'Extrato 2'!AO8&amp;", "&amp;'Extrato 2'!AO9&amp;", "&amp;'Extrato 2'!AO10&amp;", "&amp;'Extrato 2'!AO11&amp;", "&amp;'Extrato 2'!AO12&amp;", "&amp;'Extrato 2'!AO13&amp;", "&amp;'Extrato 2'!AO14&amp;", "&amp;'Extrato 2'!AO15&amp;", "&amp;'Extrato 2'!AO16&amp;", "&amp;'Extrato 2'!AO17&amp;", "&amp;'Extrato 2'!AO18&amp;" e "&amp;'Extrato 2'!AO19,"")))))))))))))))))</f>
        <v>Edna Dias (96)</v>
      </c>
      <c r="GC32" s="13" t="str">
        <f>IF('Extrato 2'!EI5=1,'Extrato 2'!BY3,IF('Extrato 2'!EI5=2,'Extrato 2'!BY3&amp;" e "&amp;'Extrato 2'!BY4,IF('Extrato 2'!EI5=3,'Extrato 2'!BY3&amp;", "&amp;'Extrato 2'!BY4&amp;" e "&amp;'Extrato 2'!BY5,IF('Extrato 2'!EI5=4,'Extrato 2'!BY3&amp;", "&amp;'Extrato 2'!BY4&amp;", "&amp;'Extrato 2'!BY5&amp;" e "&amp;'Extrato 2'!BY6,IF('Extrato 2'!EI5=5,'Extrato 2'!BY3&amp;", "&amp;'Extrato 2'!BY4&amp;", "&amp;'Extrato 2'!BY5&amp;", "&amp;'Extrato 2'!BY6&amp;" e "&amp;'Extrato 2'!BY7,IF('Extrato 2'!EI5=6,'Extrato 2'!BY3&amp;", "&amp;'Extrato 2'!BY4&amp;", "&amp;'Extrato 2'!BY5&amp;", "&amp;'Extrato 2'!BY6&amp;", "&amp;'Extrato 2'!BY7&amp;" e "&amp;'Extrato 2'!BY8,IF('Extrato 2'!EI5=7,'Extrato 2'!BY3&amp;", "&amp;'Extrato 2'!BY4&amp;", "&amp;'Extrato 2'!BY5&amp;", "&amp;'Extrato 2'!BY6&amp;", "&amp;'Extrato 2'!BY7&amp;", "&amp;'Extrato 2'!BY8&amp;" e "&amp;'Extrato 2'!BY9,IF('Extrato 2'!EI5=8,'Extrato 2'!BY3&amp;", "&amp;'Extrato 2'!BY4&amp;", "&amp;'Extrato 2'!BY5&amp;", "&amp;'Extrato 2'!BY6&amp;", "&amp;'Extrato 2'!BY7&amp;", "&amp;'Extrato 2'!BY8&amp;", "&amp;'Extrato 2'!BY9&amp;" e "&amp;'Extrato 2'!BY10,IF('Extrato 2'!EI5=9,'Extrato 2'!BY3&amp;", "&amp;'Extrato 2'!BY4&amp;", "&amp;'Extrato 2'!BY5&amp;", "&amp;'Extrato 2'!BY6&amp;", "&amp;'Extrato 2'!BY7&amp;", "&amp;'Extrato 2'!BY8&amp;", "&amp;'Extrato 2'!BY9&amp;", "&amp;'Extrato 2'!BY10&amp;" e "&amp;'Extrato 2'!BY11,IF('Extrato 2'!EI5=10,'Extrato 2'!BY3&amp;", "&amp;'Extrato 2'!BY4&amp;", "&amp;'Extrato 2'!BY5&amp;", "&amp;'Extrato 2'!BY6&amp;", "&amp;'Extrato 2'!BY7&amp;", "&amp;'Extrato 2'!BY8&amp;", "&amp;'Extrato 2'!BY9&amp;", "&amp;'Extrato 2'!BY10&amp;", "&amp;'Extrato 2'!BY11&amp;" e "&amp;'Extrato 2'!BY12,IF('Extrato 2'!EI5=11,'Extrato 2'!BY3&amp;", "&amp;'Extrato 2'!BY4&amp;", "&amp;'Extrato 2'!BY5&amp;", "&amp;'Extrato 2'!BY6&amp;", "&amp;'Extrato 2'!BY7&amp;", "&amp;'Extrato 2'!BY8&amp;", "&amp;'Extrato 2'!BY9&amp;", "&amp;'Extrato 2'!BY10&amp;", "&amp;'Extrato 2'!BY11&amp;", "&amp;'Extrato 2'!BY12&amp;" e "&amp;'Extrato 2'!BY13,IF('Extrato 2'!EI5=12,'Extrato 2'!BY3&amp;", "&amp;'Extrato 2'!BY4&amp;", "&amp;'Extrato 2'!BY5&amp;", "&amp;'Extrato 2'!BY6&amp;", "&amp;'Extrato 2'!BY7&amp;", "&amp;'Extrato 2'!BY8&amp;", "&amp;'Extrato 2'!BY9&amp;", "&amp;'Extrato 2'!BY10&amp;", "&amp;'Extrato 2'!BY11&amp;", "&amp;'Extrato 2'!BY12&amp;", "&amp;'Extrato 2'!BY13&amp;" e "&amp;'Extrato 2'!BY14,IF('Extrato 2'!EI5=13,'Extrato 2'!BY3&amp;", "&amp;'Extrato 2'!BY4&amp;", "&amp;'Extrato 2'!BY5&amp;", "&amp;'Extrato 2'!BY6&amp;", "&amp;'Extrato 2'!BY7&amp;", "&amp;'Extrato 2'!BY8&amp;", "&amp;'Extrato 2'!BY9&amp;", "&amp;'Extrato 2'!BY10&amp;", "&amp;'Extrato 2'!BY11&amp;", "&amp;'Extrato 2'!BY12&amp;", "&amp;'Extrato 2'!BY13&amp;", "&amp;'Extrato 2'!BY14&amp;" e "&amp;'Extrato 2'!BY15,IF('Extrato 2'!EI5=14,'Extrato 2'!BY3&amp;", "&amp;'Extrato 2'!BY4&amp;", "&amp;'Extrato 2'!BY5&amp;", "&amp;'Extrato 2'!BY6&amp;", "&amp;'Extrato 2'!BY7&amp;", "&amp;'Extrato 2'!BY8&amp;", "&amp;'Extrato 2'!BY9&amp;", "&amp;'Extrato 2'!BY10&amp;", "&amp;'Extrato 2'!BY11&amp;", "&amp;'Extrato 2'!BY12&amp;", "&amp;'Extrato 2'!BY13&amp;", "&amp;'Extrato 2'!BY14&amp;", "&amp;'Extrato 2'!BY15&amp;" e "&amp;'Extrato 2'!BY16,IF('Extrato 2'!EI5=15,'Extrato 2'!BY3&amp;", "&amp;'Extrato 2'!BY4&amp;", "&amp;'Extrato 2'!BY5&amp;", "&amp;'Extrato 2'!BY6&amp;", "&amp;'Extrato 2'!BY7&amp;", "&amp;'Extrato 2'!BY8&amp;", "&amp;'Extrato 2'!BY9&amp;", "&amp;'Extrato 2'!BY10&amp;", "&amp;'Extrato 2'!BY11&amp;", "&amp;'Extrato 2'!BY12&amp;", "&amp;'Extrato 2'!BY13&amp;", "&amp;'Extrato 2'!BY14&amp;", "&amp;'Extrato 2'!BY15&amp;", "&amp;'Extrato 2'!BY16&amp;" e "&amp;'Extrato 2'!BY17,IF('Extrato 2'!EI5=16,'Extrato 2'!BY3&amp;", "&amp;'Extrato 2'!BY4&amp;", "&amp;'Extrato 2'!BY5&amp;", "&amp;'Extrato 2'!BY6&amp;", "&amp;'Extrato 2'!BY7&amp;", "&amp;'Extrato 2'!BY8&amp;", "&amp;'Extrato 2'!BY9&amp;", "&amp;'Extrato 2'!BY10&amp;", "&amp;'Extrato 2'!BY11&amp;", "&amp;'Extrato 2'!BY12&amp;", "&amp;'Extrato 2'!BY13&amp;", "&amp;'Extrato 2'!BY14&amp;", "&amp;'Extrato 2'!BY15&amp;", "&amp;'Extrato 2'!BY16&amp;", "&amp;'Extrato 2'!BY17&amp;" e "&amp;'Extrato 2'!BY18,IF('Extrato 2'!EI5=17,'Extrato 2'!BY3&amp;", "&amp;'Extrato 2'!BY4&amp;", "&amp;'Extrato 2'!BY5&amp;", "&amp;'Extrato 2'!BY6&amp;", "&amp;'Extrato 2'!BY7&amp;", "&amp;'Extrato 2'!BY8&amp;", "&amp;'Extrato 2'!BY9&amp;", "&amp;'Extrato 2'!BY10&amp;", "&amp;'Extrato 2'!BY11&amp;", "&amp;'Extrato 2'!BY12&amp;", "&amp;'Extrato 2'!BY13&amp;", "&amp;'Extrato 2'!BY14&amp;", "&amp;'Extrato 2'!BY15&amp;", "&amp;'Extrato 2'!BY16&amp;", "&amp;'Extrato 2'!BY17&amp;", "&amp;'Extrato 2'!BY18&amp;" e "&amp;'Extrato 2'!BY19,"")))))))))))))))))</f>
        <v>Brend Santos (21)</v>
      </c>
      <c r="GD32" s="13" t="str">
        <f>IF('Extrato 2'!EK5=1,'Extrato 2'!DI3,IF('Extrato 2'!EK5=2,'Extrato 2'!DI3&amp;" e "&amp;'Extrato 2'!DI4,IF('Extrato 2'!EK5=3,'Extrato 2'!DI3&amp;", "&amp;'Extrato 2'!DI4&amp;" e "&amp;'Extrato 2'!DI5,IF('Extrato 2'!EK5=4,'Extrato 2'!DI3&amp;", "&amp;'Extrato 2'!DI4&amp;", "&amp;'Extrato 2'!DI5&amp;" e "&amp;'Extrato 2'!DI6,IF('Extrato 2'!EK5=5,'Extrato 2'!DI3&amp;", "&amp;'Extrato 2'!DI4&amp;", "&amp;'Extrato 2'!DI5&amp;", "&amp;'Extrato 2'!DI6&amp;" e "&amp;'Extrato 2'!DI7,IF('Extrato 2'!EK5=6,'Extrato 2'!DI3&amp;", "&amp;'Extrato 2'!DI4&amp;", "&amp;'Extrato 2'!DI5&amp;", "&amp;'Extrato 2'!DI6&amp;", "&amp;'Extrato 2'!DI7&amp;" e "&amp;'Extrato 2'!DI8,IF('Extrato 2'!EK5=7,'Extrato 2'!DI3&amp;", "&amp;'Extrato 2'!DI4&amp;", "&amp;'Extrato 2'!DI5&amp;", "&amp;'Extrato 2'!DI6&amp;", "&amp;'Extrato 2'!DI7&amp;", "&amp;'Extrato 2'!DI8&amp;" e "&amp;'Extrato 2'!DI9,IF('Extrato 2'!EK5=8,'Extrato 2'!DI3&amp;", "&amp;'Extrato 2'!DI4&amp;", "&amp;'Extrato 2'!DI5&amp;", "&amp;'Extrato 2'!DI6&amp;", "&amp;'Extrato 2'!DI7&amp;", "&amp;'Extrato 2'!DI8&amp;", "&amp;'Extrato 2'!DI9&amp;" e "&amp;'Extrato 2'!DI10,IF('Extrato 2'!EK5=9,'Extrato 2'!DI3&amp;", "&amp;'Extrato 2'!DI4&amp;", "&amp;'Extrato 2'!DI5&amp;", "&amp;'Extrato 2'!DI6&amp;", "&amp;'Extrato 2'!DI7&amp;", "&amp;'Extrato 2'!DI8&amp;", "&amp;'Extrato 2'!DI9&amp;", "&amp;'Extrato 2'!DI10&amp;" e "&amp;'Extrato 2'!DI11,IF('Extrato 2'!EK5=10,'Extrato 2'!DI3&amp;", "&amp;'Extrato 2'!DI4&amp;", "&amp;'Extrato 2'!DI5&amp;", "&amp;'Extrato 2'!DI6&amp;", "&amp;'Extrato 2'!DI7&amp;", "&amp;'Extrato 2'!DI8&amp;", "&amp;'Extrato 2'!DI9&amp;", "&amp;'Extrato 2'!DI10&amp;", "&amp;'Extrato 2'!DI11&amp;" e "&amp;'Extrato 2'!DI12,IF('Extrato 2'!EK5=11,'Extrato 2'!DI3&amp;", "&amp;'Extrato 2'!DI4&amp;", "&amp;'Extrato 2'!DI5&amp;", "&amp;'Extrato 2'!DI6&amp;", "&amp;'Extrato 2'!DI7&amp;", "&amp;'Extrato 2'!DI8&amp;", "&amp;'Extrato 2'!DI9&amp;", "&amp;'Extrato 2'!DI10&amp;", "&amp;'Extrato 2'!DI11&amp;", "&amp;'Extrato 2'!DI12&amp;" e "&amp;'Extrato 2'!DI13,IF('Extrato 2'!EK5=12,'Extrato 2'!DI3&amp;", "&amp;'Extrato 2'!DI4&amp;", "&amp;'Extrato 2'!DI5&amp;", "&amp;'Extrato 2'!DI6&amp;", "&amp;'Extrato 2'!DI7&amp;", "&amp;'Extrato 2'!DI8&amp;", "&amp;'Extrato 2'!DI9&amp;", "&amp;'Extrato 2'!DI10&amp;", "&amp;'Extrato 2'!DI11&amp;", "&amp;'Extrato 2'!DI12&amp;", "&amp;'Extrato 2'!DI13&amp;" e "&amp;'Extrato 2'!DI14,IF('Extrato 2'!EK5=13,'Extrato 2'!DI3&amp;", "&amp;'Extrato 2'!DI4&amp;", "&amp;'Extrato 2'!DI5&amp;", "&amp;'Extrato 2'!DI6&amp;", "&amp;'Extrato 2'!DI7&amp;", "&amp;'Extrato 2'!DI8&amp;", "&amp;'Extrato 2'!DI9&amp;", "&amp;'Extrato 2'!DI10&amp;", "&amp;'Extrato 2'!DI11&amp;", "&amp;'Extrato 2'!DI12&amp;", "&amp;'Extrato 2'!DI13&amp;", "&amp;'Extrato 2'!DI14&amp;" e "&amp;'Extrato 2'!DI15,IF('Extrato 2'!EK5=14,'Extrato 2'!DI3&amp;", "&amp;'Extrato 2'!DI4&amp;", "&amp;'Extrato 2'!DI5&amp;", "&amp;'Extrato 2'!DI6&amp;", "&amp;'Extrato 2'!DI7&amp;", "&amp;'Extrato 2'!DI8&amp;", "&amp;'Extrato 2'!DI9&amp;", "&amp;'Extrato 2'!DI10&amp;", "&amp;'Extrato 2'!DI11&amp;", "&amp;'Extrato 2'!DI12&amp;", "&amp;'Extrato 2'!DI13&amp;", "&amp;'Extrato 2'!DI14&amp;", "&amp;'Extrato 2'!DI15&amp;" e "&amp;'Extrato 2'!DI16,IF('Extrato 2'!EK5=15,'Extrato 2'!DI3&amp;", "&amp;'Extrato 2'!DI4&amp;", "&amp;'Extrato 2'!DI5&amp;", "&amp;'Extrato 2'!DI6&amp;", "&amp;'Extrato 2'!DI7&amp;", "&amp;'Extrato 2'!DI8&amp;", "&amp;'Extrato 2'!DI9&amp;", "&amp;'Extrato 2'!DI10&amp;", "&amp;'Extrato 2'!DI11&amp;", "&amp;'Extrato 2'!DI12&amp;", "&amp;'Extrato 2'!DI13&amp;", "&amp;'Extrato 2'!DI14&amp;", "&amp;'Extrato 2'!DI15&amp;", "&amp;'Extrato 2'!DI16&amp;" e "&amp;'Extrato 2'!DI17,IF('Extrato 2'!EK5=16,'Extrato 2'!DI3&amp;", "&amp;'Extrato 2'!DI4&amp;", "&amp;'Extrato 2'!DI5&amp;", "&amp;'Extrato 2'!DI6&amp;", "&amp;'Extrato 2'!DI7&amp;", "&amp;'Extrato 2'!DI8&amp;", "&amp;'Extrato 2'!DI9&amp;", "&amp;'Extrato 2'!DI10&amp;", "&amp;'Extrato 2'!DI11&amp;", "&amp;'Extrato 2'!DI12&amp;", "&amp;'Extrato 2'!DI13&amp;", "&amp;'Extrato 2'!DI14&amp;", "&amp;'Extrato 2'!DI15&amp;", "&amp;'Extrato 2'!DI16&amp;", "&amp;'Extrato 2'!DI17&amp;" e "&amp;'Extrato 2'!DI18,IF('Extrato 2'!EK5=17,'Extrato 2'!DI3&amp;", "&amp;'Extrato 2'!DI4&amp;", "&amp;'Extrato 2'!DI5&amp;", "&amp;'Extrato 2'!DI6&amp;", "&amp;'Extrato 2'!DI7&amp;", "&amp;'Extrato 2'!DI8&amp;", "&amp;'Extrato 2'!DI9&amp;", "&amp;'Extrato 2'!DI10&amp;", "&amp;'Extrato 2'!DI11&amp;", "&amp;'Extrato 2'!DI12&amp;", "&amp;'Extrato 2'!DI13&amp;", "&amp;'Extrato 2'!DI14&amp;", "&amp;'Extrato 2'!DI15&amp;", "&amp;'Extrato 2'!DI16&amp;", "&amp;'Extrato 2'!DI17&amp;", "&amp;'Extrato 2'!DI18&amp;" e "&amp;'Extrato 2'!DI19,"")))))))))))))))))</f>
        <v/>
      </c>
      <c r="GF32" s="36" t="s">
        <v>17</v>
      </c>
      <c r="GG32" s="16" t="str">
        <f>IF('Extrato 2'!$NH$2&gt;='Extrato 2'!$GB$22,HLOOKUP('Extrato 2'!$NH$2,'Extrato 2'!$JD$4:$JH$11,5,0),"")</f>
        <v>semelhante a 1ª colocada, semelhante a 2ª colocada, semelhante a 3ª colocada, semelhante a 5ª colocada, semelhante a 6ª colocada e semelhante a 7ª colocada.</v>
      </c>
      <c r="GK32" s="10" t="s">
        <v>3</v>
      </c>
      <c r="GL32" s="9" t="e">
        <f>IF(GK30=0,"",IF(GL30=0,"",IF((GL30-GK30)/GK30&lt;0,((GL30-GK30)/GK30)*-1,(GL30-GK30)/GK30)))</f>
        <v>#VALUE!</v>
      </c>
      <c r="GM32" s="9" t="e">
        <f>IF(GK30=0,"",IF(GM30=0,"",IF((GM30-GK30)/GK30&lt;0,((GM30-GK30)/GK30)*-1,(GM30-GK30)/GK30)))</f>
        <v>#VALUE!</v>
      </c>
      <c r="GN32" s="9" t="e">
        <f>IF(GK30=0,"",IF(GN30=0,"",IF((GN30-GK30)/GK30&lt;0,((GN30-GK30)/GK30)*-1,(GN30-GK30)/GK30)))</f>
        <v>#VALUE!</v>
      </c>
      <c r="GO32" s="9" t="e">
        <f>IF(GK30=0,"",IF(GO30=0,"",IF((GO30-GK30)/GK30&lt;0,((GO30-GK30)/GK30)*-1,(GO30-GK30)/GK30)))</f>
        <v>#VALUE!</v>
      </c>
      <c r="GP32" s="9" t="e">
        <f>IF(GK30=0,"",IF(GP30=0,"",IF((GP30-GK30)/GK30&lt;0,((GP30-GK30)/GK30)*-1,(GP30-GK30)/GK30)))</f>
        <v>#VALUE!</v>
      </c>
      <c r="GQ32" s="9" t="e">
        <f>IF(GK30=0,"",IF(GQ30=0,"",IF((GQ30-GK30)/GK30&lt;0,((GQ30-GK30)/GK30)*-1,(GQ30-GK30)/GK30)))</f>
        <v>#VALUE!</v>
      </c>
      <c r="MB32" s="32">
        <f t="shared" si="12"/>
        <v>28</v>
      </c>
      <c r="MC32" s="32">
        <v>30</v>
      </c>
      <c r="MD32" s="32" t="str">
        <f>IF('Extrato 2'!X30=0,"",'Extrato 2'!X30)</f>
        <v/>
      </c>
      <c r="ME32" s="32"/>
      <c r="MF32" s="32"/>
      <c r="MG32" s="32"/>
      <c r="MH32" s="32"/>
      <c r="MI32" s="32"/>
      <c r="MJ32" s="32"/>
      <c r="MK32" s="32"/>
      <c r="ML32" s="32"/>
      <c r="MM32" s="32"/>
      <c r="MN32" s="32"/>
      <c r="MO32" s="32"/>
      <c r="MP32" s="32"/>
      <c r="MQ32" s="32"/>
      <c r="MR32" s="32"/>
      <c r="MS32" s="32"/>
      <c r="MT32" s="32"/>
      <c r="MU32" s="32"/>
      <c r="MV32" s="32"/>
      <c r="MW32" s="32"/>
      <c r="MX32" s="32"/>
      <c r="MY32" s="32"/>
      <c r="MZ32" s="32"/>
      <c r="NA32" s="32"/>
      <c r="NB32" s="32"/>
      <c r="NC32" s="32"/>
      <c r="ND32" s="32"/>
      <c r="NE32" s="32"/>
    </row>
    <row r="33" spans="2:369" ht="15" customHeight="1" x14ac:dyDescent="0.25">
      <c r="B33" s="19">
        <f>'Extrato 2'!MC35</f>
        <v>33</v>
      </c>
      <c r="C33" s="7">
        <f>Esboço!AX31</f>
        <v>31</v>
      </c>
      <c r="D33" s="4" t="str">
        <f>IF('Análise Quantitativa'!V67=0,"",'Análise Quantitativa'!V67)</f>
        <v/>
      </c>
      <c r="E33" s="3" t="str">
        <f>IF('Análise Quantitativa'!P67=0,"",'Análise Quantitativa'!P67)</f>
        <v/>
      </c>
      <c r="F33" s="19" t="str">
        <f t="shared" si="0"/>
        <v/>
      </c>
      <c r="G33" s="19" t="str">
        <f t="shared" si="1"/>
        <v/>
      </c>
      <c r="H33" s="22" t="str">
        <v/>
      </c>
      <c r="I33" s="22" t="str">
        <v/>
      </c>
      <c r="J33" s="76" t="str">
        <f>IFERROR(IF('Análise Quantitativa'!$D$33="Máximo",RANK(D33,$D$3:$D$72,0),IF('Análise Quantitativa'!$D$33="Mínimo",RANK(D33,$D$3:$D$72,1),IF('Análise Quantitativa'!$D$33="- Mínimo",RANK(D33,$D$3:$D$72,1),""))),"")</f>
        <v/>
      </c>
      <c r="K33" s="76" t="str">
        <f>IFERROR(IF('Análise Quantitativa'!$D$33="Máximo",_xlfn.RANK.EQ(D33,$D$3:$D$72,0)+COUNTIF($D$3:D33,D33)-1,IF('Análise Quantitativa'!$D$33="Mínimo",_xlfn.RANK.EQ(D33,$D$3:$D$72,1)+COUNTIF($D$3:D33,D33)-1,IF('Análise Quantitativa'!$D$33="- Mínimo",_xlfn.RANK.EQ(D33,$D$3:$D$72,1)+COUNTIF($D$3:D33,D33)-1,""))),"")</f>
        <v/>
      </c>
      <c r="L33" s="6" t="str">
        <f>IFERROR(IF(ISBLANK(D33),"",IF(AND(D33&gt;'Extrato 2'!$EW$3),'Extrato 2'!$HR$2,IF(AND(D33&lt;'Extrato 2'!$EX$3),'Extrato 2'!$HQ$2,'Extrato 2'!$HP$2))),"")</f>
        <v>&gt;₯</v>
      </c>
      <c r="M33" s="6" t="e">
        <f>IF((((IF(AND('Extrato 2'!D33&gt;'Extrato 2'!$EW$3),(('Extrato 2'!$EW$3-'Extrato 2'!D33)/'Extrato 2'!D33),IF(AND('Extrato 2'!D33&lt;'Extrato 2'!$EX$3),(('Extrato 2'!$EX$3-'Extrato 2'!D33)/'Extrato 2'!D33),'Extrato 2'!$HW$2)))))&lt;0,IF(AND('Extrato 2'!D33&gt;'Extrato 2'!$EW$3),(('Extrato 2'!$EW$3-'Extrato 2'!D33)/'Extrato 2'!D33),IF(AND('Extrato 2'!D33&lt;'Extrato 2'!$EX$3),(('Extrato 2'!$EX$3-'Extrato 2'!D33)/'Extrato 2'!D33),'Extrato 2'!$HW$2))*-1,IF(AND('Extrato 2'!D33&gt;'Extrato 2'!$EW$3),(('Extrato 2'!$EW$3-'Extrato 2'!D33)/'Extrato 2'!D33),IF(AND('Extrato 2'!D33&lt;'Extrato 2'!$EX$3),(('Extrato 2'!$EX$3-'Extrato 2'!D33)/'Extrato 2'!D33),'Extrato 2'!$HW$2)))</f>
        <v>#VALUE!</v>
      </c>
      <c r="N33" s="6" t="e">
        <f>IF(AND(D33&gt;'Extrato 2'!$EW$3),M33,"")</f>
        <v>#VALUE!</v>
      </c>
      <c r="O33" s="6" t="str">
        <f>IF(D33&lt;'Extrato 2'!$EX$3,M33,"")</f>
        <v/>
      </c>
      <c r="P33" s="5" t="str">
        <f>IF('Extrato 2'!L33='Extrato 2'!$HP$2,'Extrato 2'!D33,"")</f>
        <v/>
      </c>
      <c r="Q33" s="4" t="str">
        <f>IF(ISNA(HLOOKUP($Q$2,'Extrato 2'!$ME$3:$NE$74,B33,0)),"",IF(HLOOKUP($Q$2,'Extrato 2'!$ME$3:$NE$74,B33,0)="","",IF(HLOOKUP($Q$2,'Extrato 2'!$ME$3:$NE$74,B33,0)=0,"",HLOOKUP($Q$2,'Extrato 2'!$ME$3:$NE$74,B33,0))))</f>
        <v/>
      </c>
      <c r="S33" s="77" t="str">
        <f t="shared" si="6"/>
        <v/>
      </c>
      <c r="T33" s="19" t="str">
        <f t="shared" si="2"/>
        <v/>
      </c>
      <c r="U33" s="3" t="str">
        <f>IF('Análise Quantitativa'!C67=0,"",'Análise Quantitativa'!C67)</f>
        <v/>
      </c>
      <c r="V33" s="19" t="str">
        <f t="shared" si="3"/>
        <v/>
      </c>
      <c r="X33" s="19" t="str">
        <f t="shared" si="4"/>
        <v/>
      </c>
      <c r="Y33" s="19" t="str">
        <f t="shared" si="5"/>
        <v/>
      </c>
      <c r="AA33" s="19" t="str">
        <f>IF('Extrato 2'!D33='Extrato 2'!$EF$3,'Extrato 2'!E33,"")</f>
        <v/>
      </c>
      <c r="AB33" s="19" t="str">
        <f>IF(AA33="","-",'Extrato 2'!S33)</f>
        <v>-</v>
      </c>
      <c r="AC33" s="19" t="str">
        <v/>
      </c>
      <c r="AD33" s="19" t="str">
        <f>IF(AC33="","",VLOOKUP(AC33,'Extrato 2'!$S$3:$U$72,3,0))</f>
        <v/>
      </c>
      <c r="AE33" s="2" t="str">
        <f>IF(AC33="","",AD33&amp;" ("&amp;VLOOKUP(AC33,'Extrato 2'!$S$3:$U$72,2,0)&amp;")")</f>
        <v/>
      </c>
      <c r="AF33" s="19" t="str">
        <f>IF('Extrato 2'!D33='Extrato 2'!$EF$4,'Extrato 2'!E33,"")</f>
        <v/>
      </c>
      <c r="AG33" s="19" t="str">
        <f>IF(AF33="","-",'Extrato 2'!$S33)</f>
        <v>-</v>
      </c>
      <c r="AH33" s="19" t="str">
        <v/>
      </c>
      <c r="AI33" s="19" t="str">
        <f>IF(AH33="","",VLOOKUP(AH33,'Extrato 2'!$S$3:$U$72,3,0))</f>
        <v/>
      </c>
      <c r="AJ33" s="2" t="str">
        <f>IF(AH33="","",AI33&amp;" ("&amp;VLOOKUP(AH33,'Extrato 2'!$S$3:$U$72,2,0)&amp;")")</f>
        <v/>
      </c>
      <c r="AK33" s="19" t="str">
        <f>IF('Extrato 2'!D33='Extrato 2'!$EF$5,'Extrato 2'!E33,"")</f>
        <v/>
      </c>
      <c r="AL33" s="19" t="str">
        <f>IF(AK33="","-",'Extrato 2'!$S33)</f>
        <v>-</v>
      </c>
      <c r="AM33" s="19" t="str">
        <v/>
      </c>
      <c r="AN33" s="19" t="str">
        <f>IF(AM33="","",VLOOKUP(AM33,'Extrato 2'!$S$3:$U$72,3,0))</f>
        <v/>
      </c>
      <c r="AO33" s="2" t="str">
        <f>IF(AM33="","",AN33&amp;" ("&amp;VLOOKUP(AM33,'Extrato 2'!$S$3:$U$72,2,0)&amp;")")</f>
        <v/>
      </c>
      <c r="AP33" s="19" t="str">
        <f>IF('Extrato 2'!D33='Extrato 2'!$EF$6,'Extrato 2'!E33,"")</f>
        <v/>
      </c>
      <c r="AQ33" s="19" t="str">
        <f>IF(AP33="","-",'Extrato 2'!$S33)</f>
        <v>-</v>
      </c>
      <c r="AR33" s="19" t="str">
        <v/>
      </c>
      <c r="AS33" s="19" t="str">
        <f>IF(AR33="","",VLOOKUP(AR33,'Extrato 2'!$S$3:$U$72,3,0))</f>
        <v/>
      </c>
      <c r="AT33" s="2" t="str">
        <f>IF(AR33="","",AS33&amp;" ("&amp;VLOOKUP(AR33,'Extrato 2'!$S$3:$U$72,2,0)&amp;")")</f>
        <v/>
      </c>
      <c r="AU33" s="19" t="str">
        <f>IF('Extrato 2'!D33='Extrato 2'!$EF$7,'Extrato 2'!E33,"")</f>
        <v/>
      </c>
      <c r="AV33" s="19" t="str">
        <f>IF(AU33="","-",'Extrato 2'!$S33)</f>
        <v>-</v>
      </c>
      <c r="AW33" s="19" t="str">
        <v/>
      </c>
      <c r="AX33" s="19" t="str">
        <f>IF(AW33="","",VLOOKUP(AW33,'Extrato 2'!$S$3:$U$72,3,0))</f>
        <v/>
      </c>
      <c r="AY33" s="2" t="str">
        <f>IF(AW33="","",AX33&amp;" ("&amp;VLOOKUP(AW33,'Extrato 2'!$S$3:$U$72,2,0)&amp;")")</f>
        <v/>
      </c>
      <c r="AZ33" s="19" t="str">
        <f>IF('Extrato 2'!D33='Extrato 2'!$EF$8,'Extrato 2'!E33,"")</f>
        <v/>
      </c>
      <c r="BA33" s="19" t="str">
        <f>IF(AZ33="","-",'Extrato 2'!$S33)</f>
        <v>-</v>
      </c>
      <c r="BB33" s="19" t="str">
        <v/>
      </c>
      <c r="BC33" s="19" t="str">
        <f>IF(BB33="","",VLOOKUP(BB33,'Extrato 2'!$S$3:$U$72,3,0))</f>
        <v/>
      </c>
      <c r="BD33" s="2" t="str">
        <f>IF(BB33="","",BC33&amp;" ("&amp;VLOOKUP(BB33,'Extrato 2'!$S$3:$U$72,2,0)&amp;")")</f>
        <v/>
      </c>
      <c r="BE33" s="19" t="str">
        <f>IF('Extrato 2'!D33='Extrato 2'!$EF$9,'Extrato 2'!E33,"")</f>
        <v/>
      </c>
      <c r="BF33" s="19" t="str">
        <f>IF(BE33="","-",'Extrato 2'!$S33)</f>
        <v>-</v>
      </c>
      <c r="BG33" s="19" t="str">
        <v/>
      </c>
      <c r="BH33" s="19" t="str">
        <f>IF(BG33="","",VLOOKUP(BG33,'Extrato 2'!$S$3:$U$72,3,0))</f>
        <v/>
      </c>
      <c r="BI33" s="2" t="str">
        <f>IF(BG33="","",BH33&amp;" ("&amp;VLOOKUP(BG33,'Extrato 2'!$S$3:$U$72,2,0)&amp;")")</f>
        <v/>
      </c>
      <c r="BJ33" s="8"/>
      <c r="BK33" s="19" t="str">
        <f>IF('Extrato 2'!D33='Extrato 2'!$EH$3,'Extrato 2'!E33,"")</f>
        <v/>
      </c>
      <c r="BL33" s="19" t="str">
        <f>IF(BK33="","-",'Extrato 2'!S33)</f>
        <v>-</v>
      </c>
      <c r="BM33" s="19" t="str">
        <v/>
      </c>
      <c r="BN33" s="19" t="str">
        <f>IF(BM33="","",VLOOKUP(BM33,'Extrato 2'!$S$3:$U$72,3,0))</f>
        <v/>
      </c>
      <c r="BO33" s="2" t="str">
        <f>IF(BM33="","",BN33&amp;" ("&amp;VLOOKUP(BM33,'Extrato 2'!$S$3:$U$72,2,0)&amp;")")</f>
        <v/>
      </c>
      <c r="BP33" s="19" t="str">
        <f>IF('Extrato 2'!D33='Extrato 2'!$EH$4,'Extrato 2'!E33,"")</f>
        <v/>
      </c>
      <c r="BQ33" s="19" t="str">
        <f>IF(BP33="","-",'Extrato 2'!$S33)</f>
        <v>-</v>
      </c>
      <c r="BR33" s="19" t="str">
        <v/>
      </c>
      <c r="BS33" s="19" t="str">
        <f>IF(BR33="","",VLOOKUP(BR33,'Extrato 2'!$S$3:$U$72,3,0))</f>
        <v/>
      </c>
      <c r="BT33" s="2" t="str">
        <f>IF(BR33="","",BS33&amp;" ("&amp;VLOOKUP(BR33,'Extrato 2'!$S$3:$U$72,2,0)&amp;")")</f>
        <v/>
      </c>
      <c r="BU33" s="19" t="str">
        <f>IF('Extrato 2'!D33='Extrato 2'!$EH$5,'Extrato 2'!E33,"")</f>
        <v/>
      </c>
      <c r="BV33" s="19" t="str">
        <f>IF(BU33="","-",'Extrato 2'!$S33)</f>
        <v>-</v>
      </c>
      <c r="BW33" s="19" t="str">
        <v/>
      </c>
      <c r="BX33" s="19" t="str">
        <f>IF(BW33="","",VLOOKUP(BW33,'Extrato 2'!$S$3:$U$72,3,0))</f>
        <v/>
      </c>
      <c r="BY33" s="2" t="str">
        <f>IF(BW33="","",BX33&amp;" ("&amp;VLOOKUP(BW33,'Extrato 2'!$S$3:$U$72,2,0)&amp;")")</f>
        <v/>
      </c>
      <c r="BZ33" s="19" t="str">
        <f>IF('Extrato 2'!D33='Extrato 2'!$EH$6,'Extrato 2'!E33,"")</f>
        <v/>
      </c>
      <c r="CA33" s="19" t="str">
        <f>IF(BZ33="","-",'Extrato 2'!$S33)</f>
        <v>-</v>
      </c>
      <c r="CB33" s="19" t="str">
        <v/>
      </c>
      <c r="CC33" s="19" t="str">
        <f>IF(CB33="","",VLOOKUP(CB33,'Extrato 2'!$S$3:$U$72,3,0))</f>
        <v/>
      </c>
      <c r="CD33" s="2" t="str">
        <f>IF(CB33="","",CC33&amp;" ("&amp;VLOOKUP(CB33,'Extrato 2'!$S$3:$U$72,2,0)&amp;")")</f>
        <v/>
      </c>
      <c r="CE33" s="19" t="str">
        <f>IF('Extrato 2'!D33='Extrato 2'!$EH$7,'Extrato 2'!E33,"")</f>
        <v/>
      </c>
      <c r="CF33" s="19" t="str">
        <f>IF(CE33="","-",'Extrato 2'!$S33)</f>
        <v>-</v>
      </c>
      <c r="CG33" s="19" t="str">
        <v/>
      </c>
      <c r="CH33" s="19" t="str">
        <f>IF(CG33="","",VLOOKUP(CG33,'Extrato 2'!$S$3:$U$72,3,0))</f>
        <v/>
      </c>
      <c r="CI33" s="2" t="str">
        <f>IF(CG33="","",CH33&amp;" ("&amp;VLOOKUP(CG33,'Extrato 2'!$S$3:$U$72,2,0)&amp;")")</f>
        <v/>
      </c>
      <c r="CJ33" s="19" t="str">
        <f>IF('Extrato 2'!D33='Extrato 2'!$EH$8,'Extrato 2'!E33,"")</f>
        <v/>
      </c>
      <c r="CK33" s="19" t="str">
        <f>IF(CJ33="","-",'Extrato 2'!$S33)</f>
        <v>-</v>
      </c>
      <c r="CL33" s="19" t="str">
        <v/>
      </c>
      <c r="CM33" s="19" t="str">
        <f>IF(CL33="","",VLOOKUP(CL33,'Extrato 2'!$S$3:$U$72,3,0))</f>
        <v/>
      </c>
      <c r="CN33" s="2" t="str">
        <f>IF(CL33="","",CM33&amp;" ("&amp;VLOOKUP(CL33,'Extrato 2'!$S$3:$U$72,2,0)&amp;")")</f>
        <v/>
      </c>
      <c r="CO33" s="19" t="str">
        <f>IF('Extrato 2'!D33='Extrato 2'!$EH$9,'Extrato 2'!E33,"")</f>
        <v/>
      </c>
      <c r="CP33" s="19" t="str">
        <f>IF(CO33="","-",'Extrato 2'!$S33)</f>
        <v>-</v>
      </c>
      <c r="CQ33" s="19" t="str">
        <v/>
      </c>
      <c r="CR33" s="19" t="str">
        <f>IF(CQ33="","",VLOOKUP(CQ33,'Extrato 2'!$S$3:$U$72,3,0))</f>
        <v/>
      </c>
      <c r="CS33" s="2" t="str">
        <f>IF(CQ33="","",CR33&amp;" ("&amp;VLOOKUP(CQ33,'Extrato 2'!$S$3:$U$72,2,0)&amp;")")</f>
        <v/>
      </c>
      <c r="CU33" s="19" t="str">
        <f>IF('Extrato 2'!D33='Extrato 2'!$EJ$3,'Extrato 2'!E33,"")</f>
        <v/>
      </c>
      <c r="CV33" s="19" t="str">
        <f>IF(CU33="","-",'Extrato 2'!S33)</f>
        <v>-</v>
      </c>
      <c r="CW33" s="19" t="str">
        <v/>
      </c>
      <c r="CX33" s="19" t="str">
        <f>IF(CW33="","",VLOOKUP(CW33,'Extrato 2'!$S$3:$U$72,3,0))</f>
        <v/>
      </c>
      <c r="CY33" s="2" t="str">
        <f>IF(CW33="","",CX33&amp;" ("&amp;VLOOKUP(CW33,'Extrato 2'!$S$3:$U$72,2,0)&amp;")")</f>
        <v/>
      </c>
      <c r="CZ33" s="19" t="str">
        <f>IF('Extrato 2'!D33='Extrato 2'!$EJ$4,'Extrato 2'!E33,"")</f>
        <v/>
      </c>
      <c r="DA33" s="19" t="str">
        <f>IF(CZ33="","-",'Extrato 2'!$S33)</f>
        <v>-</v>
      </c>
      <c r="DB33" s="19" t="str">
        <v/>
      </c>
      <c r="DC33" s="19" t="str">
        <f>IF(DB33="","",VLOOKUP(DB33,'Extrato 2'!$S$3:$U$72,3,0))</f>
        <v/>
      </c>
      <c r="DD33" s="2" t="str">
        <f>IF(DB33="","",DC33&amp;" ("&amp;VLOOKUP(DB33,'Extrato 2'!$S$3:$U$72,2,0)&amp;")")</f>
        <v/>
      </c>
      <c r="DE33" s="19" t="str">
        <f>IF('Extrato 2'!D33='Extrato 2'!$EJ$5,'Extrato 2'!E33,"")</f>
        <v/>
      </c>
      <c r="DF33" s="19" t="str">
        <f>IF(DE33="","-",'Extrato 2'!$S33)</f>
        <v>-</v>
      </c>
      <c r="DG33" s="19" t="str">
        <v/>
      </c>
      <c r="DH33" s="19" t="str">
        <f>IF(DG33="","",VLOOKUP(DG33,'Extrato 2'!$S$3:$U$72,3,0))</f>
        <v/>
      </c>
      <c r="DI33" s="2" t="str">
        <f>IF(DG33="","",DH33&amp;" ("&amp;VLOOKUP(DG33,'Extrato 2'!$S$3:$U$72,2,0)&amp;")")</f>
        <v/>
      </c>
      <c r="DJ33" s="19" t="str">
        <f>IF('Extrato 2'!D33='Extrato 2'!$EJ$6,'Extrato 2'!E33,"")</f>
        <v/>
      </c>
      <c r="DK33" s="19" t="str">
        <f>IF(DJ33="","-",'Extrato 2'!$S33)</f>
        <v>-</v>
      </c>
      <c r="DL33" s="19" t="str">
        <v/>
      </c>
      <c r="DM33" s="19" t="str">
        <f>IF(DL33="","",VLOOKUP(DL33,'Extrato 2'!$S$3:$U$72,3,0))</f>
        <v/>
      </c>
      <c r="DN33" s="2" t="str">
        <f>IF(DL33="","",DM33&amp;" ("&amp;VLOOKUP(DL33,'Extrato 2'!$S$3:$U$72,2,0)&amp;")")</f>
        <v/>
      </c>
      <c r="DO33" s="19" t="str">
        <f>IF('Extrato 2'!D33='Extrato 2'!$EJ$7,'Extrato 2'!E33,"")</f>
        <v/>
      </c>
      <c r="DP33" s="19" t="str">
        <f>IF(DO33="","-",'Extrato 2'!$S33)</f>
        <v>-</v>
      </c>
      <c r="DQ33" s="19" t="str">
        <v/>
      </c>
      <c r="DR33" s="19" t="str">
        <f>IF(DQ33="","",VLOOKUP(DQ33,'Extrato 2'!$S$3:$U$72,3,0))</f>
        <v/>
      </c>
      <c r="DS33" s="2" t="str">
        <f>IF(DQ33="","",DR33&amp;" ("&amp;VLOOKUP(DQ33,'Extrato 2'!$S$3:$U$72,2,0)&amp;")")</f>
        <v/>
      </c>
      <c r="DT33" s="19" t="str">
        <f>IF('Extrato 2'!D33='Extrato 2'!$EJ$8,'Extrato 2'!E33,"")</f>
        <v/>
      </c>
      <c r="DU33" s="19" t="str">
        <f>IF(DT33="","-",'Extrato 2'!$S33)</f>
        <v>-</v>
      </c>
      <c r="DV33" s="19" t="str">
        <v/>
      </c>
      <c r="DW33" s="19" t="str">
        <f>IF(DV33="","",VLOOKUP(DV33,'Extrato 2'!$S$3:$U$72,3,0))</f>
        <v/>
      </c>
      <c r="DX33" s="2" t="str">
        <f>IF(DV33="","",DW33&amp;" ("&amp;VLOOKUP(DV33,'Extrato 2'!$S$3:$U$72,2,0)&amp;")")</f>
        <v/>
      </c>
      <c r="DY33" s="19" t="str">
        <f>IF('Extrato 2'!D33='Extrato 2'!$EJ$9,'Extrato 2'!E33,"")</f>
        <v/>
      </c>
      <c r="DZ33" s="19" t="str">
        <f>IF(DY33="","-",'Extrato 2'!$S33)</f>
        <v>-</v>
      </c>
      <c r="EA33" s="19" t="str">
        <v/>
      </c>
      <c r="EB33" s="19" t="str">
        <f>IF(EA33="","",VLOOKUP(EA33,'Extrato 2'!$S$3:$U$72,3,0))</f>
        <v/>
      </c>
      <c r="EC33" s="2" t="str">
        <f>IF(EA33="","",EB33&amp;" ("&amp;VLOOKUP(EA33,'Extrato 2'!$S$3:$U$72,2,0)&amp;")")</f>
        <v/>
      </c>
      <c r="FM33" s="78">
        <v>31</v>
      </c>
      <c r="FN33" s="78" t="str">
        <f>IF('Extrato 2'!$FG$13='Extrato 2'!$GB$29,'Extrato 2'!AE33,IF('Extrato 2'!$FG$13='Extrato 2'!$GC$29,'Extrato 2'!BO33,IF('Extrato 2'!$FG$13='Extrato 2'!$EJ$2,'Extrato 2'!CY33,"")))</f>
        <v/>
      </c>
      <c r="FO33" s="78">
        <v>31</v>
      </c>
      <c r="FP33" s="78" t="str">
        <f>IF('Extrato 2'!$FG$13='Extrato 2'!$GB$29,'Extrato 2'!AJ33,IF('Extrato 2'!$FG$13='Extrato 2'!$GC$29,'Extrato 2'!BT33,IF('Extrato 2'!$FG$13='Extrato 2'!$EJ$2,'Extrato 2'!DD33,"")))</f>
        <v/>
      </c>
      <c r="FQ33" s="78">
        <v>31</v>
      </c>
      <c r="FR33" s="78" t="str">
        <f>IF('Extrato 2'!$FG$13='Extrato 2'!$GB$29,'Extrato 2'!AO33,IF('Extrato 2'!$FG$13='Extrato 2'!$GC$29,'Extrato 2'!BY33,IF('Extrato 2'!$FG$13='Extrato 2'!$EJ$2,'Extrato 2'!DI33,"")))</f>
        <v/>
      </c>
      <c r="FS33" s="78">
        <v>31</v>
      </c>
      <c r="FT33" s="78" t="str">
        <f>IF('Extrato 2'!$FG$13='Extrato 2'!$GB$29,'Extrato 2'!AT33,IF('Extrato 2'!$FG$13='Extrato 2'!$GC$29,'Extrato 2'!CD33,IF('Extrato 2'!$FG$13='Extrato 2'!$EJ$2,'Extrato 2'!DN33,"")))</f>
        <v/>
      </c>
      <c r="FU33" s="78">
        <v>31</v>
      </c>
      <c r="FV33" s="78" t="str">
        <f>IF('Extrato 2'!$FG$13='Extrato 2'!$GB$29,'Extrato 2'!AY33,IF('Extrato 2'!$FG$13='Extrato 2'!$GC$29,'Extrato 2'!CI33,IF('Extrato 2'!$FG$13='Extrato 2'!$EJ$2,'Extrato 2'!DS33,"")))</f>
        <v/>
      </c>
      <c r="FW33" s="78">
        <v>31</v>
      </c>
      <c r="FX33" s="78" t="str">
        <f>IF('Extrato 2'!$FG$13='Extrato 2'!$GB$29,'Extrato 2'!BD33,IF('Extrato 2'!$FG$13='Extrato 2'!$GC$29,'Extrato 2'!CN33,IF('Extrato 2'!$FG$13='Extrato 2'!$EJ$2,'Extrato 2'!DX33,"")))</f>
        <v/>
      </c>
      <c r="FY33" s="78">
        <v>31</v>
      </c>
      <c r="FZ33" s="78" t="str">
        <f>IF('Extrato 2'!$FG$13='Extrato 2'!$GB$29,'Extrato 2'!BI33,IF('Extrato 2'!$FG$13='Extrato 2'!$GC$29,'Extrato 2'!CS33,IF('Extrato 2'!$FG$13='Extrato 2'!$EJ$2,'Extrato 2'!EC33,"")))</f>
        <v/>
      </c>
      <c r="GB33" s="13" t="str">
        <f>IF('Extrato 2'!EG6=1,'Extrato 2'!AT3,IF('Extrato 2'!EG6=2,'Extrato 2'!AT3&amp;" e "&amp;'Extrato 2'!AT4,IF('Extrato 2'!EG6=3,'Extrato 2'!AT3&amp;", "&amp;'Extrato 2'!AT4&amp;" e "&amp;'Extrato 2'!AT5,IF('Extrato 2'!EG6=4,'Extrato 2'!AT3&amp;", "&amp;'Extrato 2'!AT4&amp;", "&amp;'Extrato 2'!AT5&amp;" e "&amp;'Extrato 2'!AT6,IF('Extrato 2'!EG6=5,'Extrato 2'!AT3&amp;", "&amp;'Extrato 2'!AT4&amp;", "&amp;'Extrato 2'!AT5&amp;", "&amp;'Extrato 2'!AT6&amp;" e "&amp;'Extrato 2'!AT7,IF('Extrato 2'!EG6=6,'Extrato 2'!AT3&amp;", "&amp;'Extrato 2'!AT4&amp;", "&amp;'Extrato 2'!AT5&amp;", "&amp;'Extrato 2'!AT6&amp;", "&amp;'Extrato 2'!AT7&amp;" e "&amp;'Extrato 2'!AT8,IF('Extrato 2'!EG6=7,'Extrato 2'!AT3&amp;", "&amp;'Extrato 2'!AT4&amp;", "&amp;'Extrato 2'!AT5&amp;", "&amp;'Extrato 2'!AT6&amp;", "&amp;'Extrato 2'!AT7&amp;", "&amp;'Extrato 2'!AT8&amp;" e "&amp;'Extrato 2'!AT9,IF('Extrato 2'!EG6=8,'Extrato 2'!AT3&amp;", "&amp;'Extrato 2'!AT4&amp;", "&amp;'Extrato 2'!AT5&amp;", "&amp;'Extrato 2'!AT6&amp;", "&amp;'Extrato 2'!AT7&amp;", "&amp;'Extrato 2'!AT8&amp;", "&amp;'Extrato 2'!AT9&amp;" e "&amp;'Extrato 2'!AT10,IF('Extrato 2'!EG6=9,'Extrato 2'!AT3&amp;", "&amp;'Extrato 2'!AT4&amp;", "&amp;'Extrato 2'!AT5&amp;", "&amp;'Extrato 2'!AT6&amp;", "&amp;'Extrato 2'!AT7&amp;", "&amp;'Extrato 2'!AT8&amp;", "&amp;'Extrato 2'!AT9&amp;", "&amp;'Extrato 2'!AT10&amp;" e "&amp;'Extrato 2'!AT11,IF('Extrato 2'!EG6=10,'Extrato 2'!AT3&amp;", "&amp;'Extrato 2'!AT4&amp;", "&amp;'Extrato 2'!AT5&amp;", "&amp;'Extrato 2'!AT6&amp;", "&amp;'Extrato 2'!AT7&amp;", "&amp;'Extrato 2'!AT8&amp;", "&amp;'Extrato 2'!AT9&amp;", "&amp;'Extrato 2'!AT10&amp;", "&amp;'Extrato 2'!AT11&amp;" e "&amp;'Extrato 2'!AT12,IF('Extrato 2'!EG6=11,'Extrato 2'!AT3&amp;", "&amp;'Extrato 2'!AT4&amp;", "&amp;'Extrato 2'!AT5&amp;", "&amp;'Extrato 2'!AT6&amp;", "&amp;'Extrato 2'!AT7&amp;", "&amp;'Extrato 2'!AT8&amp;", "&amp;'Extrato 2'!AT9&amp;", "&amp;'Extrato 2'!AT10&amp;", "&amp;'Extrato 2'!AT11&amp;", "&amp;'Extrato 2'!AT12&amp;" e "&amp;'Extrato 2'!AT13,IF('Extrato 2'!EG6=12,'Extrato 2'!AT3&amp;", "&amp;'Extrato 2'!AT4&amp;", "&amp;'Extrato 2'!AT5&amp;", "&amp;'Extrato 2'!AT6&amp;", "&amp;'Extrato 2'!AT7&amp;", "&amp;'Extrato 2'!AT8&amp;", "&amp;'Extrato 2'!AT9&amp;", "&amp;'Extrato 2'!AT10&amp;", "&amp;'Extrato 2'!AT11&amp;", "&amp;'Extrato 2'!AT12&amp;", "&amp;'Extrato 2'!AT13&amp;" e "&amp;'Extrato 2'!AT14,IF('Extrato 2'!EG6=13,'Extrato 2'!AT3&amp;", "&amp;'Extrato 2'!AT4&amp;", "&amp;'Extrato 2'!AT5&amp;", "&amp;'Extrato 2'!AT6&amp;", "&amp;'Extrato 2'!AT7&amp;", "&amp;'Extrato 2'!AT8&amp;", "&amp;'Extrato 2'!AT9&amp;", "&amp;'Extrato 2'!AT10&amp;", "&amp;'Extrato 2'!AT11&amp;", "&amp;'Extrato 2'!AT12&amp;", "&amp;'Extrato 2'!AT13&amp;", "&amp;'Extrato 2'!AT14&amp;" e "&amp;'Extrato 2'!AT15,IF('Extrato 2'!EG6=14,'Extrato 2'!AT3&amp;", "&amp;'Extrato 2'!AT4&amp;", "&amp;'Extrato 2'!AT5&amp;", "&amp;'Extrato 2'!AT6&amp;", "&amp;'Extrato 2'!AT7&amp;", "&amp;'Extrato 2'!AT8&amp;", "&amp;'Extrato 2'!AT9&amp;", "&amp;'Extrato 2'!AT10&amp;", "&amp;'Extrato 2'!AT11&amp;", "&amp;'Extrato 2'!AT12&amp;", "&amp;'Extrato 2'!AT13&amp;", "&amp;'Extrato 2'!AT14&amp;", "&amp;'Extrato 2'!AT15&amp;" e "&amp;'Extrato 2'!AT16,IF('Extrato 2'!EG6=15,'Extrato 2'!AT3&amp;", "&amp;'Extrato 2'!AT4&amp;", "&amp;'Extrato 2'!AT5&amp;", "&amp;'Extrato 2'!AT6&amp;", "&amp;'Extrato 2'!AT7&amp;", "&amp;'Extrato 2'!AT8&amp;", "&amp;'Extrato 2'!AT9&amp;", "&amp;'Extrato 2'!AT10&amp;", "&amp;'Extrato 2'!AT11&amp;", "&amp;'Extrato 2'!AT12&amp;", "&amp;'Extrato 2'!AT13&amp;", "&amp;'Extrato 2'!AT14&amp;", "&amp;'Extrato 2'!AT15&amp;", "&amp;'Extrato 2'!AT16&amp;" e "&amp;'Extrato 2'!AT17,IF('Extrato 2'!EG6=16,'Extrato 2'!AT3&amp;", "&amp;'Extrato 2'!AT4&amp;", "&amp;'Extrato 2'!AT5&amp;", "&amp;'Extrato 2'!AT6&amp;", "&amp;'Extrato 2'!AT7&amp;", "&amp;'Extrato 2'!AT8&amp;", "&amp;'Extrato 2'!AT9&amp;", "&amp;'Extrato 2'!AT10&amp;", "&amp;'Extrato 2'!AT11&amp;", "&amp;'Extrato 2'!AT12&amp;", "&amp;'Extrato 2'!AT13&amp;", "&amp;'Extrato 2'!AT14&amp;", "&amp;'Extrato 2'!AT15&amp;", "&amp;'Extrato 2'!AT16&amp;", "&amp;'Extrato 2'!AT17&amp;" e "&amp;'Extrato 2'!AT18,IF('Extrato 2'!EG6=17,'Extrato 2'!AT3&amp;", "&amp;'Extrato 2'!AT4&amp;", "&amp;'Extrato 2'!AT5&amp;", "&amp;'Extrato 2'!AT6&amp;", "&amp;'Extrato 2'!AT7&amp;", "&amp;'Extrato 2'!AT8&amp;", "&amp;'Extrato 2'!AT9&amp;", "&amp;'Extrato 2'!AT10&amp;", "&amp;'Extrato 2'!AT11&amp;", "&amp;'Extrato 2'!AT12&amp;", "&amp;'Extrato 2'!AT13&amp;", "&amp;'Extrato 2'!AT14&amp;", "&amp;'Extrato 2'!AT15&amp;", "&amp;'Extrato 2'!AT16&amp;", "&amp;'Extrato 2'!AT17&amp;", "&amp;'Extrato 2'!AT18&amp;" e "&amp;'Extrato 2'!AT19,"")))))))))))))))))</f>
        <v>Emelynne Brito (100)</v>
      </c>
      <c r="GC33" s="13" t="str">
        <f>IF('Extrato 2'!EI6=1,'Extrato 2'!CD3,IF('Extrato 2'!EI6=2,'Extrato 2'!CD3&amp;" e "&amp;'Extrato 2'!CD4,IF('Extrato 2'!EI6=3,'Extrato 2'!CD3&amp;", "&amp;'Extrato 2'!CD4&amp;" e "&amp;'Extrato 2'!CD5,IF('Extrato 2'!EI6=4,'Extrato 2'!CD3&amp;", "&amp;'Extrato 2'!CD4&amp;", "&amp;'Extrato 2'!CD5&amp;" e "&amp;'Extrato 2'!CD6,IF('Extrato 2'!EI6=5,'Extrato 2'!CD3&amp;", "&amp;'Extrato 2'!CD4&amp;", "&amp;'Extrato 2'!CD5&amp;", "&amp;'Extrato 2'!CD6&amp;" e "&amp;'Extrato 2'!CD7,IF('Extrato 2'!EI6=6,'Extrato 2'!CD3&amp;", "&amp;'Extrato 2'!CD4&amp;", "&amp;'Extrato 2'!CD5&amp;", "&amp;'Extrato 2'!CD6&amp;", "&amp;'Extrato 2'!CD7&amp;" e "&amp;'Extrato 2'!CD8,IF('Extrato 2'!EI6=7,'Extrato 2'!CD3&amp;", "&amp;'Extrato 2'!CD4&amp;", "&amp;'Extrato 2'!CD5&amp;", "&amp;'Extrato 2'!CD6&amp;", "&amp;'Extrato 2'!CD7&amp;", "&amp;'Extrato 2'!CD8&amp;" e "&amp;'Extrato 2'!CD9,IF('Extrato 2'!EI6=8,'Extrato 2'!CD3&amp;", "&amp;'Extrato 2'!CD4&amp;", "&amp;'Extrato 2'!CD5&amp;", "&amp;'Extrato 2'!CD6&amp;", "&amp;'Extrato 2'!CD7&amp;", "&amp;'Extrato 2'!CD8&amp;", "&amp;'Extrato 2'!CD9&amp;" e "&amp;'Extrato 2'!CD10,IF('Extrato 2'!EI6=9,'Extrato 2'!CD3&amp;", "&amp;'Extrato 2'!CD4&amp;", "&amp;'Extrato 2'!CD5&amp;", "&amp;'Extrato 2'!CD6&amp;", "&amp;'Extrato 2'!CD7&amp;", "&amp;'Extrato 2'!CD8&amp;", "&amp;'Extrato 2'!CD9&amp;", "&amp;'Extrato 2'!CD10&amp;" e "&amp;'Extrato 2'!CD11,IF('Extrato 2'!EI6=10,'Extrato 2'!CD3&amp;", "&amp;'Extrato 2'!CD4&amp;", "&amp;'Extrato 2'!CD5&amp;", "&amp;'Extrato 2'!CD6&amp;", "&amp;'Extrato 2'!CD7&amp;", "&amp;'Extrato 2'!CD8&amp;", "&amp;'Extrato 2'!CD9&amp;", "&amp;'Extrato 2'!CD10&amp;", "&amp;'Extrato 2'!CD11&amp;" e "&amp;'Extrato 2'!CD12,IF('Extrato 2'!EI6=11,'Extrato 2'!CD3&amp;", "&amp;'Extrato 2'!CD4&amp;", "&amp;'Extrato 2'!CD5&amp;", "&amp;'Extrato 2'!CD6&amp;", "&amp;'Extrato 2'!CD7&amp;", "&amp;'Extrato 2'!CD8&amp;", "&amp;'Extrato 2'!CD9&amp;", "&amp;'Extrato 2'!CD10&amp;", "&amp;'Extrato 2'!CD11&amp;", "&amp;'Extrato 2'!CD12&amp;" e "&amp;'Extrato 2'!CD13,IF('Extrato 2'!EI6=12,'Extrato 2'!CD3&amp;", "&amp;'Extrato 2'!CD4&amp;", "&amp;'Extrato 2'!CD5&amp;", "&amp;'Extrato 2'!CD6&amp;", "&amp;'Extrato 2'!CD7&amp;", "&amp;'Extrato 2'!CD8&amp;", "&amp;'Extrato 2'!CD9&amp;", "&amp;'Extrato 2'!CD10&amp;", "&amp;'Extrato 2'!CD11&amp;", "&amp;'Extrato 2'!CD12&amp;", "&amp;'Extrato 2'!CD13&amp;" e "&amp;'Extrato 2'!CD14,IF('Extrato 2'!EI6=13,'Extrato 2'!CD3&amp;", "&amp;'Extrato 2'!CD4&amp;", "&amp;'Extrato 2'!CD5&amp;", "&amp;'Extrato 2'!CD6&amp;", "&amp;'Extrato 2'!CD7&amp;", "&amp;'Extrato 2'!CD8&amp;", "&amp;'Extrato 2'!CD9&amp;", "&amp;'Extrato 2'!CD10&amp;", "&amp;'Extrato 2'!CD11&amp;", "&amp;'Extrato 2'!CD12&amp;", "&amp;'Extrato 2'!CD13&amp;", "&amp;'Extrato 2'!CD14&amp;" e "&amp;'Extrato 2'!CD15,IF('Extrato 2'!EI6=14,'Extrato 2'!CD3&amp;", "&amp;'Extrato 2'!CD4&amp;", "&amp;'Extrato 2'!CD5&amp;", "&amp;'Extrato 2'!CD6&amp;", "&amp;'Extrato 2'!CD7&amp;", "&amp;'Extrato 2'!CD8&amp;", "&amp;'Extrato 2'!CD9&amp;", "&amp;'Extrato 2'!CD10&amp;", "&amp;'Extrato 2'!CD11&amp;", "&amp;'Extrato 2'!CD12&amp;", "&amp;'Extrato 2'!CD13&amp;", "&amp;'Extrato 2'!CD14&amp;", "&amp;'Extrato 2'!CD15&amp;" e "&amp;'Extrato 2'!CD16,IF('Extrato 2'!EI6=15,'Extrato 2'!CD3&amp;", "&amp;'Extrato 2'!CD4&amp;", "&amp;'Extrato 2'!CD5&amp;", "&amp;'Extrato 2'!CD6&amp;", "&amp;'Extrato 2'!CD7&amp;", "&amp;'Extrato 2'!CD8&amp;", "&amp;'Extrato 2'!CD9&amp;", "&amp;'Extrato 2'!CD10&amp;", "&amp;'Extrato 2'!CD11&amp;", "&amp;'Extrato 2'!CD12&amp;", "&amp;'Extrato 2'!CD13&amp;", "&amp;'Extrato 2'!CD14&amp;", "&amp;'Extrato 2'!CD15&amp;", "&amp;'Extrato 2'!CD16&amp;" e "&amp;'Extrato 2'!CD17,IF('Extrato 2'!EI6=16,'Extrato 2'!CD3&amp;", "&amp;'Extrato 2'!CD4&amp;", "&amp;'Extrato 2'!CD5&amp;", "&amp;'Extrato 2'!CD6&amp;", "&amp;'Extrato 2'!CD7&amp;", "&amp;'Extrato 2'!CD8&amp;", "&amp;'Extrato 2'!CD9&amp;", "&amp;'Extrato 2'!CD10&amp;", "&amp;'Extrato 2'!CD11&amp;", "&amp;'Extrato 2'!CD12&amp;", "&amp;'Extrato 2'!CD13&amp;", "&amp;'Extrato 2'!CD14&amp;", "&amp;'Extrato 2'!CD15&amp;", "&amp;'Extrato 2'!CD16&amp;", "&amp;'Extrato 2'!CD17&amp;" e "&amp;'Extrato 2'!CD18,IF('Extrato 2'!EI6=17,'Extrato 2'!CD3&amp;", "&amp;'Extrato 2'!CD4&amp;", "&amp;'Extrato 2'!CD5&amp;", "&amp;'Extrato 2'!CD6&amp;", "&amp;'Extrato 2'!CD7&amp;", "&amp;'Extrato 2'!CD8&amp;", "&amp;'Extrato 2'!CD9&amp;", "&amp;'Extrato 2'!CD10&amp;", "&amp;'Extrato 2'!CD11&amp;", "&amp;'Extrato 2'!CD12&amp;", "&amp;'Extrato 2'!CD13&amp;", "&amp;'Extrato 2'!CD14&amp;", "&amp;'Extrato 2'!CD15&amp;", "&amp;'Extrato 2'!CD16&amp;", "&amp;'Extrato 2'!CD17&amp;", "&amp;'Extrato 2'!CD18&amp;" e "&amp;'Extrato 2'!CD19,"")))))))))))))))))</f>
        <v>Mª Silva (2)</v>
      </c>
      <c r="GD33" s="13" t="str">
        <f>IF('Extrato 2'!EK6=1,'Extrato 2'!DN3,IF('Extrato 2'!EK6=2,'Extrato 2'!DN3&amp;" e "&amp;'Extrato 2'!DN4,IF('Extrato 2'!EK6=3,'Extrato 2'!DN3&amp;", "&amp;'Extrato 2'!DN4&amp;" e "&amp;'Extrato 2'!DN5,IF('Extrato 2'!EK6=4,'Extrato 2'!DN3&amp;", "&amp;'Extrato 2'!DN4&amp;", "&amp;'Extrato 2'!DN5&amp;" e "&amp;'Extrato 2'!DN6,IF('Extrato 2'!EK6=5,'Extrato 2'!DN3&amp;", "&amp;'Extrato 2'!DN4&amp;", "&amp;'Extrato 2'!DN5&amp;", "&amp;'Extrato 2'!DN6&amp;" e "&amp;'Extrato 2'!DN7,IF('Extrato 2'!EK6=6,'Extrato 2'!DN3&amp;", "&amp;'Extrato 2'!DN4&amp;", "&amp;'Extrato 2'!DN5&amp;", "&amp;'Extrato 2'!DN6&amp;", "&amp;'Extrato 2'!DN7&amp;" e "&amp;'Extrato 2'!DN8,IF('Extrato 2'!EK6=7,'Extrato 2'!DN3&amp;", "&amp;'Extrato 2'!DN4&amp;", "&amp;'Extrato 2'!DN5&amp;", "&amp;'Extrato 2'!DN6&amp;", "&amp;'Extrato 2'!DN7&amp;", "&amp;'Extrato 2'!DN8&amp;" e "&amp;'Extrato 2'!DN9,IF('Extrato 2'!EK6=8,'Extrato 2'!DN3&amp;", "&amp;'Extrato 2'!DN4&amp;", "&amp;'Extrato 2'!DN5&amp;", "&amp;'Extrato 2'!DN6&amp;", "&amp;'Extrato 2'!DN7&amp;", "&amp;'Extrato 2'!DN8&amp;", "&amp;'Extrato 2'!DN9&amp;" e "&amp;'Extrato 2'!DN10,IF('Extrato 2'!EK6=9,'Extrato 2'!DN3&amp;", "&amp;'Extrato 2'!DN4&amp;", "&amp;'Extrato 2'!DN5&amp;", "&amp;'Extrato 2'!DN6&amp;", "&amp;'Extrato 2'!DN7&amp;", "&amp;'Extrato 2'!DN8&amp;", "&amp;'Extrato 2'!DN9&amp;", "&amp;'Extrato 2'!DN10&amp;" e "&amp;'Extrato 2'!DN11,IF('Extrato 2'!EK6=10,'Extrato 2'!DN3&amp;", "&amp;'Extrato 2'!DN4&amp;", "&amp;'Extrato 2'!DN5&amp;", "&amp;'Extrato 2'!DN6&amp;", "&amp;'Extrato 2'!DN7&amp;", "&amp;'Extrato 2'!DN8&amp;", "&amp;'Extrato 2'!DN9&amp;", "&amp;'Extrato 2'!DN10&amp;", "&amp;'Extrato 2'!DN11&amp;" e "&amp;'Extrato 2'!DN12,IF('Extrato 2'!EK6=11,'Extrato 2'!DN3&amp;", "&amp;'Extrato 2'!DN4&amp;", "&amp;'Extrato 2'!DN5&amp;", "&amp;'Extrato 2'!DN6&amp;", "&amp;'Extrato 2'!DN7&amp;", "&amp;'Extrato 2'!DN8&amp;", "&amp;'Extrato 2'!DN9&amp;", "&amp;'Extrato 2'!DN10&amp;", "&amp;'Extrato 2'!DN11&amp;", "&amp;'Extrato 2'!DN12&amp;" e "&amp;'Extrato 2'!DN13,IF('Extrato 2'!EK6=12,'Extrato 2'!DN3&amp;", "&amp;'Extrato 2'!DN4&amp;", "&amp;'Extrato 2'!DN5&amp;", "&amp;'Extrato 2'!DN6&amp;", "&amp;'Extrato 2'!DN7&amp;", "&amp;'Extrato 2'!DN8&amp;", "&amp;'Extrato 2'!DN9&amp;", "&amp;'Extrato 2'!DN10&amp;", "&amp;'Extrato 2'!DN11&amp;", "&amp;'Extrato 2'!DN12&amp;", "&amp;'Extrato 2'!DN13&amp;" e "&amp;'Extrato 2'!DN14,IF('Extrato 2'!EK6=13,'Extrato 2'!DN3&amp;", "&amp;'Extrato 2'!DN4&amp;", "&amp;'Extrato 2'!DN5&amp;", "&amp;'Extrato 2'!DN6&amp;", "&amp;'Extrato 2'!DN7&amp;", "&amp;'Extrato 2'!DN8&amp;", "&amp;'Extrato 2'!DN9&amp;", "&amp;'Extrato 2'!DN10&amp;", "&amp;'Extrato 2'!DN11&amp;", "&amp;'Extrato 2'!DN12&amp;", "&amp;'Extrato 2'!DN13&amp;", "&amp;'Extrato 2'!DN14&amp;" e "&amp;'Extrato 2'!DN15,IF('Extrato 2'!EK6=14,'Extrato 2'!DN3&amp;", "&amp;'Extrato 2'!DN4&amp;", "&amp;'Extrato 2'!DN5&amp;", "&amp;'Extrato 2'!DN6&amp;", "&amp;'Extrato 2'!DN7&amp;", "&amp;'Extrato 2'!DN8&amp;", "&amp;'Extrato 2'!DN9&amp;", "&amp;'Extrato 2'!DN10&amp;", "&amp;'Extrato 2'!DN11&amp;", "&amp;'Extrato 2'!DN12&amp;", "&amp;'Extrato 2'!DN13&amp;", "&amp;'Extrato 2'!DN14&amp;", "&amp;'Extrato 2'!DN15&amp;" e "&amp;'Extrato 2'!DN16,IF('Extrato 2'!EK6=15,'Extrato 2'!DN3&amp;", "&amp;'Extrato 2'!DN4&amp;", "&amp;'Extrato 2'!DN5&amp;", "&amp;'Extrato 2'!DN6&amp;", "&amp;'Extrato 2'!DN7&amp;", "&amp;'Extrato 2'!DN8&amp;", "&amp;'Extrato 2'!DN9&amp;", "&amp;'Extrato 2'!DN10&amp;", "&amp;'Extrato 2'!DN11&amp;", "&amp;'Extrato 2'!DN12&amp;", "&amp;'Extrato 2'!DN13&amp;", "&amp;'Extrato 2'!DN14&amp;", "&amp;'Extrato 2'!DN15&amp;", "&amp;'Extrato 2'!DN16&amp;" e "&amp;'Extrato 2'!DN17,IF('Extrato 2'!EK6=16,'Extrato 2'!DN3&amp;", "&amp;'Extrato 2'!DN4&amp;", "&amp;'Extrato 2'!DN5&amp;", "&amp;'Extrato 2'!DN6&amp;", "&amp;'Extrato 2'!DN7&amp;", "&amp;'Extrato 2'!DN8&amp;", "&amp;'Extrato 2'!DN9&amp;", "&amp;'Extrato 2'!DN10&amp;", "&amp;'Extrato 2'!DN11&amp;", "&amp;'Extrato 2'!DN12&amp;", "&amp;'Extrato 2'!DN13&amp;", "&amp;'Extrato 2'!DN14&amp;", "&amp;'Extrato 2'!DN15&amp;", "&amp;'Extrato 2'!DN16&amp;", "&amp;'Extrato 2'!DN17&amp;" e "&amp;'Extrato 2'!DN18,IF('Extrato 2'!EK6=17,'Extrato 2'!DN3&amp;", "&amp;'Extrato 2'!DN4&amp;", "&amp;'Extrato 2'!DN5&amp;", "&amp;'Extrato 2'!DN6&amp;", "&amp;'Extrato 2'!DN7&amp;", "&amp;'Extrato 2'!DN8&amp;", "&amp;'Extrato 2'!DN9&amp;", "&amp;'Extrato 2'!DN10&amp;", "&amp;'Extrato 2'!DN11&amp;", "&amp;'Extrato 2'!DN12&amp;", "&amp;'Extrato 2'!DN13&amp;", "&amp;'Extrato 2'!DN14&amp;", "&amp;'Extrato 2'!DN15&amp;", "&amp;'Extrato 2'!DN16&amp;", "&amp;'Extrato 2'!DN17&amp;", "&amp;'Extrato 2'!DN18&amp;" e "&amp;'Extrato 2'!DN19,"")))))))))))))))))</f>
        <v/>
      </c>
      <c r="GF33" s="36" t="s">
        <v>16</v>
      </c>
      <c r="GG33" s="16" t="str">
        <f>IF('Extrato 2'!$NH$2&gt;='Extrato 2'!$GB$23,HLOOKUP('Extrato 2'!$NH$2,'Extrato 2'!$JD$4:$JH$11,6,0),"")</f>
        <v>semelhante a 1ª colocada, semelhante a 2ª colocada, semelhante a 3ª colocada, semelhante a 4ª colocada, semelhante a 6ª colocada e semelhante a 7ª colocada.</v>
      </c>
      <c r="MB33" s="32">
        <f t="shared" si="12"/>
        <v>29</v>
      </c>
      <c r="MC33" s="32">
        <v>31</v>
      </c>
      <c r="MD33" s="32" t="str">
        <f>IF('Extrato 2'!X31=0,"",'Extrato 2'!X31)</f>
        <v/>
      </c>
      <c r="ME33" s="32"/>
      <c r="MF33" s="32"/>
      <c r="MG33" s="32"/>
      <c r="MH33" s="32"/>
      <c r="MI33" s="32"/>
      <c r="MJ33" s="32"/>
      <c r="MK33" s="32"/>
      <c r="ML33" s="32"/>
      <c r="MM33" s="32"/>
      <c r="MN33" s="32"/>
      <c r="MO33" s="32"/>
      <c r="MP33" s="32"/>
      <c r="MQ33" s="32"/>
      <c r="MR33" s="32"/>
      <c r="MS33" s="32"/>
      <c r="MT33" s="32"/>
      <c r="MU33" s="32"/>
      <c r="MV33" s="32"/>
      <c r="MW33" s="32"/>
      <c r="MX33" s="32"/>
      <c r="MY33" s="32"/>
      <c r="MZ33" s="32"/>
      <c r="NA33" s="32"/>
      <c r="NB33" s="32"/>
      <c r="NC33" s="32"/>
      <c r="ND33" s="32"/>
      <c r="NE33" s="32"/>
    </row>
    <row r="34" spans="2:369" ht="15" customHeight="1" x14ac:dyDescent="0.25">
      <c r="B34" s="19">
        <f>'Extrato 2'!MC36</f>
        <v>34</v>
      </c>
      <c r="C34" s="7">
        <f>Esboço!AX32</f>
        <v>32</v>
      </c>
      <c r="D34" s="4" t="str">
        <f>IF('Análise Quantitativa'!V68=0,"",'Análise Quantitativa'!V68)</f>
        <v/>
      </c>
      <c r="E34" s="3" t="str">
        <f>IF('Análise Quantitativa'!P68=0,"",'Análise Quantitativa'!P68)</f>
        <v/>
      </c>
      <c r="F34" s="19" t="str">
        <f t="shared" si="0"/>
        <v/>
      </c>
      <c r="G34" s="19" t="str">
        <f t="shared" si="1"/>
        <v/>
      </c>
      <c r="H34" s="22" t="str">
        <v/>
      </c>
      <c r="I34" s="22" t="str">
        <v/>
      </c>
      <c r="J34" s="76" t="str">
        <f>IFERROR(IF('Análise Quantitativa'!$D$33="Máximo",RANK(D34,$D$3:$D$72,0),IF('Análise Quantitativa'!$D$33="Mínimo",RANK(D34,$D$3:$D$72,1),IF('Análise Quantitativa'!$D$33="- Mínimo",RANK(D34,$D$3:$D$72,1),""))),"")</f>
        <v/>
      </c>
      <c r="K34" s="76" t="str">
        <f>IFERROR(IF('Análise Quantitativa'!$D$33="Máximo",_xlfn.RANK.EQ(D34,$D$3:$D$72,0)+COUNTIF($D$3:D34,D34)-1,IF('Análise Quantitativa'!$D$33="Mínimo",_xlfn.RANK.EQ(D34,$D$3:$D$72,1)+COUNTIF($D$3:D34,D34)-1,IF('Análise Quantitativa'!$D$33="- Mínimo",_xlfn.RANK.EQ(D34,$D$3:$D$72,1)+COUNTIF($D$3:D34,D34)-1,""))),"")</f>
        <v/>
      </c>
      <c r="L34" s="6" t="str">
        <f>IFERROR(IF(ISBLANK(D34),"",IF(AND(D34&gt;'Extrato 2'!$EW$3),'Extrato 2'!$HR$2,IF(AND(D34&lt;'Extrato 2'!$EX$3),'Extrato 2'!$HQ$2,'Extrato 2'!$HP$2))),"")</f>
        <v>&gt;₯</v>
      </c>
      <c r="M34" s="6" t="e">
        <f>IF((((IF(AND('Extrato 2'!D34&gt;'Extrato 2'!$EW$3),(('Extrato 2'!$EW$3-'Extrato 2'!D34)/'Extrato 2'!D34),IF(AND('Extrato 2'!D34&lt;'Extrato 2'!$EX$3),(('Extrato 2'!$EX$3-'Extrato 2'!D34)/'Extrato 2'!D34),'Extrato 2'!$HW$2)))))&lt;0,IF(AND('Extrato 2'!D34&gt;'Extrato 2'!$EW$3),(('Extrato 2'!$EW$3-'Extrato 2'!D34)/'Extrato 2'!D34),IF(AND('Extrato 2'!D34&lt;'Extrato 2'!$EX$3),(('Extrato 2'!$EX$3-'Extrato 2'!D34)/'Extrato 2'!D34),'Extrato 2'!$HW$2))*-1,IF(AND('Extrato 2'!D34&gt;'Extrato 2'!$EW$3),(('Extrato 2'!$EW$3-'Extrato 2'!D34)/'Extrato 2'!D34),IF(AND('Extrato 2'!D34&lt;'Extrato 2'!$EX$3),(('Extrato 2'!$EX$3-'Extrato 2'!D34)/'Extrato 2'!D34),'Extrato 2'!$HW$2)))</f>
        <v>#VALUE!</v>
      </c>
      <c r="N34" s="6" t="e">
        <f>IF(AND(D34&gt;'Extrato 2'!$EW$3),M34,"")</f>
        <v>#VALUE!</v>
      </c>
      <c r="O34" s="6" t="str">
        <f>IF(D34&lt;'Extrato 2'!$EX$3,M34,"")</f>
        <v/>
      </c>
      <c r="P34" s="5" t="str">
        <f>IF('Extrato 2'!L34='Extrato 2'!$HP$2,'Extrato 2'!D34,"")</f>
        <v/>
      </c>
      <c r="Q34" s="4" t="str">
        <f>IF(ISNA(HLOOKUP($Q$2,'Extrato 2'!$ME$3:$NE$74,B34,0)),"",IF(HLOOKUP($Q$2,'Extrato 2'!$ME$3:$NE$74,B34,0)="","",IF(HLOOKUP($Q$2,'Extrato 2'!$ME$3:$NE$74,B34,0)=0,"",HLOOKUP($Q$2,'Extrato 2'!$ME$3:$NE$74,B34,0))))</f>
        <v/>
      </c>
      <c r="S34" s="77" t="str">
        <f t="shared" si="6"/>
        <v/>
      </c>
      <c r="T34" s="19" t="str">
        <f t="shared" si="2"/>
        <v/>
      </c>
      <c r="U34" s="3" t="str">
        <f>IF('Análise Quantitativa'!C68=0,"",'Análise Quantitativa'!C68)</f>
        <v/>
      </c>
      <c r="V34" s="19" t="str">
        <f t="shared" si="3"/>
        <v/>
      </c>
      <c r="X34" s="19" t="str">
        <f t="shared" si="4"/>
        <v/>
      </c>
      <c r="Y34" s="19" t="str">
        <f t="shared" si="5"/>
        <v/>
      </c>
      <c r="AA34" s="19" t="str">
        <f>IF('Extrato 2'!D34='Extrato 2'!$EF$3,'Extrato 2'!E34,"")</f>
        <v/>
      </c>
      <c r="AB34" s="19" t="str">
        <f>IF(AA34="","-",'Extrato 2'!S34)</f>
        <v>-</v>
      </c>
      <c r="AC34" s="19" t="str">
        <v/>
      </c>
      <c r="AD34" s="19" t="str">
        <f>IF(AC34="","",VLOOKUP(AC34,'Extrato 2'!$S$3:$U$72,3,0))</f>
        <v/>
      </c>
      <c r="AE34" s="2" t="str">
        <f>IF(AC34="","",AD34&amp;" ("&amp;VLOOKUP(AC34,'Extrato 2'!$S$3:$U$72,2,0)&amp;")")</f>
        <v/>
      </c>
      <c r="AF34" s="19" t="str">
        <f>IF('Extrato 2'!D34='Extrato 2'!$EF$4,'Extrato 2'!E34,"")</f>
        <v/>
      </c>
      <c r="AG34" s="19" t="str">
        <f>IF(AF34="","-",'Extrato 2'!$S34)</f>
        <v>-</v>
      </c>
      <c r="AH34" s="19" t="str">
        <v/>
      </c>
      <c r="AI34" s="19" t="str">
        <f>IF(AH34="","",VLOOKUP(AH34,'Extrato 2'!$S$3:$U$72,3,0))</f>
        <v/>
      </c>
      <c r="AJ34" s="2" t="str">
        <f>IF(AH34="","",AI34&amp;" ("&amp;VLOOKUP(AH34,'Extrato 2'!$S$3:$U$72,2,0)&amp;")")</f>
        <v/>
      </c>
      <c r="AK34" s="19" t="str">
        <f>IF('Extrato 2'!D34='Extrato 2'!$EF$5,'Extrato 2'!E34,"")</f>
        <v/>
      </c>
      <c r="AL34" s="19" t="str">
        <f>IF(AK34="","-",'Extrato 2'!$S34)</f>
        <v>-</v>
      </c>
      <c r="AM34" s="19" t="str">
        <v/>
      </c>
      <c r="AN34" s="19" t="str">
        <f>IF(AM34="","",VLOOKUP(AM34,'Extrato 2'!$S$3:$U$72,3,0))</f>
        <v/>
      </c>
      <c r="AO34" s="2" t="str">
        <f>IF(AM34="","",AN34&amp;" ("&amp;VLOOKUP(AM34,'Extrato 2'!$S$3:$U$72,2,0)&amp;")")</f>
        <v/>
      </c>
      <c r="AP34" s="19" t="str">
        <f>IF('Extrato 2'!D34='Extrato 2'!$EF$6,'Extrato 2'!E34,"")</f>
        <v/>
      </c>
      <c r="AQ34" s="19" t="str">
        <f>IF(AP34="","-",'Extrato 2'!$S34)</f>
        <v>-</v>
      </c>
      <c r="AR34" s="19" t="str">
        <v/>
      </c>
      <c r="AS34" s="19" t="str">
        <f>IF(AR34="","",VLOOKUP(AR34,'Extrato 2'!$S$3:$U$72,3,0))</f>
        <v/>
      </c>
      <c r="AT34" s="2" t="str">
        <f>IF(AR34="","",AS34&amp;" ("&amp;VLOOKUP(AR34,'Extrato 2'!$S$3:$U$72,2,0)&amp;")")</f>
        <v/>
      </c>
      <c r="AU34" s="19" t="str">
        <f>IF('Extrato 2'!D34='Extrato 2'!$EF$7,'Extrato 2'!E34,"")</f>
        <v/>
      </c>
      <c r="AV34" s="19" t="str">
        <f>IF(AU34="","-",'Extrato 2'!$S34)</f>
        <v>-</v>
      </c>
      <c r="AW34" s="19" t="str">
        <v/>
      </c>
      <c r="AX34" s="19" t="str">
        <f>IF(AW34="","",VLOOKUP(AW34,'Extrato 2'!$S$3:$U$72,3,0))</f>
        <v/>
      </c>
      <c r="AY34" s="2" t="str">
        <f>IF(AW34="","",AX34&amp;" ("&amp;VLOOKUP(AW34,'Extrato 2'!$S$3:$U$72,2,0)&amp;")")</f>
        <v/>
      </c>
      <c r="AZ34" s="19" t="str">
        <f>IF('Extrato 2'!D34='Extrato 2'!$EF$8,'Extrato 2'!E34,"")</f>
        <v/>
      </c>
      <c r="BA34" s="19" t="str">
        <f>IF(AZ34="","-",'Extrato 2'!$S34)</f>
        <v>-</v>
      </c>
      <c r="BB34" s="19" t="str">
        <v/>
      </c>
      <c r="BC34" s="19" t="str">
        <f>IF(BB34="","",VLOOKUP(BB34,'Extrato 2'!$S$3:$U$72,3,0))</f>
        <v/>
      </c>
      <c r="BD34" s="2" t="str">
        <f>IF(BB34="","",BC34&amp;" ("&amp;VLOOKUP(BB34,'Extrato 2'!$S$3:$U$72,2,0)&amp;")")</f>
        <v/>
      </c>
      <c r="BE34" s="19" t="str">
        <f>IF('Extrato 2'!D34='Extrato 2'!$EF$9,'Extrato 2'!E34,"")</f>
        <v/>
      </c>
      <c r="BF34" s="19" t="str">
        <f>IF(BE34="","-",'Extrato 2'!$S34)</f>
        <v>-</v>
      </c>
      <c r="BG34" s="19" t="str">
        <v/>
      </c>
      <c r="BH34" s="19" t="str">
        <f>IF(BG34="","",VLOOKUP(BG34,'Extrato 2'!$S$3:$U$72,3,0))</f>
        <v/>
      </c>
      <c r="BI34" s="2" t="str">
        <f>IF(BG34="","",BH34&amp;" ("&amp;VLOOKUP(BG34,'Extrato 2'!$S$3:$U$72,2,0)&amp;")")</f>
        <v/>
      </c>
      <c r="BJ34" s="8"/>
      <c r="BK34" s="19" t="str">
        <f>IF('Extrato 2'!D34='Extrato 2'!$EH$3,'Extrato 2'!E34,"")</f>
        <v/>
      </c>
      <c r="BL34" s="19" t="str">
        <f>IF(BK34="","-",'Extrato 2'!S34)</f>
        <v>-</v>
      </c>
      <c r="BM34" s="19" t="str">
        <v/>
      </c>
      <c r="BN34" s="19" t="str">
        <f>IF(BM34="","",VLOOKUP(BM34,'Extrato 2'!$S$3:$U$72,3,0))</f>
        <v/>
      </c>
      <c r="BO34" s="2" t="str">
        <f>IF(BM34="","",BN34&amp;" ("&amp;VLOOKUP(BM34,'Extrato 2'!$S$3:$U$72,2,0)&amp;")")</f>
        <v/>
      </c>
      <c r="BP34" s="19" t="str">
        <f>IF('Extrato 2'!D34='Extrato 2'!$EH$4,'Extrato 2'!E34,"")</f>
        <v/>
      </c>
      <c r="BQ34" s="19" t="str">
        <f>IF(BP34="","-",'Extrato 2'!$S34)</f>
        <v>-</v>
      </c>
      <c r="BR34" s="19" t="str">
        <v/>
      </c>
      <c r="BS34" s="19" t="str">
        <f>IF(BR34="","",VLOOKUP(BR34,'Extrato 2'!$S$3:$U$72,3,0))</f>
        <v/>
      </c>
      <c r="BT34" s="2" t="str">
        <f>IF(BR34="","",BS34&amp;" ("&amp;VLOOKUP(BR34,'Extrato 2'!$S$3:$U$72,2,0)&amp;")")</f>
        <v/>
      </c>
      <c r="BU34" s="19" t="str">
        <f>IF('Extrato 2'!D34='Extrato 2'!$EH$5,'Extrato 2'!E34,"")</f>
        <v/>
      </c>
      <c r="BV34" s="19" t="str">
        <f>IF(BU34="","-",'Extrato 2'!$S34)</f>
        <v>-</v>
      </c>
      <c r="BW34" s="19" t="str">
        <v/>
      </c>
      <c r="BX34" s="19" t="str">
        <f>IF(BW34="","",VLOOKUP(BW34,'Extrato 2'!$S$3:$U$72,3,0))</f>
        <v/>
      </c>
      <c r="BY34" s="2" t="str">
        <f>IF(BW34="","",BX34&amp;" ("&amp;VLOOKUP(BW34,'Extrato 2'!$S$3:$U$72,2,0)&amp;")")</f>
        <v/>
      </c>
      <c r="BZ34" s="19" t="str">
        <f>IF('Extrato 2'!D34='Extrato 2'!$EH$6,'Extrato 2'!E34,"")</f>
        <v/>
      </c>
      <c r="CA34" s="19" t="str">
        <f>IF(BZ34="","-",'Extrato 2'!$S34)</f>
        <v>-</v>
      </c>
      <c r="CB34" s="19" t="str">
        <v/>
      </c>
      <c r="CC34" s="19" t="str">
        <f>IF(CB34="","",VLOOKUP(CB34,'Extrato 2'!$S$3:$U$72,3,0))</f>
        <v/>
      </c>
      <c r="CD34" s="2" t="str">
        <f>IF(CB34="","",CC34&amp;" ("&amp;VLOOKUP(CB34,'Extrato 2'!$S$3:$U$72,2,0)&amp;")")</f>
        <v/>
      </c>
      <c r="CE34" s="19" t="str">
        <f>IF('Extrato 2'!D34='Extrato 2'!$EH$7,'Extrato 2'!E34,"")</f>
        <v/>
      </c>
      <c r="CF34" s="19" t="str">
        <f>IF(CE34="","-",'Extrato 2'!$S34)</f>
        <v>-</v>
      </c>
      <c r="CG34" s="19" t="str">
        <v/>
      </c>
      <c r="CH34" s="19" t="str">
        <f>IF(CG34="","",VLOOKUP(CG34,'Extrato 2'!$S$3:$U$72,3,0))</f>
        <v/>
      </c>
      <c r="CI34" s="2" t="str">
        <f>IF(CG34="","",CH34&amp;" ("&amp;VLOOKUP(CG34,'Extrato 2'!$S$3:$U$72,2,0)&amp;")")</f>
        <v/>
      </c>
      <c r="CJ34" s="19" t="str">
        <f>IF('Extrato 2'!D34='Extrato 2'!$EH$8,'Extrato 2'!E34,"")</f>
        <v/>
      </c>
      <c r="CK34" s="19" t="str">
        <f>IF(CJ34="","-",'Extrato 2'!$S34)</f>
        <v>-</v>
      </c>
      <c r="CL34" s="19" t="str">
        <v/>
      </c>
      <c r="CM34" s="19" t="str">
        <f>IF(CL34="","",VLOOKUP(CL34,'Extrato 2'!$S$3:$U$72,3,0))</f>
        <v/>
      </c>
      <c r="CN34" s="2" t="str">
        <f>IF(CL34="","",CM34&amp;" ("&amp;VLOOKUP(CL34,'Extrato 2'!$S$3:$U$72,2,0)&amp;")")</f>
        <v/>
      </c>
      <c r="CO34" s="19" t="str">
        <f>IF('Extrato 2'!D34='Extrato 2'!$EH$9,'Extrato 2'!E34,"")</f>
        <v/>
      </c>
      <c r="CP34" s="19" t="str">
        <f>IF(CO34="","-",'Extrato 2'!$S34)</f>
        <v>-</v>
      </c>
      <c r="CQ34" s="19" t="str">
        <v/>
      </c>
      <c r="CR34" s="19" t="str">
        <f>IF(CQ34="","",VLOOKUP(CQ34,'Extrato 2'!$S$3:$U$72,3,0))</f>
        <v/>
      </c>
      <c r="CS34" s="2" t="str">
        <f>IF(CQ34="","",CR34&amp;" ("&amp;VLOOKUP(CQ34,'Extrato 2'!$S$3:$U$72,2,0)&amp;")")</f>
        <v/>
      </c>
      <c r="CU34" s="19" t="str">
        <f>IF('Extrato 2'!D34='Extrato 2'!$EJ$3,'Extrato 2'!E34,"")</f>
        <v/>
      </c>
      <c r="CV34" s="19" t="str">
        <f>IF(CU34="","-",'Extrato 2'!S34)</f>
        <v>-</v>
      </c>
      <c r="CW34" s="19" t="str">
        <v/>
      </c>
      <c r="CX34" s="19" t="str">
        <f>IF(CW34="","",VLOOKUP(CW34,'Extrato 2'!$S$3:$U$72,3,0))</f>
        <v/>
      </c>
      <c r="CY34" s="2" t="str">
        <f>IF(CW34="","",CX34&amp;" ("&amp;VLOOKUP(CW34,'Extrato 2'!$S$3:$U$72,2,0)&amp;")")</f>
        <v/>
      </c>
      <c r="CZ34" s="19" t="str">
        <f>IF('Extrato 2'!D34='Extrato 2'!$EJ$4,'Extrato 2'!E34,"")</f>
        <v/>
      </c>
      <c r="DA34" s="19" t="str">
        <f>IF(CZ34="","-",'Extrato 2'!$S34)</f>
        <v>-</v>
      </c>
      <c r="DB34" s="19" t="str">
        <v/>
      </c>
      <c r="DC34" s="19" t="str">
        <f>IF(DB34="","",VLOOKUP(DB34,'Extrato 2'!$S$3:$U$72,3,0))</f>
        <v/>
      </c>
      <c r="DD34" s="2" t="str">
        <f>IF(DB34="","",DC34&amp;" ("&amp;VLOOKUP(DB34,'Extrato 2'!$S$3:$U$72,2,0)&amp;")")</f>
        <v/>
      </c>
      <c r="DE34" s="19" t="str">
        <f>IF('Extrato 2'!D34='Extrato 2'!$EJ$5,'Extrato 2'!E34,"")</f>
        <v/>
      </c>
      <c r="DF34" s="19" t="str">
        <f>IF(DE34="","-",'Extrato 2'!$S34)</f>
        <v>-</v>
      </c>
      <c r="DG34" s="19" t="str">
        <v/>
      </c>
      <c r="DH34" s="19" t="str">
        <f>IF(DG34="","",VLOOKUP(DG34,'Extrato 2'!$S$3:$U$72,3,0))</f>
        <v/>
      </c>
      <c r="DI34" s="2" t="str">
        <f>IF(DG34="","",DH34&amp;" ("&amp;VLOOKUP(DG34,'Extrato 2'!$S$3:$U$72,2,0)&amp;")")</f>
        <v/>
      </c>
      <c r="DJ34" s="19" t="str">
        <f>IF('Extrato 2'!D34='Extrato 2'!$EJ$6,'Extrato 2'!E34,"")</f>
        <v/>
      </c>
      <c r="DK34" s="19" t="str">
        <f>IF(DJ34="","-",'Extrato 2'!$S34)</f>
        <v>-</v>
      </c>
      <c r="DL34" s="19" t="str">
        <v/>
      </c>
      <c r="DM34" s="19" t="str">
        <f>IF(DL34="","",VLOOKUP(DL34,'Extrato 2'!$S$3:$U$72,3,0))</f>
        <v/>
      </c>
      <c r="DN34" s="2" t="str">
        <f>IF(DL34="","",DM34&amp;" ("&amp;VLOOKUP(DL34,'Extrato 2'!$S$3:$U$72,2,0)&amp;")")</f>
        <v/>
      </c>
      <c r="DO34" s="19" t="str">
        <f>IF('Extrato 2'!D34='Extrato 2'!$EJ$7,'Extrato 2'!E34,"")</f>
        <v/>
      </c>
      <c r="DP34" s="19" t="str">
        <f>IF(DO34="","-",'Extrato 2'!$S34)</f>
        <v>-</v>
      </c>
      <c r="DQ34" s="19" t="str">
        <v/>
      </c>
      <c r="DR34" s="19" t="str">
        <f>IF(DQ34="","",VLOOKUP(DQ34,'Extrato 2'!$S$3:$U$72,3,0))</f>
        <v/>
      </c>
      <c r="DS34" s="2" t="str">
        <f>IF(DQ34="","",DR34&amp;" ("&amp;VLOOKUP(DQ34,'Extrato 2'!$S$3:$U$72,2,0)&amp;")")</f>
        <v/>
      </c>
      <c r="DT34" s="19" t="str">
        <f>IF('Extrato 2'!D34='Extrato 2'!$EJ$8,'Extrato 2'!E34,"")</f>
        <v/>
      </c>
      <c r="DU34" s="19" t="str">
        <f>IF(DT34="","-",'Extrato 2'!$S34)</f>
        <v>-</v>
      </c>
      <c r="DV34" s="19" t="str">
        <v/>
      </c>
      <c r="DW34" s="19" t="str">
        <f>IF(DV34="","",VLOOKUP(DV34,'Extrato 2'!$S$3:$U$72,3,0))</f>
        <v/>
      </c>
      <c r="DX34" s="2" t="str">
        <f>IF(DV34="","",DW34&amp;" ("&amp;VLOOKUP(DV34,'Extrato 2'!$S$3:$U$72,2,0)&amp;")")</f>
        <v/>
      </c>
      <c r="DY34" s="19" t="str">
        <f>IF('Extrato 2'!D34='Extrato 2'!$EJ$9,'Extrato 2'!E34,"")</f>
        <v/>
      </c>
      <c r="DZ34" s="19" t="str">
        <f>IF(DY34="","-",'Extrato 2'!$S34)</f>
        <v>-</v>
      </c>
      <c r="EA34" s="19" t="str">
        <v/>
      </c>
      <c r="EB34" s="19" t="str">
        <f>IF(EA34="","",VLOOKUP(EA34,'Extrato 2'!$S$3:$U$72,3,0))</f>
        <v/>
      </c>
      <c r="EC34" s="2" t="str">
        <f>IF(EA34="","",EB34&amp;" ("&amp;VLOOKUP(EA34,'Extrato 2'!$S$3:$U$72,2,0)&amp;")")</f>
        <v/>
      </c>
      <c r="FM34" s="78">
        <v>32</v>
      </c>
      <c r="FN34" s="78" t="str">
        <f>IF('Extrato 2'!$FG$13='Extrato 2'!$GB$29,'Extrato 2'!AE34,IF('Extrato 2'!$FG$13='Extrato 2'!$GC$29,'Extrato 2'!BO34,IF('Extrato 2'!$FG$13='Extrato 2'!$EJ$2,'Extrato 2'!CY34,"")))</f>
        <v/>
      </c>
      <c r="FO34" s="78">
        <v>32</v>
      </c>
      <c r="FP34" s="78" t="str">
        <f>IF('Extrato 2'!$FG$13='Extrato 2'!$GB$29,'Extrato 2'!AJ34,IF('Extrato 2'!$FG$13='Extrato 2'!$GC$29,'Extrato 2'!BT34,IF('Extrato 2'!$FG$13='Extrato 2'!$EJ$2,'Extrato 2'!DD34,"")))</f>
        <v/>
      </c>
      <c r="FQ34" s="78">
        <v>32</v>
      </c>
      <c r="FR34" s="78" t="str">
        <f>IF('Extrato 2'!$FG$13='Extrato 2'!$GB$29,'Extrato 2'!AO34,IF('Extrato 2'!$FG$13='Extrato 2'!$GC$29,'Extrato 2'!BY34,IF('Extrato 2'!$FG$13='Extrato 2'!$EJ$2,'Extrato 2'!DI34,"")))</f>
        <v/>
      </c>
      <c r="FS34" s="78">
        <v>32</v>
      </c>
      <c r="FT34" s="78" t="str">
        <f>IF('Extrato 2'!$FG$13='Extrato 2'!$GB$29,'Extrato 2'!AT34,IF('Extrato 2'!$FG$13='Extrato 2'!$GC$29,'Extrato 2'!CD34,IF('Extrato 2'!$FG$13='Extrato 2'!$EJ$2,'Extrato 2'!DN34,"")))</f>
        <v/>
      </c>
      <c r="FU34" s="78">
        <v>32</v>
      </c>
      <c r="FV34" s="78" t="str">
        <f>IF('Extrato 2'!$FG$13='Extrato 2'!$GB$29,'Extrato 2'!AY34,IF('Extrato 2'!$FG$13='Extrato 2'!$GC$29,'Extrato 2'!CI34,IF('Extrato 2'!$FG$13='Extrato 2'!$EJ$2,'Extrato 2'!DS34,"")))</f>
        <v/>
      </c>
      <c r="FW34" s="78">
        <v>32</v>
      </c>
      <c r="FX34" s="78" t="str">
        <f>IF('Extrato 2'!$FG$13='Extrato 2'!$GB$29,'Extrato 2'!BD34,IF('Extrato 2'!$FG$13='Extrato 2'!$GC$29,'Extrato 2'!CN34,IF('Extrato 2'!$FG$13='Extrato 2'!$EJ$2,'Extrato 2'!DX34,"")))</f>
        <v/>
      </c>
      <c r="FY34" s="78">
        <v>32</v>
      </c>
      <c r="FZ34" s="78" t="str">
        <f>IF('Extrato 2'!$FG$13='Extrato 2'!$GB$29,'Extrato 2'!BI34,IF('Extrato 2'!$FG$13='Extrato 2'!$GC$29,'Extrato 2'!CS34,IF('Extrato 2'!$FG$13='Extrato 2'!$EJ$2,'Extrato 2'!EC34,"")))</f>
        <v/>
      </c>
      <c r="GB34" s="13" t="str">
        <f>IF('Extrato 2'!EG7=1,'Extrato 2'!AY3,IF('Extrato 2'!EG7=2,'Extrato 2'!AY3&amp;" e "&amp;'Extrato 2'!AY4,IF('Extrato 2'!EG7=3,'Extrato 2'!AY3&amp;", "&amp;'Extrato 2'!AY4&amp;" e "&amp;'Extrato 2'!AY5,IF('Extrato 2'!EG7=4,'Extrato 2'!AY3&amp;", "&amp;'Extrato 2'!AY4&amp;", "&amp;'Extrato 2'!AY5&amp;" e "&amp;'Extrato 2'!AY6,IF('Extrato 2'!EG7=5,'Extrato 2'!AY3&amp;", "&amp;'Extrato 2'!AY4&amp;", "&amp;'Extrato 2'!AY5&amp;", "&amp;'Extrato 2'!AY6&amp;" e "&amp;'Extrato 2'!AY7,IF('Extrato 2'!EG7=6,'Extrato 2'!AY3&amp;", "&amp;'Extrato 2'!AY4&amp;", "&amp;'Extrato 2'!AY5&amp;", "&amp;'Extrato 2'!AY6&amp;", "&amp;'Extrato 2'!AY7&amp;" e "&amp;'Extrato 2'!AY8,IF('Extrato 2'!EG7=7,'Extrato 2'!AY3&amp;", "&amp;'Extrato 2'!AY4&amp;", "&amp;'Extrato 2'!AY5&amp;", "&amp;'Extrato 2'!AY6&amp;", "&amp;'Extrato 2'!AY7&amp;", "&amp;'Extrato 2'!AY8&amp;" e "&amp;'Extrato 2'!AY9,IF('Extrato 2'!EG7=8,'Extrato 2'!AY3&amp;", "&amp;'Extrato 2'!AY4&amp;", "&amp;'Extrato 2'!AY5&amp;", "&amp;'Extrato 2'!AY6&amp;", "&amp;'Extrato 2'!AY7&amp;", "&amp;'Extrato 2'!AY8&amp;", "&amp;'Extrato 2'!AY9&amp;" e "&amp;'Extrato 2'!AY10,IF('Extrato 2'!EG7=9,'Extrato 2'!AY3&amp;", "&amp;'Extrato 2'!AY4&amp;", "&amp;'Extrato 2'!AY5&amp;", "&amp;'Extrato 2'!AY6&amp;", "&amp;'Extrato 2'!AY7&amp;", "&amp;'Extrato 2'!AY8&amp;", "&amp;'Extrato 2'!AY9&amp;", "&amp;'Extrato 2'!AY10&amp;" e "&amp;'Extrato 2'!AY11,IF('Extrato 2'!EG7=10,'Extrato 2'!AY3&amp;", "&amp;'Extrato 2'!AY4&amp;", "&amp;'Extrato 2'!AY5&amp;", "&amp;'Extrato 2'!AY6&amp;", "&amp;'Extrato 2'!AY7&amp;", "&amp;'Extrato 2'!AY8&amp;", "&amp;'Extrato 2'!AY9&amp;", "&amp;'Extrato 2'!AY10&amp;", "&amp;'Extrato 2'!AY11&amp;" e "&amp;'Extrato 2'!AY12,IF('Extrato 2'!EG7=11,'Extrato 2'!AY3&amp;", "&amp;'Extrato 2'!AY4&amp;", "&amp;'Extrato 2'!AY5&amp;", "&amp;'Extrato 2'!AY6&amp;", "&amp;'Extrato 2'!AY7&amp;", "&amp;'Extrato 2'!AY8&amp;", "&amp;'Extrato 2'!AY9&amp;", "&amp;'Extrato 2'!AY10&amp;", "&amp;'Extrato 2'!AY11&amp;", "&amp;'Extrato 2'!AY12&amp;" e "&amp;'Extrato 2'!AY13,IF('Extrato 2'!EG7=12,'Extrato 2'!AY3&amp;", "&amp;'Extrato 2'!AY4&amp;", "&amp;'Extrato 2'!AY5&amp;", "&amp;'Extrato 2'!AY6&amp;", "&amp;'Extrato 2'!AY7&amp;", "&amp;'Extrato 2'!AY8&amp;", "&amp;'Extrato 2'!AY9&amp;", "&amp;'Extrato 2'!AY10&amp;", "&amp;'Extrato 2'!AY11&amp;", "&amp;'Extrato 2'!AY12&amp;", "&amp;'Extrato 2'!AY13&amp;" e "&amp;'Extrato 2'!AY14,IF('Extrato 2'!EG7=13,'Extrato 2'!AY3&amp;", "&amp;'Extrato 2'!AY4&amp;", "&amp;'Extrato 2'!AY5&amp;", "&amp;'Extrato 2'!AY6&amp;", "&amp;'Extrato 2'!AY7&amp;", "&amp;'Extrato 2'!AY8&amp;", "&amp;'Extrato 2'!AY9&amp;", "&amp;'Extrato 2'!AY10&amp;", "&amp;'Extrato 2'!AY11&amp;", "&amp;'Extrato 2'!AY12&amp;", "&amp;'Extrato 2'!AY13&amp;", "&amp;'Extrato 2'!AY14&amp;" e "&amp;'Extrato 2'!AY15,IF('Extrato 2'!EG7=14,'Extrato 2'!AY3&amp;", "&amp;'Extrato 2'!AY4&amp;", "&amp;'Extrato 2'!AY5&amp;", "&amp;'Extrato 2'!AY6&amp;", "&amp;'Extrato 2'!AY7&amp;", "&amp;'Extrato 2'!AY8&amp;", "&amp;'Extrato 2'!AY9&amp;", "&amp;'Extrato 2'!AY10&amp;", "&amp;'Extrato 2'!AY11&amp;", "&amp;'Extrato 2'!AY12&amp;", "&amp;'Extrato 2'!AY13&amp;", "&amp;'Extrato 2'!AY14&amp;", "&amp;'Extrato 2'!AY15&amp;" e "&amp;'Extrato 2'!AY16,IF('Extrato 2'!EG7=15,'Extrato 2'!AY3&amp;", "&amp;'Extrato 2'!AY4&amp;", "&amp;'Extrato 2'!AY5&amp;", "&amp;'Extrato 2'!AY6&amp;", "&amp;'Extrato 2'!AY7&amp;", "&amp;'Extrato 2'!AY8&amp;", "&amp;'Extrato 2'!AY9&amp;", "&amp;'Extrato 2'!AY10&amp;", "&amp;'Extrato 2'!AY11&amp;", "&amp;'Extrato 2'!AY12&amp;", "&amp;'Extrato 2'!AY13&amp;", "&amp;'Extrato 2'!AY14&amp;", "&amp;'Extrato 2'!AY15&amp;", "&amp;'Extrato 2'!AY16&amp;" e "&amp;'Extrato 2'!AY17,IF('Extrato 2'!EG7=16,'Extrato 2'!AY3&amp;", "&amp;'Extrato 2'!AY4&amp;", "&amp;'Extrato 2'!AY5&amp;", "&amp;'Extrato 2'!AY6&amp;", "&amp;'Extrato 2'!AY7&amp;", "&amp;'Extrato 2'!AY8&amp;", "&amp;'Extrato 2'!AY9&amp;", "&amp;'Extrato 2'!AY10&amp;", "&amp;'Extrato 2'!AY11&amp;", "&amp;'Extrato 2'!AY12&amp;", "&amp;'Extrato 2'!AY13&amp;", "&amp;'Extrato 2'!AY14&amp;", "&amp;'Extrato 2'!AY15&amp;", "&amp;'Extrato 2'!AY16&amp;", "&amp;'Extrato 2'!AY17&amp;" e "&amp;'Extrato 2'!AY18,IF('Extrato 2'!EG7=17,'Extrato 2'!AY3&amp;", "&amp;'Extrato 2'!AY4&amp;", "&amp;'Extrato 2'!AY5&amp;", "&amp;'Extrato 2'!AY6&amp;", "&amp;'Extrato 2'!AY7&amp;", "&amp;'Extrato 2'!AY8&amp;", "&amp;'Extrato 2'!AY9&amp;", "&amp;'Extrato 2'!AY10&amp;", "&amp;'Extrato 2'!AY11&amp;", "&amp;'Extrato 2'!AY12&amp;", "&amp;'Extrato 2'!AY13&amp;", "&amp;'Extrato 2'!AY14&amp;", "&amp;'Extrato 2'!AY15&amp;", "&amp;'Extrato 2'!AY16&amp;", "&amp;'Extrato 2'!AY17&amp;", "&amp;'Extrato 2'!AY18&amp;" e "&amp;'Extrato 2'!AY19,"")))))))))))))))))</f>
        <v>Mª Silva (2)</v>
      </c>
      <c r="GC34" s="13" t="str">
        <f>IF('Extrato 2'!EI7=1,'Extrato 2'!CI3,IF('Extrato 2'!EI7=2,'Extrato 2'!CI3&amp;" e "&amp;'Extrato 2'!CI4,IF('Extrato 2'!EI7=3,'Extrato 2'!CI3&amp;", "&amp;'Extrato 2'!CI4&amp;" e "&amp;'Extrato 2'!CI5,IF('Extrato 2'!EI7=4,'Extrato 2'!CI3&amp;", "&amp;'Extrato 2'!CI4&amp;", "&amp;'Extrato 2'!CI5&amp;" e "&amp;'Extrato 2'!CI6,IF('Extrato 2'!EI7=5,'Extrato 2'!CI3&amp;", "&amp;'Extrato 2'!CI4&amp;", "&amp;'Extrato 2'!CI5&amp;", "&amp;'Extrato 2'!CI6&amp;" e "&amp;'Extrato 2'!CI7,IF('Extrato 2'!EI7=6,'Extrato 2'!CI3&amp;", "&amp;'Extrato 2'!CI4&amp;", "&amp;'Extrato 2'!CI5&amp;", "&amp;'Extrato 2'!CI6&amp;", "&amp;'Extrato 2'!CI7&amp;" e "&amp;'Extrato 2'!CI8,IF('Extrato 2'!EI7=7,'Extrato 2'!CI3&amp;", "&amp;'Extrato 2'!CI4&amp;", "&amp;'Extrato 2'!CI5&amp;", "&amp;'Extrato 2'!CI6&amp;", "&amp;'Extrato 2'!CI7&amp;", "&amp;'Extrato 2'!CI8&amp;" e "&amp;'Extrato 2'!CI9,IF('Extrato 2'!EI7=8,'Extrato 2'!CI3&amp;", "&amp;'Extrato 2'!CI4&amp;", "&amp;'Extrato 2'!CI5&amp;", "&amp;'Extrato 2'!CI6&amp;", "&amp;'Extrato 2'!CI7&amp;", "&amp;'Extrato 2'!CI8&amp;", "&amp;'Extrato 2'!CI9&amp;" e "&amp;'Extrato 2'!CI10,IF('Extrato 2'!EI7=9,'Extrato 2'!CI3&amp;", "&amp;'Extrato 2'!CI4&amp;", "&amp;'Extrato 2'!CI5&amp;", "&amp;'Extrato 2'!CI6&amp;", "&amp;'Extrato 2'!CI7&amp;", "&amp;'Extrato 2'!CI8&amp;", "&amp;'Extrato 2'!CI9&amp;", "&amp;'Extrato 2'!CI10&amp;" e "&amp;'Extrato 2'!CI11,IF('Extrato 2'!EI7=10,'Extrato 2'!CI3&amp;", "&amp;'Extrato 2'!CI4&amp;", "&amp;'Extrato 2'!CI5&amp;", "&amp;'Extrato 2'!CI6&amp;", "&amp;'Extrato 2'!CI7&amp;", "&amp;'Extrato 2'!CI8&amp;", "&amp;'Extrato 2'!CI9&amp;", "&amp;'Extrato 2'!CI10&amp;", "&amp;'Extrato 2'!CI11&amp;" e "&amp;'Extrato 2'!CI12,IF('Extrato 2'!EI7=11,'Extrato 2'!CI3&amp;", "&amp;'Extrato 2'!CI4&amp;", "&amp;'Extrato 2'!CI5&amp;", "&amp;'Extrato 2'!CI6&amp;", "&amp;'Extrato 2'!CI7&amp;", "&amp;'Extrato 2'!CI8&amp;", "&amp;'Extrato 2'!CI9&amp;", "&amp;'Extrato 2'!CI10&amp;", "&amp;'Extrato 2'!CI11&amp;", "&amp;'Extrato 2'!CI12&amp;" e "&amp;'Extrato 2'!CI13,IF('Extrato 2'!EI7=12,'Extrato 2'!CI3&amp;", "&amp;'Extrato 2'!CI4&amp;", "&amp;'Extrato 2'!CI5&amp;", "&amp;'Extrato 2'!CI6&amp;", "&amp;'Extrato 2'!CI7&amp;", "&amp;'Extrato 2'!CI8&amp;", "&amp;'Extrato 2'!CI9&amp;", "&amp;'Extrato 2'!CI10&amp;", "&amp;'Extrato 2'!CI11&amp;", "&amp;'Extrato 2'!CI12&amp;", "&amp;'Extrato 2'!CI13&amp;" e "&amp;'Extrato 2'!CI14,IF('Extrato 2'!EI7=13,'Extrato 2'!CI3&amp;", "&amp;'Extrato 2'!CI4&amp;", "&amp;'Extrato 2'!CI5&amp;", "&amp;'Extrato 2'!CI6&amp;", "&amp;'Extrato 2'!CI7&amp;", "&amp;'Extrato 2'!CI8&amp;", "&amp;'Extrato 2'!CI9&amp;", "&amp;'Extrato 2'!CI10&amp;", "&amp;'Extrato 2'!CI11&amp;", "&amp;'Extrato 2'!CI12&amp;", "&amp;'Extrato 2'!CI13&amp;", "&amp;'Extrato 2'!CI14&amp;" e "&amp;'Extrato 2'!CI15,IF('Extrato 2'!EI7=14,'Extrato 2'!CI3&amp;", "&amp;'Extrato 2'!CI4&amp;", "&amp;'Extrato 2'!CI5&amp;", "&amp;'Extrato 2'!CI6&amp;", "&amp;'Extrato 2'!CI7&amp;", "&amp;'Extrato 2'!CI8&amp;", "&amp;'Extrato 2'!CI9&amp;", "&amp;'Extrato 2'!CI10&amp;", "&amp;'Extrato 2'!CI11&amp;", "&amp;'Extrato 2'!CI12&amp;", "&amp;'Extrato 2'!CI13&amp;", "&amp;'Extrato 2'!CI14&amp;", "&amp;'Extrato 2'!CI15&amp;" e "&amp;'Extrato 2'!CI16,IF('Extrato 2'!EI7=15,'Extrato 2'!CI3&amp;", "&amp;'Extrato 2'!CI4&amp;", "&amp;'Extrato 2'!CI5&amp;", "&amp;'Extrato 2'!CI6&amp;", "&amp;'Extrato 2'!CI7&amp;", "&amp;'Extrato 2'!CI8&amp;", "&amp;'Extrato 2'!CI9&amp;", "&amp;'Extrato 2'!CI10&amp;", "&amp;'Extrato 2'!CI11&amp;", "&amp;'Extrato 2'!CI12&amp;", "&amp;'Extrato 2'!CI13&amp;", "&amp;'Extrato 2'!CI14&amp;", "&amp;'Extrato 2'!CI15&amp;", "&amp;'Extrato 2'!CI16&amp;" e "&amp;'Extrato 2'!CI17,IF('Extrato 2'!EI7=16,'Extrato 2'!CI3&amp;", "&amp;'Extrato 2'!CI4&amp;", "&amp;'Extrato 2'!CI5&amp;", "&amp;'Extrato 2'!CI6&amp;", "&amp;'Extrato 2'!CI7&amp;", "&amp;'Extrato 2'!CI8&amp;", "&amp;'Extrato 2'!CI9&amp;", "&amp;'Extrato 2'!CI10&amp;", "&amp;'Extrato 2'!CI11&amp;", "&amp;'Extrato 2'!CI12&amp;", "&amp;'Extrato 2'!CI13&amp;", "&amp;'Extrato 2'!CI14&amp;", "&amp;'Extrato 2'!CI15&amp;", "&amp;'Extrato 2'!CI16&amp;", "&amp;'Extrato 2'!CI17&amp;" e "&amp;'Extrato 2'!CI18,IF('Extrato 2'!EI7=17,'Extrato 2'!CI3&amp;", "&amp;'Extrato 2'!CI4&amp;", "&amp;'Extrato 2'!CI5&amp;", "&amp;'Extrato 2'!CI6&amp;", "&amp;'Extrato 2'!CI7&amp;", "&amp;'Extrato 2'!CI8&amp;", "&amp;'Extrato 2'!CI9&amp;", "&amp;'Extrato 2'!CI10&amp;", "&amp;'Extrato 2'!CI11&amp;", "&amp;'Extrato 2'!CI12&amp;", "&amp;'Extrato 2'!CI13&amp;", "&amp;'Extrato 2'!CI14&amp;", "&amp;'Extrato 2'!CI15&amp;", "&amp;'Extrato 2'!CI16&amp;", "&amp;'Extrato 2'!CI17&amp;", "&amp;'Extrato 2'!CI18&amp;" e "&amp;'Extrato 2'!CI19,"")))))))))))))))))</f>
        <v>Emelynne Brito (100)</v>
      </c>
      <c r="GD34" s="13" t="str">
        <f>IF('Extrato 2'!EK7=1,'Extrato 2'!DS3,IF('Extrato 2'!EK7=2,'Extrato 2'!DS3&amp;" e "&amp;'Extrato 2'!DS4,IF('Extrato 2'!EK7=3,'Extrato 2'!DS3&amp;", "&amp;'Extrato 2'!DS4&amp;" e "&amp;'Extrato 2'!DS5,IF('Extrato 2'!EK7=4,'Extrato 2'!DS3&amp;", "&amp;'Extrato 2'!DS4&amp;", "&amp;'Extrato 2'!DS5&amp;" e "&amp;'Extrato 2'!DS6,IF('Extrato 2'!EK7=5,'Extrato 2'!DS3&amp;", "&amp;'Extrato 2'!DS4&amp;", "&amp;'Extrato 2'!DS5&amp;", "&amp;'Extrato 2'!DS6&amp;" e "&amp;'Extrato 2'!DS7,IF('Extrato 2'!EK7=6,'Extrato 2'!DS3&amp;", "&amp;'Extrato 2'!DS4&amp;", "&amp;'Extrato 2'!DS5&amp;", "&amp;'Extrato 2'!DS6&amp;", "&amp;'Extrato 2'!DS7&amp;" e "&amp;'Extrato 2'!DS8,IF('Extrato 2'!EK7=7,'Extrato 2'!DS3&amp;", "&amp;'Extrato 2'!DS4&amp;", "&amp;'Extrato 2'!DS5&amp;", "&amp;'Extrato 2'!DS6&amp;", "&amp;'Extrato 2'!DS7&amp;", "&amp;'Extrato 2'!DS8&amp;" e "&amp;'Extrato 2'!DS9,IF('Extrato 2'!EK7=8,'Extrato 2'!DS3&amp;", "&amp;'Extrato 2'!DS4&amp;", "&amp;'Extrato 2'!DS5&amp;", "&amp;'Extrato 2'!DS6&amp;", "&amp;'Extrato 2'!DS7&amp;", "&amp;'Extrato 2'!DS8&amp;", "&amp;'Extrato 2'!DS9&amp;" e "&amp;'Extrato 2'!DS10,IF('Extrato 2'!EK7=9,'Extrato 2'!DS3&amp;", "&amp;'Extrato 2'!DS4&amp;", "&amp;'Extrato 2'!DS5&amp;", "&amp;'Extrato 2'!DS6&amp;", "&amp;'Extrato 2'!DS7&amp;", "&amp;'Extrato 2'!DS8&amp;", "&amp;'Extrato 2'!DS9&amp;", "&amp;'Extrato 2'!DS10&amp;" e "&amp;'Extrato 2'!DS11,IF('Extrato 2'!EK7=10,'Extrato 2'!DS3&amp;", "&amp;'Extrato 2'!DS4&amp;", "&amp;'Extrato 2'!DS5&amp;", "&amp;'Extrato 2'!DS6&amp;", "&amp;'Extrato 2'!DS7&amp;", "&amp;'Extrato 2'!DS8&amp;", "&amp;'Extrato 2'!DS9&amp;", "&amp;'Extrato 2'!DS10&amp;", "&amp;'Extrato 2'!DS11&amp;" e "&amp;'Extrato 2'!DS12,IF('Extrato 2'!EK7=11,'Extrato 2'!DS3&amp;", "&amp;'Extrato 2'!DS4&amp;", "&amp;'Extrato 2'!DS5&amp;", "&amp;'Extrato 2'!DS6&amp;", "&amp;'Extrato 2'!DS7&amp;", "&amp;'Extrato 2'!DS8&amp;", "&amp;'Extrato 2'!DS9&amp;", "&amp;'Extrato 2'!DS10&amp;", "&amp;'Extrato 2'!DS11&amp;", "&amp;'Extrato 2'!DS12&amp;" e "&amp;'Extrato 2'!DS13,IF('Extrato 2'!EK7=12,'Extrato 2'!DS3&amp;", "&amp;'Extrato 2'!DS4&amp;", "&amp;'Extrato 2'!DS5&amp;", "&amp;'Extrato 2'!DS6&amp;", "&amp;'Extrato 2'!DS7&amp;", "&amp;'Extrato 2'!DS8&amp;", "&amp;'Extrato 2'!DS9&amp;", "&amp;'Extrato 2'!DS10&amp;", "&amp;'Extrato 2'!DS11&amp;", "&amp;'Extrato 2'!DS12&amp;", "&amp;'Extrato 2'!DS13&amp;" e "&amp;'Extrato 2'!DS14,IF('Extrato 2'!EK7=13,'Extrato 2'!DS3&amp;", "&amp;'Extrato 2'!DS4&amp;", "&amp;'Extrato 2'!DS5&amp;", "&amp;'Extrato 2'!DS6&amp;", "&amp;'Extrato 2'!DS7&amp;", "&amp;'Extrato 2'!DS8&amp;", "&amp;'Extrato 2'!DS9&amp;", "&amp;'Extrato 2'!DS10&amp;", "&amp;'Extrato 2'!DS11&amp;", "&amp;'Extrato 2'!DS12&amp;", "&amp;'Extrato 2'!DS13&amp;", "&amp;'Extrato 2'!DS14&amp;" e "&amp;'Extrato 2'!DS15,IF('Extrato 2'!EK7=14,'Extrato 2'!DS3&amp;", "&amp;'Extrato 2'!DS4&amp;", "&amp;'Extrato 2'!DS5&amp;", "&amp;'Extrato 2'!DS6&amp;", "&amp;'Extrato 2'!DS7&amp;", "&amp;'Extrato 2'!DS8&amp;", "&amp;'Extrato 2'!DS9&amp;", "&amp;'Extrato 2'!DS10&amp;", "&amp;'Extrato 2'!DS11&amp;", "&amp;'Extrato 2'!DS12&amp;", "&amp;'Extrato 2'!DS13&amp;", "&amp;'Extrato 2'!DS14&amp;", "&amp;'Extrato 2'!DS15&amp;" e "&amp;'Extrato 2'!DS16,IF('Extrato 2'!EK7=15,'Extrato 2'!DS3&amp;", "&amp;'Extrato 2'!DS4&amp;", "&amp;'Extrato 2'!DS5&amp;", "&amp;'Extrato 2'!DS6&amp;", "&amp;'Extrato 2'!DS7&amp;", "&amp;'Extrato 2'!DS8&amp;", "&amp;'Extrato 2'!DS9&amp;", "&amp;'Extrato 2'!DS10&amp;", "&amp;'Extrato 2'!DS11&amp;", "&amp;'Extrato 2'!DS12&amp;", "&amp;'Extrato 2'!DS13&amp;", "&amp;'Extrato 2'!DS14&amp;", "&amp;'Extrato 2'!DS15&amp;", "&amp;'Extrato 2'!DS16&amp;" e "&amp;'Extrato 2'!DS17,IF('Extrato 2'!EK7=16,'Extrato 2'!DS3&amp;", "&amp;'Extrato 2'!DS4&amp;", "&amp;'Extrato 2'!DS5&amp;", "&amp;'Extrato 2'!DS6&amp;", "&amp;'Extrato 2'!DS7&amp;", "&amp;'Extrato 2'!DS8&amp;", "&amp;'Extrato 2'!DS9&amp;", "&amp;'Extrato 2'!DS10&amp;", "&amp;'Extrato 2'!DS11&amp;", "&amp;'Extrato 2'!DS12&amp;", "&amp;'Extrato 2'!DS13&amp;", "&amp;'Extrato 2'!DS14&amp;", "&amp;'Extrato 2'!DS15&amp;", "&amp;'Extrato 2'!DS16&amp;", "&amp;'Extrato 2'!DS17&amp;" e "&amp;'Extrato 2'!DS18,IF('Extrato 2'!EK7=17,'Extrato 2'!DS3&amp;", "&amp;'Extrato 2'!DS4&amp;", "&amp;'Extrato 2'!DS5&amp;", "&amp;'Extrato 2'!DS6&amp;", "&amp;'Extrato 2'!DS7&amp;", "&amp;'Extrato 2'!DS8&amp;", "&amp;'Extrato 2'!DS9&amp;", "&amp;'Extrato 2'!DS10&amp;", "&amp;'Extrato 2'!DS11&amp;", "&amp;'Extrato 2'!DS12&amp;", "&amp;'Extrato 2'!DS13&amp;", "&amp;'Extrato 2'!DS14&amp;", "&amp;'Extrato 2'!DS15&amp;", "&amp;'Extrato 2'!DS16&amp;", "&amp;'Extrato 2'!DS17&amp;", "&amp;'Extrato 2'!DS18&amp;" e "&amp;'Extrato 2'!DS19,"")))))))))))))))))</f>
        <v/>
      </c>
      <c r="GF34" s="36" t="s">
        <v>15</v>
      </c>
      <c r="GG34" s="16" t="str">
        <f>IF('Extrato 2'!$NH$2&gt;='Extrato 2'!$GB$24,HLOOKUP('Extrato 2'!$NH$2,'Extrato 2'!$JD$4:$JH$11,7,0),"")</f>
        <v>semelhante a 1ª colocada, semelhante a 2ª colocada, semelhante a 3ª colocada, semelhante a 4ª colocada, semelhante a 5ª colocada e semelhante a 7ª colocada.</v>
      </c>
      <c r="GK34" s="22" t="str">
        <f>IF('Extrato 2'!GQ4=0,"",'Extrato 2'!GQ4)</f>
        <v>7ª</v>
      </c>
      <c r="GL34" s="22" t="str">
        <f>IF('Extrato 2'!GK4=0,"",'Extrato 2'!GK4)</f>
        <v>1ª</v>
      </c>
      <c r="GM34" s="22" t="str">
        <f>IF('Extrato 2'!GL4=0,"",'Extrato 2'!GL4)</f>
        <v>2ª</v>
      </c>
      <c r="GN34" s="22" t="str">
        <f>IF('Extrato 2'!GM4=0,"",'Extrato 2'!GM4)</f>
        <v>3ª</v>
      </c>
      <c r="GO34" s="22" t="str">
        <f>IF('Extrato 2'!GN4=0,"",'Extrato 2'!GN4)</f>
        <v>4ª</v>
      </c>
      <c r="GP34" s="22" t="str">
        <f>IF('Extrato 2'!GO4=0,"",'Extrato 2'!GO4)</f>
        <v>5ª</v>
      </c>
      <c r="GQ34" s="22" t="str">
        <f>IF('Extrato 2'!GP4=0,"",'Extrato 2'!GP4)</f>
        <v>6ª</v>
      </c>
      <c r="GS34" s="10">
        <v>1</v>
      </c>
      <c r="GT34" s="10">
        <v>2</v>
      </c>
      <c r="GU34" s="10">
        <v>3</v>
      </c>
      <c r="GV34" s="10">
        <v>4</v>
      </c>
      <c r="GW34" s="10">
        <v>5</v>
      </c>
      <c r="GX34" s="10">
        <v>6</v>
      </c>
      <c r="GY34" s="10" t="str">
        <f>'Extrato 2'!$GK$6&amp;" "&amp;1</f>
        <v>≠ 1</v>
      </c>
      <c r="GZ34" s="18" t="str">
        <f>'Extrato 2'!$GK$6&amp;" "&amp;2</f>
        <v>≠ 2</v>
      </c>
      <c r="HA34" s="10" t="str">
        <f>'Extrato 2'!$GK$6&amp;" "&amp;3</f>
        <v>≠ 3</v>
      </c>
      <c r="HB34" s="10" t="str">
        <f>'Extrato 2'!$GK$6&amp;" "&amp;4</f>
        <v>≠ 4</v>
      </c>
      <c r="HC34" s="10" t="str">
        <f>'Extrato 2'!$GK$6&amp;" "&amp;5</f>
        <v>≠ 5</v>
      </c>
      <c r="HD34" s="10" t="str">
        <f>'Extrato 2'!$GK$6&amp;" "&amp;6</f>
        <v>≠ 6</v>
      </c>
      <c r="HE34" s="265" t="s">
        <v>14</v>
      </c>
      <c r="HF34" s="265"/>
      <c r="HG34" s="265"/>
      <c r="HH34" s="265"/>
      <c r="HI34" s="265"/>
      <c r="HJ34" s="265"/>
      <c r="HK34" s="265" t="s">
        <v>13</v>
      </c>
      <c r="HL34" s="265"/>
      <c r="HM34" s="265"/>
      <c r="HN34" s="265"/>
      <c r="HO34" s="265"/>
      <c r="HP34" s="265"/>
      <c r="HQ34" s="10">
        <v>1</v>
      </c>
      <c r="HR34" s="10">
        <v>2</v>
      </c>
      <c r="HS34" s="10">
        <v>3</v>
      </c>
      <c r="HT34" s="10">
        <v>4</v>
      </c>
      <c r="HU34" s="10">
        <v>5</v>
      </c>
      <c r="HV34" s="10">
        <v>6</v>
      </c>
      <c r="HW34" s="265" t="s">
        <v>12</v>
      </c>
      <c r="HX34" s="265"/>
      <c r="HY34" s="265"/>
      <c r="HZ34" s="265"/>
      <c r="IA34" s="265"/>
      <c r="IB34" s="265"/>
      <c r="IC34" s="17" t="str">
        <f t="shared" ref="IC34:IH34" si="19">IF(HQ35=0,"",HQ35&amp;" = ")</f>
        <v xml:space="preserve">1ª = </v>
      </c>
      <c r="ID34" s="17" t="str">
        <f t="shared" si="19"/>
        <v xml:space="preserve">2ª = </v>
      </c>
      <c r="IE34" s="17" t="str">
        <f t="shared" si="19"/>
        <v xml:space="preserve">3ª = </v>
      </c>
      <c r="IF34" s="17" t="str">
        <f t="shared" si="19"/>
        <v xml:space="preserve">4ª = </v>
      </c>
      <c r="IG34" s="17" t="str">
        <f t="shared" si="19"/>
        <v xml:space="preserve">5ª = </v>
      </c>
      <c r="IH34" s="17" t="str">
        <f t="shared" si="19"/>
        <v xml:space="preserve">6ª = </v>
      </c>
      <c r="II34" s="10" t="s">
        <v>11</v>
      </c>
      <c r="IJ34" s="10" t="s">
        <v>10</v>
      </c>
      <c r="IK34" s="10" t="s">
        <v>9</v>
      </c>
      <c r="IL34" s="10" t="s">
        <v>8</v>
      </c>
      <c r="IM34" s="10" t="s">
        <v>7</v>
      </c>
      <c r="IN34" s="10" t="s">
        <v>6</v>
      </c>
      <c r="MB34" s="32">
        <f t="shared" si="12"/>
        <v>30</v>
      </c>
      <c r="MC34" s="32">
        <v>32</v>
      </c>
      <c r="MD34" s="32" t="str">
        <f>IF('Extrato 2'!X32=0,"",'Extrato 2'!X32)</f>
        <v/>
      </c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</row>
    <row r="35" spans="2:369" ht="15" customHeight="1" x14ac:dyDescent="0.25">
      <c r="B35" s="19">
        <f>'Extrato 2'!MC37</f>
        <v>35</v>
      </c>
      <c r="C35" s="7">
        <f>Esboço!AX33</f>
        <v>33</v>
      </c>
      <c r="D35" s="4" t="str">
        <f>IF('Análise Quantitativa'!V69=0,"",'Análise Quantitativa'!V69)</f>
        <v/>
      </c>
      <c r="E35" s="3" t="str">
        <f>IF('Análise Quantitativa'!P69=0,"",'Análise Quantitativa'!P69)</f>
        <v/>
      </c>
      <c r="F35" s="19" t="str">
        <f t="shared" si="0"/>
        <v/>
      </c>
      <c r="G35" s="19" t="str">
        <f t="shared" si="1"/>
        <v/>
      </c>
      <c r="H35" s="22" t="str">
        <v/>
      </c>
      <c r="I35" s="22" t="str">
        <v/>
      </c>
      <c r="J35" s="76" t="str">
        <f>IFERROR(IF('Análise Quantitativa'!$D$33="Máximo",RANK(D35,$D$3:$D$72,0),IF('Análise Quantitativa'!$D$33="Mínimo",RANK(D35,$D$3:$D$72,1),IF('Análise Quantitativa'!$D$33="- Mínimo",RANK(D35,$D$3:$D$72,1),""))),"")</f>
        <v/>
      </c>
      <c r="K35" s="76" t="str">
        <f>IFERROR(IF('Análise Quantitativa'!$D$33="Máximo",_xlfn.RANK.EQ(D35,$D$3:$D$72,0)+COUNTIF($D$3:D35,D35)-1,IF('Análise Quantitativa'!$D$33="Mínimo",_xlfn.RANK.EQ(D35,$D$3:$D$72,1)+COUNTIF($D$3:D35,D35)-1,IF('Análise Quantitativa'!$D$33="- Mínimo",_xlfn.RANK.EQ(D35,$D$3:$D$72,1)+COUNTIF($D$3:D35,D35)-1,""))),"")</f>
        <v/>
      </c>
      <c r="L35" s="6" t="str">
        <f>IFERROR(IF(ISBLANK(D35),"",IF(AND(D35&gt;'Extrato 2'!$EW$3),'Extrato 2'!$HR$2,IF(AND(D35&lt;'Extrato 2'!$EX$3),'Extrato 2'!$HQ$2,'Extrato 2'!$HP$2))),"")</f>
        <v>&gt;₯</v>
      </c>
      <c r="M35" s="6" t="e">
        <f>IF((((IF(AND('Extrato 2'!D35&gt;'Extrato 2'!$EW$3),(('Extrato 2'!$EW$3-'Extrato 2'!D35)/'Extrato 2'!D35),IF(AND('Extrato 2'!D35&lt;'Extrato 2'!$EX$3),(('Extrato 2'!$EX$3-'Extrato 2'!D35)/'Extrato 2'!D35),'Extrato 2'!$HW$2)))))&lt;0,IF(AND('Extrato 2'!D35&gt;'Extrato 2'!$EW$3),(('Extrato 2'!$EW$3-'Extrato 2'!D35)/'Extrato 2'!D35),IF(AND('Extrato 2'!D35&lt;'Extrato 2'!$EX$3),(('Extrato 2'!$EX$3-'Extrato 2'!D35)/'Extrato 2'!D35),'Extrato 2'!$HW$2))*-1,IF(AND('Extrato 2'!D35&gt;'Extrato 2'!$EW$3),(('Extrato 2'!$EW$3-'Extrato 2'!D35)/'Extrato 2'!D35),IF(AND('Extrato 2'!D35&lt;'Extrato 2'!$EX$3),(('Extrato 2'!$EX$3-'Extrato 2'!D35)/'Extrato 2'!D35),'Extrato 2'!$HW$2)))</f>
        <v>#VALUE!</v>
      </c>
      <c r="N35" s="6" t="e">
        <f>IF(AND(D35&gt;'Extrato 2'!$EW$3),M35,"")</f>
        <v>#VALUE!</v>
      </c>
      <c r="O35" s="6" t="str">
        <f>IF(D35&lt;'Extrato 2'!$EX$3,M35,"")</f>
        <v/>
      </c>
      <c r="P35" s="5" t="str">
        <f>IF('Extrato 2'!L35='Extrato 2'!$HP$2,'Extrato 2'!D35,"")</f>
        <v/>
      </c>
      <c r="Q35" s="4" t="str">
        <f>IF(ISNA(HLOOKUP($Q$2,'Extrato 2'!$ME$3:$NE$74,B35,0)),"",IF(HLOOKUP($Q$2,'Extrato 2'!$ME$3:$NE$74,B35,0)="","",IF(HLOOKUP($Q$2,'Extrato 2'!$ME$3:$NE$74,B35,0)=0,"",HLOOKUP($Q$2,'Extrato 2'!$ME$3:$NE$74,B35,0))))</f>
        <v/>
      </c>
      <c r="S35" s="77" t="str">
        <f t="shared" si="6"/>
        <v/>
      </c>
      <c r="T35" s="19" t="str">
        <f t="shared" si="2"/>
        <v/>
      </c>
      <c r="U35" s="3" t="str">
        <f>IF('Análise Quantitativa'!C69=0,"",'Análise Quantitativa'!C69)</f>
        <v/>
      </c>
      <c r="V35" s="19" t="str">
        <f t="shared" si="3"/>
        <v/>
      </c>
      <c r="X35" s="19" t="str">
        <f t="shared" si="4"/>
        <v/>
      </c>
      <c r="Y35" s="19" t="str">
        <f t="shared" si="5"/>
        <v/>
      </c>
      <c r="AA35" s="19" t="str">
        <f>IF('Extrato 2'!D35='Extrato 2'!$EF$3,'Extrato 2'!E35,"")</f>
        <v/>
      </c>
      <c r="AB35" s="19" t="str">
        <f>IF(AA35="","-",'Extrato 2'!S35)</f>
        <v>-</v>
      </c>
      <c r="AC35" s="19" t="str">
        <v/>
      </c>
      <c r="AD35" s="19" t="str">
        <f>IF(AC35="","",VLOOKUP(AC35,'Extrato 2'!$S$3:$U$72,3,0))</f>
        <v/>
      </c>
      <c r="AE35" s="2" t="str">
        <f>IF(AC35="","",AD35&amp;" ("&amp;VLOOKUP(AC35,'Extrato 2'!$S$3:$U$72,2,0)&amp;")")</f>
        <v/>
      </c>
      <c r="AF35" s="19" t="str">
        <f>IF('Extrato 2'!D35='Extrato 2'!$EF$4,'Extrato 2'!E35,"")</f>
        <v/>
      </c>
      <c r="AG35" s="19" t="str">
        <f>IF(AF35="","-",'Extrato 2'!$S35)</f>
        <v>-</v>
      </c>
      <c r="AH35" s="19" t="str">
        <v/>
      </c>
      <c r="AI35" s="19" t="str">
        <f>IF(AH35="","",VLOOKUP(AH35,'Extrato 2'!$S$3:$U$72,3,0))</f>
        <v/>
      </c>
      <c r="AJ35" s="2" t="str">
        <f>IF(AH35="","",AI35&amp;" ("&amp;VLOOKUP(AH35,'Extrato 2'!$S$3:$U$72,2,0)&amp;")")</f>
        <v/>
      </c>
      <c r="AK35" s="19" t="str">
        <f>IF('Extrato 2'!D35='Extrato 2'!$EF$5,'Extrato 2'!E35,"")</f>
        <v/>
      </c>
      <c r="AL35" s="19" t="str">
        <f>IF(AK35="","-",'Extrato 2'!$S35)</f>
        <v>-</v>
      </c>
      <c r="AM35" s="19" t="str">
        <v/>
      </c>
      <c r="AN35" s="19" t="str">
        <f>IF(AM35="","",VLOOKUP(AM35,'Extrato 2'!$S$3:$U$72,3,0))</f>
        <v/>
      </c>
      <c r="AO35" s="2" t="str">
        <f>IF(AM35="","",AN35&amp;" ("&amp;VLOOKUP(AM35,'Extrato 2'!$S$3:$U$72,2,0)&amp;")")</f>
        <v/>
      </c>
      <c r="AP35" s="19" t="str">
        <f>IF('Extrato 2'!D35='Extrato 2'!$EF$6,'Extrato 2'!E35,"")</f>
        <v/>
      </c>
      <c r="AQ35" s="19" t="str">
        <f>IF(AP35="","-",'Extrato 2'!$S35)</f>
        <v>-</v>
      </c>
      <c r="AR35" s="19" t="str">
        <v/>
      </c>
      <c r="AS35" s="19" t="str">
        <f>IF(AR35="","",VLOOKUP(AR35,'Extrato 2'!$S$3:$U$72,3,0))</f>
        <v/>
      </c>
      <c r="AT35" s="2" t="str">
        <f>IF(AR35="","",AS35&amp;" ("&amp;VLOOKUP(AR35,'Extrato 2'!$S$3:$U$72,2,0)&amp;")")</f>
        <v/>
      </c>
      <c r="AU35" s="19" t="str">
        <f>IF('Extrato 2'!D35='Extrato 2'!$EF$7,'Extrato 2'!E35,"")</f>
        <v/>
      </c>
      <c r="AV35" s="19" t="str">
        <f>IF(AU35="","-",'Extrato 2'!$S35)</f>
        <v>-</v>
      </c>
      <c r="AW35" s="19" t="str">
        <v/>
      </c>
      <c r="AX35" s="19" t="str">
        <f>IF(AW35="","",VLOOKUP(AW35,'Extrato 2'!$S$3:$U$72,3,0))</f>
        <v/>
      </c>
      <c r="AY35" s="2" t="str">
        <f>IF(AW35="","",AX35&amp;" ("&amp;VLOOKUP(AW35,'Extrato 2'!$S$3:$U$72,2,0)&amp;")")</f>
        <v/>
      </c>
      <c r="AZ35" s="19" t="str">
        <f>IF('Extrato 2'!D35='Extrato 2'!$EF$8,'Extrato 2'!E35,"")</f>
        <v/>
      </c>
      <c r="BA35" s="19" t="str">
        <f>IF(AZ35="","-",'Extrato 2'!$S35)</f>
        <v>-</v>
      </c>
      <c r="BB35" s="19" t="str">
        <v/>
      </c>
      <c r="BC35" s="19" t="str">
        <f>IF(BB35="","",VLOOKUP(BB35,'Extrato 2'!$S$3:$U$72,3,0))</f>
        <v/>
      </c>
      <c r="BD35" s="2" t="str">
        <f>IF(BB35="","",BC35&amp;" ("&amp;VLOOKUP(BB35,'Extrato 2'!$S$3:$U$72,2,0)&amp;")")</f>
        <v/>
      </c>
      <c r="BE35" s="19" t="str">
        <f>IF('Extrato 2'!D35='Extrato 2'!$EF$9,'Extrato 2'!E35,"")</f>
        <v/>
      </c>
      <c r="BF35" s="19" t="str">
        <f>IF(BE35="","-",'Extrato 2'!$S35)</f>
        <v>-</v>
      </c>
      <c r="BG35" s="19" t="str">
        <v/>
      </c>
      <c r="BH35" s="19" t="str">
        <f>IF(BG35="","",VLOOKUP(BG35,'Extrato 2'!$S$3:$U$72,3,0))</f>
        <v/>
      </c>
      <c r="BI35" s="2" t="str">
        <f>IF(BG35="","",BH35&amp;" ("&amp;VLOOKUP(BG35,'Extrato 2'!$S$3:$U$72,2,0)&amp;")")</f>
        <v/>
      </c>
      <c r="BJ35" s="8"/>
      <c r="BK35" s="19" t="str">
        <f>IF('Extrato 2'!D35='Extrato 2'!$EH$3,'Extrato 2'!E35,"")</f>
        <v/>
      </c>
      <c r="BL35" s="19" t="str">
        <f>IF(BK35="","-",'Extrato 2'!S35)</f>
        <v>-</v>
      </c>
      <c r="BM35" s="19" t="str">
        <v/>
      </c>
      <c r="BN35" s="19" t="str">
        <f>IF(BM35="","",VLOOKUP(BM35,'Extrato 2'!$S$3:$U$72,3,0))</f>
        <v/>
      </c>
      <c r="BO35" s="2" t="str">
        <f>IF(BM35="","",BN35&amp;" ("&amp;VLOOKUP(BM35,'Extrato 2'!$S$3:$U$72,2,0)&amp;")")</f>
        <v/>
      </c>
      <c r="BP35" s="19" t="str">
        <f>IF('Extrato 2'!D35='Extrato 2'!$EH$4,'Extrato 2'!E35,"")</f>
        <v/>
      </c>
      <c r="BQ35" s="19" t="str">
        <f>IF(BP35="","-",'Extrato 2'!$S35)</f>
        <v>-</v>
      </c>
      <c r="BR35" s="19" t="str">
        <v/>
      </c>
      <c r="BS35" s="19" t="str">
        <f>IF(BR35="","",VLOOKUP(BR35,'Extrato 2'!$S$3:$U$72,3,0))</f>
        <v/>
      </c>
      <c r="BT35" s="2" t="str">
        <f>IF(BR35="","",BS35&amp;" ("&amp;VLOOKUP(BR35,'Extrato 2'!$S$3:$U$72,2,0)&amp;")")</f>
        <v/>
      </c>
      <c r="BU35" s="19" t="str">
        <f>IF('Extrato 2'!D35='Extrato 2'!$EH$5,'Extrato 2'!E35,"")</f>
        <v/>
      </c>
      <c r="BV35" s="19" t="str">
        <f>IF(BU35="","-",'Extrato 2'!$S35)</f>
        <v>-</v>
      </c>
      <c r="BW35" s="19" t="str">
        <v/>
      </c>
      <c r="BX35" s="19" t="str">
        <f>IF(BW35="","",VLOOKUP(BW35,'Extrato 2'!$S$3:$U$72,3,0))</f>
        <v/>
      </c>
      <c r="BY35" s="2" t="str">
        <f>IF(BW35="","",BX35&amp;" ("&amp;VLOOKUP(BW35,'Extrato 2'!$S$3:$U$72,2,0)&amp;")")</f>
        <v/>
      </c>
      <c r="BZ35" s="19" t="str">
        <f>IF('Extrato 2'!D35='Extrato 2'!$EH$6,'Extrato 2'!E35,"")</f>
        <v/>
      </c>
      <c r="CA35" s="19" t="str">
        <f>IF(BZ35="","-",'Extrato 2'!$S35)</f>
        <v>-</v>
      </c>
      <c r="CB35" s="19" t="str">
        <v/>
      </c>
      <c r="CC35" s="19" t="str">
        <f>IF(CB35="","",VLOOKUP(CB35,'Extrato 2'!$S$3:$U$72,3,0))</f>
        <v/>
      </c>
      <c r="CD35" s="2" t="str">
        <f>IF(CB35="","",CC35&amp;" ("&amp;VLOOKUP(CB35,'Extrato 2'!$S$3:$U$72,2,0)&amp;")")</f>
        <v/>
      </c>
      <c r="CE35" s="19" t="str">
        <f>IF('Extrato 2'!D35='Extrato 2'!$EH$7,'Extrato 2'!E35,"")</f>
        <v/>
      </c>
      <c r="CF35" s="19" t="str">
        <f>IF(CE35="","-",'Extrato 2'!$S35)</f>
        <v>-</v>
      </c>
      <c r="CG35" s="19" t="str">
        <v/>
      </c>
      <c r="CH35" s="19" t="str">
        <f>IF(CG35="","",VLOOKUP(CG35,'Extrato 2'!$S$3:$U$72,3,0))</f>
        <v/>
      </c>
      <c r="CI35" s="2" t="str">
        <f>IF(CG35="","",CH35&amp;" ("&amp;VLOOKUP(CG35,'Extrato 2'!$S$3:$U$72,2,0)&amp;")")</f>
        <v/>
      </c>
      <c r="CJ35" s="19" t="str">
        <f>IF('Extrato 2'!D35='Extrato 2'!$EH$8,'Extrato 2'!E35,"")</f>
        <v/>
      </c>
      <c r="CK35" s="19" t="str">
        <f>IF(CJ35="","-",'Extrato 2'!$S35)</f>
        <v>-</v>
      </c>
      <c r="CL35" s="19" t="str">
        <v/>
      </c>
      <c r="CM35" s="19" t="str">
        <f>IF(CL35="","",VLOOKUP(CL35,'Extrato 2'!$S$3:$U$72,3,0))</f>
        <v/>
      </c>
      <c r="CN35" s="2" t="str">
        <f>IF(CL35="","",CM35&amp;" ("&amp;VLOOKUP(CL35,'Extrato 2'!$S$3:$U$72,2,0)&amp;")")</f>
        <v/>
      </c>
      <c r="CO35" s="19" t="str">
        <f>IF('Extrato 2'!D35='Extrato 2'!$EH$9,'Extrato 2'!E35,"")</f>
        <v/>
      </c>
      <c r="CP35" s="19" t="str">
        <f>IF(CO35="","-",'Extrato 2'!$S35)</f>
        <v>-</v>
      </c>
      <c r="CQ35" s="19" t="str">
        <v/>
      </c>
      <c r="CR35" s="19" t="str">
        <f>IF(CQ35="","",VLOOKUP(CQ35,'Extrato 2'!$S$3:$U$72,3,0))</f>
        <v/>
      </c>
      <c r="CS35" s="2" t="str">
        <f>IF(CQ35="","",CR35&amp;" ("&amp;VLOOKUP(CQ35,'Extrato 2'!$S$3:$U$72,2,0)&amp;")")</f>
        <v/>
      </c>
      <c r="CU35" s="19" t="str">
        <f>IF('Extrato 2'!D35='Extrato 2'!$EJ$3,'Extrato 2'!E35,"")</f>
        <v/>
      </c>
      <c r="CV35" s="19" t="str">
        <f>IF(CU35="","-",'Extrato 2'!S35)</f>
        <v>-</v>
      </c>
      <c r="CW35" s="19" t="str">
        <v/>
      </c>
      <c r="CX35" s="19" t="str">
        <f>IF(CW35="","",VLOOKUP(CW35,'Extrato 2'!$S$3:$U$72,3,0))</f>
        <v/>
      </c>
      <c r="CY35" s="2" t="str">
        <f>IF(CW35="","",CX35&amp;" ("&amp;VLOOKUP(CW35,'Extrato 2'!$S$3:$U$72,2,0)&amp;")")</f>
        <v/>
      </c>
      <c r="CZ35" s="19" t="str">
        <f>IF('Extrato 2'!D35='Extrato 2'!$EJ$4,'Extrato 2'!E35,"")</f>
        <v/>
      </c>
      <c r="DA35" s="19" t="str">
        <f>IF(CZ35="","-",'Extrato 2'!$S35)</f>
        <v>-</v>
      </c>
      <c r="DB35" s="19" t="str">
        <v/>
      </c>
      <c r="DC35" s="19" t="str">
        <f>IF(DB35="","",VLOOKUP(DB35,'Extrato 2'!$S$3:$U$72,3,0))</f>
        <v/>
      </c>
      <c r="DD35" s="2" t="str">
        <f>IF(DB35="","",DC35&amp;" ("&amp;VLOOKUP(DB35,'Extrato 2'!$S$3:$U$72,2,0)&amp;")")</f>
        <v/>
      </c>
      <c r="DE35" s="19" t="str">
        <f>IF('Extrato 2'!D35='Extrato 2'!$EJ$5,'Extrato 2'!E35,"")</f>
        <v/>
      </c>
      <c r="DF35" s="19" t="str">
        <f>IF(DE35="","-",'Extrato 2'!$S35)</f>
        <v>-</v>
      </c>
      <c r="DG35" s="19" t="str">
        <v/>
      </c>
      <c r="DH35" s="19" t="str">
        <f>IF(DG35="","",VLOOKUP(DG35,'Extrato 2'!$S$3:$U$72,3,0))</f>
        <v/>
      </c>
      <c r="DI35" s="2" t="str">
        <f>IF(DG35="","",DH35&amp;" ("&amp;VLOOKUP(DG35,'Extrato 2'!$S$3:$U$72,2,0)&amp;")")</f>
        <v/>
      </c>
      <c r="DJ35" s="19" t="str">
        <f>IF('Extrato 2'!D35='Extrato 2'!$EJ$6,'Extrato 2'!E35,"")</f>
        <v/>
      </c>
      <c r="DK35" s="19" t="str">
        <f>IF(DJ35="","-",'Extrato 2'!$S35)</f>
        <v>-</v>
      </c>
      <c r="DL35" s="19" t="str">
        <v/>
      </c>
      <c r="DM35" s="19" t="str">
        <f>IF(DL35="","",VLOOKUP(DL35,'Extrato 2'!$S$3:$U$72,3,0))</f>
        <v/>
      </c>
      <c r="DN35" s="2" t="str">
        <f>IF(DL35="","",DM35&amp;" ("&amp;VLOOKUP(DL35,'Extrato 2'!$S$3:$U$72,2,0)&amp;")")</f>
        <v/>
      </c>
      <c r="DO35" s="19" t="str">
        <f>IF('Extrato 2'!D35='Extrato 2'!$EJ$7,'Extrato 2'!E35,"")</f>
        <v/>
      </c>
      <c r="DP35" s="19" t="str">
        <f>IF(DO35="","-",'Extrato 2'!$S35)</f>
        <v>-</v>
      </c>
      <c r="DQ35" s="19" t="str">
        <v/>
      </c>
      <c r="DR35" s="19" t="str">
        <f>IF(DQ35="","",VLOOKUP(DQ35,'Extrato 2'!$S$3:$U$72,3,0))</f>
        <v/>
      </c>
      <c r="DS35" s="2" t="str">
        <f>IF(DQ35="","",DR35&amp;" ("&amp;VLOOKUP(DQ35,'Extrato 2'!$S$3:$U$72,2,0)&amp;")")</f>
        <v/>
      </c>
      <c r="DT35" s="19" t="str">
        <f>IF('Extrato 2'!D35='Extrato 2'!$EJ$8,'Extrato 2'!E35,"")</f>
        <v/>
      </c>
      <c r="DU35" s="19" t="str">
        <f>IF(DT35="","-",'Extrato 2'!$S35)</f>
        <v>-</v>
      </c>
      <c r="DV35" s="19" t="str">
        <v/>
      </c>
      <c r="DW35" s="19" t="str">
        <f>IF(DV35="","",VLOOKUP(DV35,'Extrato 2'!$S$3:$U$72,3,0))</f>
        <v/>
      </c>
      <c r="DX35" s="2" t="str">
        <f>IF(DV35="","",DW35&amp;" ("&amp;VLOOKUP(DV35,'Extrato 2'!$S$3:$U$72,2,0)&amp;")")</f>
        <v/>
      </c>
      <c r="DY35" s="19" t="str">
        <f>IF('Extrato 2'!D35='Extrato 2'!$EJ$9,'Extrato 2'!E35,"")</f>
        <v/>
      </c>
      <c r="DZ35" s="19" t="str">
        <f>IF(DY35="","-",'Extrato 2'!$S35)</f>
        <v>-</v>
      </c>
      <c r="EA35" s="19" t="str">
        <v/>
      </c>
      <c r="EB35" s="19" t="str">
        <f>IF(EA35="","",VLOOKUP(EA35,'Extrato 2'!$S$3:$U$72,3,0))</f>
        <v/>
      </c>
      <c r="EC35" s="2" t="str">
        <f>IF(EA35="","",EB35&amp;" ("&amp;VLOOKUP(EA35,'Extrato 2'!$S$3:$U$72,2,0)&amp;")")</f>
        <v/>
      </c>
      <c r="FM35" s="78">
        <v>33</v>
      </c>
      <c r="FN35" s="78" t="str">
        <f>IF('Extrato 2'!$FG$13='Extrato 2'!$GB$29,'Extrato 2'!AE35,IF('Extrato 2'!$FG$13='Extrato 2'!$GC$29,'Extrato 2'!BO35,IF('Extrato 2'!$FG$13='Extrato 2'!$EJ$2,'Extrato 2'!CY35,"")))</f>
        <v/>
      </c>
      <c r="FO35" s="78">
        <v>33</v>
      </c>
      <c r="FP35" s="78" t="str">
        <f>IF('Extrato 2'!$FG$13='Extrato 2'!$GB$29,'Extrato 2'!AJ35,IF('Extrato 2'!$FG$13='Extrato 2'!$GC$29,'Extrato 2'!BT35,IF('Extrato 2'!$FG$13='Extrato 2'!$EJ$2,'Extrato 2'!DD35,"")))</f>
        <v/>
      </c>
      <c r="FQ35" s="78">
        <v>33</v>
      </c>
      <c r="FR35" s="78" t="str">
        <f>IF('Extrato 2'!$FG$13='Extrato 2'!$GB$29,'Extrato 2'!AO35,IF('Extrato 2'!$FG$13='Extrato 2'!$GC$29,'Extrato 2'!BY35,IF('Extrato 2'!$FG$13='Extrato 2'!$EJ$2,'Extrato 2'!DI35,"")))</f>
        <v/>
      </c>
      <c r="FS35" s="78">
        <v>33</v>
      </c>
      <c r="FT35" s="78" t="str">
        <f>IF('Extrato 2'!$FG$13='Extrato 2'!$GB$29,'Extrato 2'!AT35,IF('Extrato 2'!$FG$13='Extrato 2'!$GC$29,'Extrato 2'!CD35,IF('Extrato 2'!$FG$13='Extrato 2'!$EJ$2,'Extrato 2'!DN35,"")))</f>
        <v/>
      </c>
      <c r="FU35" s="78">
        <v>33</v>
      </c>
      <c r="FV35" s="78" t="str">
        <f>IF('Extrato 2'!$FG$13='Extrato 2'!$GB$29,'Extrato 2'!AY35,IF('Extrato 2'!$FG$13='Extrato 2'!$GC$29,'Extrato 2'!CI35,IF('Extrato 2'!$FG$13='Extrato 2'!$EJ$2,'Extrato 2'!DS35,"")))</f>
        <v/>
      </c>
      <c r="FW35" s="78">
        <v>33</v>
      </c>
      <c r="FX35" s="78" t="str">
        <f>IF('Extrato 2'!$FG$13='Extrato 2'!$GB$29,'Extrato 2'!BD35,IF('Extrato 2'!$FG$13='Extrato 2'!$GC$29,'Extrato 2'!CN35,IF('Extrato 2'!$FG$13='Extrato 2'!$EJ$2,'Extrato 2'!DX35,"")))</f>
        <v/>
      </c>
      <c r="FY35" s="78">
        <v>33</v>
      </c>
      <c r="FZ35" s="78" t="str">
        <f>IF('Extrato 2'!$FG$13='Extrato 2'!$GB$29,'Extrato 2'!BI35,IF('Extrato 2'!$FG$13='Extrato 2'!$GC$29,'Extrato 2'!CS35,IF('Extrato 2'!$FG$13='Extrato 2'!$EJ$2,'Extrato 2'!EC35,"")))</f>
        <v/>
      </c>
      <c r="GB35" s="13" t="str">
        <f>IF('Extrato 2'!EG8=1,'Extrato 2'!BD3,IF('Extrato 2'!EG8=2,'Extrato 2'!BD3&amp;" e "&amp;'Extrato 2'!BD4,IF('Extrato 2'!EG8=3,'Extrato 2'!BD3&amp;", "&amp;'Extrato 2'!BD4&amp;" e "&amp;'Extrato 2'!BD5,IF('Extrato 2'!EG8=4,'Extrato 2'!BD3&amp;", "&amp;'Extrato 2'!BD4&amp;", "&amp;'Extrato 2'!BD5&amp;" e "&amp;'Extrato 2'!BD6,IF('Extrato 2'!EG8=5,'Extrato 2'!BD3&amp;", "&amp;'Extrato 2'!BD4&amp;", "&amp;'Extrato 2'!BD5&amp;", "&amp;'Extrato 2'!BD6&amp;" e "&amp;'Extrato 2'!BD7,IF('Extrato 2'!EG8=6,'Extrato 2'!BD3&amp;", "&amp;'Extrato 2'!BD4&amp;", "&amp;'Extrato 2'!BD5&amp;", "&amp;'Extrato 2'!BD6&amp;", "&amp;'Extrato 2'!BD7&amp;" e "&amp;'Extrato 2'!BD8,IF('Extrato 2'!EG8=7,'Extrato 2'!BD3&amp;", "&amp;'Extrato 2'!BD4&amp;", "&amp;'Extrato 2'!BD5&amp;", "&amp;'Extrato 2'!BD6&amp;", "&amp;'Extrato 2'!BD7&amp;", "&amp;'Extrato 2'!BD8&amp;" e "&amp;'Extrato 2'!BD9,IF('Extrato 2'!EG8=8,'Extrato 2'!BD3&amp;", "&amp;'Extrato 2'!BD4&amp;", "&amp;'Extrato 2'!BD5&amp;", "&amp;'Extrato 2'!BD6&amp;", "&amp;'Extrato 2'!BD7&amp;", "&amp;'Extrato 2'!BD8&amp;", "&amp;'Extrato 2'!BD9&amp;" e "&amp;'Extrato 2'!BD10,IF('Extrato 2'!EG8=9,'Extrato 2'!BD3&amp;", "&amp;'Extrato 2'!BD4&amp;", "&amp;'Extrato 2'!BD5&amp;", "&amp;'Extrato 2'!BD6&amp;", "&amp;'Extrato 2'!BD7&amp;", "&amp;'Extrato 2'!BD8&amp;", "&amp;'Extrato 2'!BD9&amp;", "&amp;'Extrato 2'!BD10&amp;" e "&amp;'Extrato 2'!BD11,IF('Extrato 2'!EG8=10,'Extrato 2'!BD3&amp;", "&amp;'Extrato 2'!BD4&amp;", "&amp;'Extrato 2'!BD5&amp;", "&amp;'Extrato 2'!BD6&amp;", "&amp;'Extrato 2'!BD7&amp;", "&amp;'Extrato 2'!BD8&amp;", "&amp;'Extrato 2'!BD9&amp;", "&amp;'Extrato 2'!BD10&amp;", "&amp;'Extrato 2'!BD11&amp;" e "&amp;'Extrato 2'!BD12,IF('Extrato 2'!EG8=11,'Extrato 2'!BD3&amp;", "&amp;'Extrato 2'!BD4&amp;", "&amp;'Extrato 2'!BD5&amp;", "&amp;'Extrato 2'!BD6&amp;", "&amp;'Extrato 2'!BD7&amp;", "&amp;'Extrato 2'!BD8&amp;", "&amp;'Extrato 2'!BD9&amp;", "&amp;'Extrato 2'!BD10&amp;", "&amp;'Extrato 2'!BD11&amp;", "&amp;'Extrato 2'!BD12&amp;" e "&amp;'Extrato 2'!BD13,IF('Extrato 2'!EG8=12,'Extrato 2'!BD3&amp;", "&amp;'Extrato 2'!BD4&amp;", "&amp;'Extrato 2'!BD5&amp;", "&amp;'Extrato 2'!BD6&amp;", "&amp;'Extrato 2'!BD7&amp;", "&amp;'Extrato 2'!BD8&amp;", "&amp;'Extrato 2'!BD9&amp;", "&amp;'Extrato 2'!BD10&amp;", "&amp;'Extrato 2'!BD11&amp;", "&amp;'Extrato 2'!BD12&amp;", "&amp;'Extrato 2'!BD13&amp;" e "&amp;'Extrato 2'!BD14,IF('Extrato 2'!EG8=13,'Extrato 2'!BD3&amp;", "&amp;'Extrato 2'!BD4&amp;", "&amp;'Extrato 2'!BD5&amp;", "&amp;'Extrato 2'!BD6&amp;", "&amp;'Extrato 2'!BD7&amp;", "&amp;'Extrato 2'!BD8&amp;", "&amp;'Extrato 2'!BD9&amp;", "&amp;'Extrato 2'!BD10&amp;", "&amp;'Extrato 2'!BD11&amp;", "&amp;'Extrato 2'!BD12&amp;", "&amp;'Extrato 2'!BD13&amp;", "&amp;'Extrato 2'!BD14&amp;" e "&amp;'Extrato 2'!BD15,IF('Extrato 2'!EG8=14,'Extrato 2'!BD3&amp;", "&amp;'Extrato 2'!BD4&amp;", "&amp;'Extrato 2'!BD5&amp;", "&amp;'Extrato 2'!BD6&amp;", "&amp;'Extrato 2'!BD7&amp;", "&amp;'Extrato 2'!BD8&amp;", "&amp;'Extrato 2'!BD9&amp;", "&amp;'Extrato 2'!BD10&amp;", "&amp;'Extrato 2'!BD11&amp;", "&amp;'Extrato 2'!BD12&amp;", "&amp;'Extrato 2'!BD13&amp;", "&amp;'Extrato 2'!BD14&amp;", "&amp;'Extrato 2'!BD15&amp;" e "&amp;'Extrato 2'!BD16,IF('Extrato 2'!EG8=15,'Extrato 2'!BD3&amp;", "&amp;'Extrato 2'!BD4&amp;", "&amp;'Extrato 2'!BD5&amp;", "&amp;'Extrato 2'!BD6&amp;", "&amp;'Extrato 2'!BD7&amp;", "&amp;'Extrato 2'!BD8&amp;", "&amp;'Extrato 2'!BD9&amp;", "&amp;'Extrato 2'!BD10&amp;", "&amp;'Extrato 2'!BD11&amp;", "&amp;'Extrato 2'!BD12&amp;", "&amp;'Extrato 2'!BD13&amp;", "&amp;'Extrato 2'!BD14&amp;", "&amp;'Extrato 2'!BD15&amp;", "&amp;'Extrato 2'!BD16&amp;" e "&amp;'Extrato 2'!BD17,IF('Extrato 2'!EG8=16,'Extrato 2'!BD3&amp;", "&amp;'Extrato 2'!BD4&amp;", "&amp;'Extrato 2'!BD5&amp;", "&amp;'Extrato 2'!BD6&amp;", "&amp;'Extrato 2'!BD7&amp;", "&amp;'Extrato 2'!BD8&amp;", "&amp;'Extrato 2'!BD9&amp;", "&amp;'Extrato 2'!BD10&amp;", "&amp;'Extrato 2'!BD11&amp;", "&amp;'Extrato 2'!BD12&amp;", "&amp;'Extrato 2'!BD13&amp;", "&amp;'Extrato 2'!BD14&amp;", "&amp;'Extrato 2'!BD15&amp;", "&amp;'Extrato 2'!BD16&amp;", "&amp;'Extrato 2'!BD17&amp;" e "&amp;'Extrato 2'!BD18,IF('Extrato 2'!EG8=17,'Extrato 2'!BD3&amp;", "&amp;'Extrato 2'!BD4&amp;", "&amp;'Extrato 2'!BD5&amp;", "&amp;'Extrato 2'!BD6&amp;", "&amp;'Extrato 2'!BD7&amp;", "&amp;'Extrato 2'!BD8&amp;", "&amp;'Extrato 2'!BD9&amp;", "&amp;'Extrato 2'!BD10&amp;", "&amp;'Extrato 2'!BD11&amp;", "&amp;'Extrato 2'!BD12&amp;", "&amp;'Extrato 2'!BD13&amp;", "&amp;'Extrato 2'!BD14&amp;", "&amp;'Extrato 2'!BD15&amp;", "&amp;'Extrato 2'!BD16&amp;", "&amp;'Extrato 2'!BD17&amp;", "&amp;'Extrato 2'!BD18&amp;" e "&amp;'Extrato 2'!BD19,"")))))))))))))))))</f>
        <v>Brend Santos (21)</v>
      </c>
      <c r="GC35" s="13" t="str">
        <f>IF('Extrato 2'!EI8=1,'Extrato 2'!CN3,IF('Extrato 2'!EI8=2,'Extrato 2'!CN3&amp;" e "&amp;'Extrato 2'!CN4,IF('Extrato 2'!EI8=3,'Extrato 2'!CN3&amp;", "&amp;'Extrato 2'!CN4&amp;" e "&amp;'Extrato 2'!CN5,IF('Extrato 2'!EI8=4,'Extrato 2'!CN3&amp;", "&amp;'Extrato 2'!CN4&amp;", "&amp;'Extrato 2'!CN5&amp;" e "&amp;'Extrato 2'!CN6,IF('Extrato 2'!EI8=5,'Extrato 2'!CN3&amp;", "&amp;'Extrato 2'!CN4&amp;", "&amp;'Extrato 2'!CN5&amp;", "&amp;'Extrato 2'!CN6&amp;" e "&amp;'Extrato 2'!CN7,IF('Extrato 2'!EI8=6,'Extrato 2'!CN3&amp;", "&amp;'Extrato 2'!CN4&amp;", "&amp;'Extrato 2'!CN5&amp;", "&amp;'Extrato 2'!CN6&amp;", "&amp;'Extrato 2'!CN7&amp;" e "&amp;'Extrato 2'!CN8,IF('Extrato 2'!EI8=7,'Extrato 2'!CN3&amp;", "&amp;'Extrato 2'!CN4&amp;", "&amp;'Extrato 2'!CN5&amp;", "&amp;'Extrato 2'!CN6&amp;", "&amp;'Extrato 2'!CN7&amp;", "&amp;'Extrato 2'!CN8&amp;" e "&amp;'Extrato 2'!CN9,IF('Extrato 2'!EI8=8,'Extrato 2'!CN3&amp;", "&amp;'Extrato 2'!CN4&amp;", "&amp;'Extrato 2'!CN5&amp;", "&amp;'Extrato 2'!CN6&amp;", "&amp;'Extrato 2'!CN7&amp;", "&amp;'Extrato 2'!CN8&amp;", "&amp;'Extrato 2'!CN9&amp;" e "&amp;'Extrato 2'!CN10,IF('Extrato 2'!EI8=9,'Extrato 2'!CN3&amp;", "&amp;'Extrato 2'!CN4&amp;", "&amp;'Extrato 2'!CN5&amp;", "&amp;'Extrato 2'!CN6&amp;", "&amp;'Extrato 2'!CN7&amp;", "&amp;'Extrato 2'!CN8&amp;", "&amp;'Extrato 2'!CN9&amp;", "&amp;'Extrato 2'!CN10&amp;" e "&amp;'Extrato 2'!CN11,IF('Extrato 2'!EI8=10,'Extrato 2'!CN3&amp;", "&amp;'Extrato 2'!CN4&amp;", "&amp;'Extrato 2'!CN5&amp;", "&amp;'Extrato 2'!CN6&amp;", "&amp;'Extrato 2'!CN7&amp;", "&amp;'Extrato 2'!CN8&amp;", "&amp;'Extrato 2'!CN9&amp;", "&amp;'Extrato 2'!CN10&amp;", "&amp;'Extrato 2'!CN11&amp;" e "&amp;'Extrato 2'!CN12,IF('Extrato 2'!EI8=11,'Extrato 2'!CN3&amp;", "&amp;'Extrato 2'!CN4&amp;", "&amp;'Extrato 2'!CN5&amp;", "&amp;'Extrato 2'!CN6&amp;", "&amp;'Extrato 2'!CN7&amp;", "&amp;'Extrato 2'!CN8&amp;", "&amp;'Extrato 2'!CN9&amp;", "&amp;'Extrato 2'!CN10&amp;", "&amp;'Extrato 2'!CN11&amp;", "&amp;'Extrato 2'!CN12&amp;" e "&amp;'Extrato 2'!CN13,IF('Extrato 2'!EI8=12,'Extrato 2'!CN3&amp;", "&amp;'Extrato 2'!CN4&amp;", "&amp;'Extrato 2'!CN5&amp;", "&amp;'Extrato 2'!CN6&amp;", "&amp;'Extrato 2'!CN7&amp;", "&amp;'Extrato 2'!CN8&amp;", "&amp;'Extrato 2'!CN9&amp;", "&amp;'Extrato 2'!CN10&amp;", "&amp;'Extrato 2'!CN11&amp;", "&amp;'Extrato 2'!CN12&amp;", "&amp;'Extrato 2'!CN13&amp;" e "&amp;'Extrato 2'!CN14,IF('Extrato 2'!EI8=13,'Extrato 2'!CN3&amp;", "&amp;'Extrato 2'!CN4&amp;", "&amp;'Extrato 2'!CN5&amp;", "&amp;'Extrato 2'!CN6&amp;", "&amp;'Extrato 2'!CN7&amp;", "&amp;'Extrato 2'!CN8&amp;", "&amp;'Extrato 2'!CN9&amp;", "&amp;'Extrato 2'!CN10&amp;", "&amp;'Extrato 2'!CN11&amp;", "&amp;'Extrato 2'!CN12&amp;", "&amp;'Extrato 2'!CN13&amp;", "&amp;'Extrato 2'!CN14&amp;" e "&amp;'Extrato 2'!CN15,IF('Extrato 2'!EI8=14,'Extrato 2'!CN3&amp;", "&amp;'Extrato 2'!CN4&amp;", "&amp;'Extrato 2'!CN5&amp;", "&amp;'Extrato 2'!CN6&amp;", "&amp;'Extrato 2'!CN7&amp;", "&amp;'Extrato 2'!CN8&amp;", "&amp;'Extrato 2'!CN9&amp;", "&amp;'Extrato 2'!CN10&amp;", "&amp;'Extrato 2'!CN11&amp;", "&amp;'Extrato 2'!CN12&amp;", "&amp;'Extrato 2'!CN13&amp;", "&amp;'Extrato 2'!CN14&amp;", "&amp;'Extrato 2'!CN15&amp;" e "&amp;'Extrato 2'!CN16,IF('Extrato 2'!EI8=15,'Extrato 2'!CN3&amp;", "&amp;'Extrato 2'!CN4&amp;", "&amp;'Extrato 2'!CN5&amp;", "&amp;'Extrato 2'!CN6&amp;", "&amp;'Extrato 2'!CN7&amp;", "&amp;'Extrato 2'!CN8&amp;", "&amp;'Extrato 2'!CN9&amp;", "&amp;'Extrato 2'!CN10&amp;", "&amp;'Extrato 2'!CN11&amp;", "&amp;'Extrato 2'!CN12&amp;", "&amp;'Extrato 2'!CN13&amp;", "&amp;'Extrato 2'!CN14&amp;", "&amp;'Extrato 2'!CN15&amp;", "&amp;'Extrato 2'!CN16&amp;" e "&amp;'Extrato 2'!CN17,IF('Extrato 2'!EI8=16,'Extrato 2'!CN3&amp;", "&amp;'Extrato 2'!CN4&amp;", "&amp;'Extrato 2'!CN5&amp;", "&amp;'Extrato 2'!CN6&amp;", "&amp;'Extrato 2'!CN7&amp;", "&amp;'Extrato 2'!CN8&amp;", "&amp;'Extrato 2'!CN9&amp;", "&amp;'Extrato 2'!CN10&amp;", "&amp;'Extrato 2'!CN11&amp;", "&amp;'Extrato 2'!CN12&amp;", "&amp;'Extrato 2'!CN13&amp;", "&amp;'Extrato 2'!CN14&amp;", "&amp;'Extrato 2'!CN15&amp;", "&amp;'Extrato 2'!CN16&amp;", "&amp;'Extrato 2'!CN17&amp;" e "&amp;'Extrato 2'!CN18,IF('Extrato 2'!EI8=17,'Extrato 2'!CN3&amp;", "&amp;'Extrato 2'!CN4&amp;", "&amp;'Extrato 2'!CN5&amp;", "&amp;'Extrato 2'!CN6&amp;", "&amp;'Extrato 2'!CN7&amp;", "&amp;'Extrato 2'!CN8&amp;", "&amp;'Extrato 2'!CN9&amp;", "&amp;'Extrato 2'!CN10&amp;", "&amp;'Extrato 2'!CN11&amp;", "&amp;'Extrato 2'!CN12&amp;", "&amp;'Extrato 2'!CN13&amp;", "&amp;'Extrato 2'!CN14&amp;", "&amp;'Extrato 2'!CN15&amp;", "&amp;'Extrato 2'!CN16&amp;", "&amp;'Extrato 2'!CN17&amp;", "&amp;'Extrato 2'!CN18&amp;" e "&amp;'Extrato 2'!CN19,"")))))))))))))))))</f>
        <v>Edna Dias (96)</v>
      </c>
      <c r="GD35" s="13" t="str">
        <f>IF('Extrato 2'!EK8=1,'Extrato 2'!DX3,IF('Extrato 2'!EK8=2,'Extrato 2'!DX3&amp;" e "&amp;'Extrato 2'!DX4,IF('Extrato 2'!EK8=3,'Extrato 2'!DX3&amp;", "&amp;'Extrato 2'!DX4&amp;" e "&amp;'Extrato 2'!DX5,IF('Extrato 2'!EK8=4,'Extrato 2'!DX3&amp;", "&amp;'Extrato 2'!DX4&amp;", "&amp;'Extrato 2'!DX5&amp;" e "&amp;'Extrato 2'!DX6,IF('Extrato 2'!EK8=5,'Extrato 2'!DX3&amp;", "&amp;'Extrato 2'!DX4&amp;", "&amp;'Extrato 2'!DX5&amp;", "&amp;'Extrato 2'!DX6&amp;" e "&amp;'Extrato 2'!DX7,IF('Extrato 2'!EK8=6,'Extrato 2'!DX3&amp;", "&amp;'Extrato 2'!DX4&amp;", "&amp;'Extrato 2'!DX5&amp;", "&amp;'Extrato 2'!DX6&amp;", "&amp;'Extrato 2'!DX7&amp;" e "&amp;'Extrato 2'!DX8,IF('Extrato 2'!EK8=7,'Extrato 2'!DX3&amp;", "&amp;'Extrato 2'!DX4&amp;", "&amp;'Extrato 2'!DX5&amp;", "&amp;'Extrato 2'!DX6&amp;", "&amp;'Extrato 2'!DX7&amp;", "&amp;'Extrato 2'!DX8&amp;" e "&amp;'Extrato 2'!DX9,IF('Extrato 2'!EK8=8,'Extrato 2'!DX3&amp;", "&amp;'Extrato 2'!DX4&amp;", "&amp;'Extrato 2'!DX5&amp;", "&amp;'Extrato 2'!DX6&amp;", "&amp;'Extrato 2'!DX7&amp;", "&amp;'Extrato 2'!DX8&amp;", "&amp;'Extrato 2'!DX9&amp;" e "&amp;'Extrato 2'!DX10,IF('Extrato 2'!EK8=9,'Extrato 2'!DX3&amp;", "&amp;'Extrato 2'!DX4&amp;", "&amp;'Extrato 2'!DX5&amp;", "&amp;'Extrato 2'!DX6&amp;", "&amp;'Extrato 2'!DX7&amp;", "&amp;'Extrato 2'!DX8&amp;", "&amp;'Extrato 2'!DX9&amp;", "&amp;'Extrato 2'!DX10&amp;" e "&amp;'Extrato 2'!DX11,IF('Extrato 2'!EK8=10,'Extrato 2'!DX3&amp;", "&amp;'Extrato 2'!DX4&amp;", "&amp;'Extrato 2'!DX5&amp;", "&amp;'Extrato 2'!DX6&amp;", "&amp;'Extrato 2'!DX7&amp;", "&amp;'Extrato 2'!DX8&amp;", "&amp;'Extrato 2'!DX9&amp;", "&amp;'Extrato 2'!DX10&amp;", "&amp;'Extrato 2'!DX11&amp;" e "&amp;'Extrato 2'!DX12,IF('Extrato 2'!EK8=11,'Extrato 2'!DX3&amp;", "&amp;'Extrato 2'!DX4&amp;", "&amp;'Extrato 2'!DX5&amp;", "&amp;'Extrato 2'!DX6&amp;", "&amp;'Extrato 2'!DX7&amp;", "&amp;'Extrato 2'!DX8&amp;", "&amp;'Extrato 2'!DX9&amp;", "&amp;'Extrato 2'!DX10&amp;", "&amp;'Extrato 2'!DX11&amp;", "&amp;'Extrato 2'!DX12&amp;" e "&amp;'Extrato 2'!DX13,IF('Extrato 2'!EK8=12,'Extrato 2'!DX3&amp;", "&amp;'Extrato 2'!DX4&amp;", "&amp;'Extrato 2'!DX5&amp;", "&amp;'Extrato 2'!DX6&amp;", "&amp;'Extrato 2'!DX7&amp;", "&amp;'Extrato 2'!DX8&amp;", "&amp;'Extrato 2'!DX9&amp;", "&amp;'Extrato 2'!DX10&amp;", "&amp;'Extrato 2'!DX11&amp;", "&amp;'Extrato 2'!DX12&amp;", "&amp;'Extrato 2'!DX13&amp;" e "&amp;'Extrato 2'!DX14,IF('Extrato 2'!EK8=13,'Extrato 2'!DX3&amp;", "&amp;'Extrato 2'!DX4&amp;", "&amp;'Extrato 2'!DX5&amp;", "&amp;'Extrato 2'!DX6&amp;", "&amp;'Extrato 2'!DX7&amp;", "&amp;'Extrato 2'!DX8&amp;", "&amp;'Extrato 2'!DX9&amp;", "&amp;'Extrato 2'!DX10&amp;", "&amp;'Extrato 2'!DX11&amp;", "&amp;'Extrato 2'!DX12&amp;", "&amp;'Extrato 2'!DX13&amp;", "&amp;'Extrato 2'!DX14&amp;" e "&amp;'Extrato 2'!DX15,IF('Extrato 2'!EK8=14,'Extrato 2'!DX3&amp;", "&amp;'Extrato 2'!DX4&amp;", "&amp;'Extrato 2'!DX5&amp;", "&amp;'Extrato 2'!DX6&amp;", "&amp;'Extrato 2'!DX7&amp;", "&amp;'Extrato 2'!DX8&amp;", "&amp;'Extrato 2'!DX9&amp;", "&amp;'Extrato 2'!DX10&amp;", "&amp;'Extrato 2'!DX11&amp;", "&amp;'Extrato 2'!DX12&amp;", "&amp;'Extrato 2'!DX13&amp;", "&amp;'Extrato 2'!DX14&amp;", "&amp;'Extrato 2'!DX15&amp;" e "&amp;'Extrato 2'!DX16,IF('Extrato 2'!EK8=15,'Extrato 2'!DX3&amp;", "&amp;'Extrato 2'!DX4&amp;", "&amp;'Extrato 2'!DX5&amp;", "&amp;'Extrato 2'!DX6&amp;", "&amp;'Extrato 2'!DX7&amp;", "&amp;'Extrato 2'!DX8&amp;", "&amp;'Extrato 2'!DX9&amp;", "&amp;'Extrato 2'!DX10&amp;", "&amp;'Extrato 2'!DX11&amp;", "&amp;'Extrato 2'!DX12&amp;", "&amp;'Extrato 2'!DX13&amp;", "&amp;'Extrato 2'!DX14&amp;", "&amp;'Extrato 2'!DX15&amp;", "&amp;'Extrato 2'!DX16&amp;" e "&amp;'Extrato 2'!DX17,IF('Extrato 2'!EK8=16,'Extrato 2'!DX3&amp;", "&amp;'Extrato 2'!DX4&amp;", "&amp;'Extrato 2'!DX5&amp;", "&amp;'Extrato 2'!DX6&amp;", "&amp;'Extrato 2'!DX7&amp;", "&amp;'Extrato 2'!DX8&amp;", "&amp;'Extrato 2'!DX9&amp;", "&amp;'Extrato 2'!DX10&amp;", "&amp;'Extrato 2'!DX11&amp;", "&amp;'Extrato 2'!DX12&amp;", "&amp;'Extrato 2'!DX13&amp;", "&amp;'Extrato 2'!DX14&amp;", "&amp;'Extrato 2'!DX15&amp;", "&amp;'Extrato 2'!DX16&amp;", "&amp;'Extrato 2'!DX17&amp;" e "&amp;'Extrato 2'!DX18,IF('Extrato 2'!EK8=17,'Extrato 2'!DX3&amp;", "&amp;'Extrato 2'!DX4&amp;", "&amp;'Extrato 2'!DX5&amp;", "&amp;'Extrato 2'!DX6&amp;", "&amp;'Extrato 2'!DX7&amp;", "&amp;'Extrato 2'!DX8&amp;", "&amp;'Extrato 2'!DX9&amp;", "&amp;'Extrato 2'!DX10&amp;", "&amp;'Extrato 2'!DX11&amp;", "&amp;'Extrato 2'!DX12&amp;", "&amp;'Extrato 2'!DX13&amp;", "&amp;'Extrato 2'!DX14&amp;", "&amp;'Extrato 2'!DX15&amp;", "&amp;'Extrato 2'!DX16&amp;", "&amp;'Extrato 2'!DX17&amp;", "&amp;'Extrato 2'!DX18&amp;" e "&amp;'Extrato 2'!DX19,"")))))))))))))))))</f>
        <v/>
      </c>
      <c r="GF35" s="36" t="s">
        <v>5</v>
      </c>
      <c r="GG35" s="16" t="str">
        <f>IF('Extrato 2'!$NH$2&gt;='Extrato 2'!$GB$25,HLOOKUP('Extrato 2'!$NH$2,'Extrato 2'!$JD$4:$JH$11,8,0),"")</f>
        <v>semelhante a 1ª colocada, semelhante a 2ª colocada, semelhante a 3ª colocada, semelhante a 4ª colocada, semelhante a 5ª colocada e semelhante a 6ª colocada.</v>
      </c>
      <c r="GK35" s="32" t="str">
        <f>IF('Extrato 2'!GQ5=0,"",'Extrato 2'!GQ5)</f>
        <v/>
      </c>
      <c r="GL35" s="32" t="str">
        <f>IF('Extrato 2'!GK5=0,"",'Extrato 2'!GK5)</f>
        <v/>
      </c>
      <c r="GM35" s="32" t="str">
        <f>IF('Extrato 2'!GL5=0,"",'Extrato 2'!GL5)</f>
        <v/>
      </c>
      <c r="GN35" s="32" t="str">
        <f>IF('Extrato 2'!GM5=0,"",'Extrato 2'!GM5)</f>
        <v/>
      </c>
      <c r="GO35" s="32" t="str">
        <f>IF('Extrato 2'!GN5=0,"",'Extrato 2'!GN5)</f>
        <v/>
      </c>
      <c r="GP35" s="32" t="str">
        <f>IF('Extrato 2'!GO5=0,"",'Extrato 2'!GO5)</f>
        <v/>
      </c>
      <c r="GQ35" s="32" t="str">
        <f>IF('Extrato 2'!GP5=0,"",'Extrato 2'!GP5)</f>
        <v/>
      </c>
      <c r="GS35" s="11" t="str">
        <f>IF(HE35='Extrato 2'!$GV$2,'Extrato 2'!$GS$2,ROUND('Extrato 2'!GL37,2)*100&amp;"%")</f>
        <v>-</v>
      </c>
      <c r="GT35" s="11" t="str">
        <f>IF(HF35='Extrato 2'!$GV$2,'Extrato 2'!$GS$2,ROUND('Extrato 2'!GM37,2)*100&amp;"%")</f>
        <v>-</v>
      </c>
      <c r="GU35" s="11" t="str">
        <f>IF(HG35='Extrato 2'!$GV$2,'Extrato 2'!$GS$2,ROUND('Extrato 2'!GN37,2)*100&amp;"%")</f>
        <v>-</v>
      </c>
      <c r="GV35" s="11" t="str">
        <f>IF(HH35='Extrato 2'!$GV$2,'Extrato 2'!$GS$2,ROUND('Extrato 2'!GO37,2)*100&amp;"%")</f>
        <v>-</v>
      </c>
      <c r="GW35" s="11" t="str">
        <f>IF(HI35='Extrato 2'!$GV$2,'Extrato 2'!$GS$2,ROUND('Extrato 2'!GP37,2)*100&amp;"%")</f>
        <v>-</v>
      </c>
      <c r="GX35" s="11" t="str">
        <f>IF(HJ35='Extrato 2'!$GV$2,'Extrato 2'!$GS$2,ROUND('Extrato 2'!GQ37,2)*100&amp;"%")</f>
        <v>-</v>
      </c>
      <c r="GY35" s="15" t="e">
        <f>ROUND('Extrato 2'!GL36,2)</f>
        <v>#VALUE!</v>
      </c>
      <c r="GZ35" s="15" t="e">
        <f>ROUND('Extrato 2'!GM36,2)</f>
        <v>#VALUE!</v>
      </c>
      <c r="HA35" s="15" t="e">
        <f>ROUND('Extrato 2'!GN36,2)</f>
        <v>#VALUE!</v>
      </c>
      <c r="HB35" s="15" t="e">
        <f>ROUND('Extrato 2'!GO36,2)</f>
        <v>#VALUE!</v>
      </c>
      <c r="HC35" s="15" t="e">
        <f>ROUND('Extrato 2'!GP36,2)</f>
        <v>#VALUE!</v>
      </c>
      <c r="HD35" s="15" t="e">
        <f>ROUND('Extrato 2'!GQ36,2)</f>
        <v>#VALUE!</v>
      </c>
      <c r="HE35" s="30" t="str">
        <f>IF(GK35&gt;GL35,$GT$2,IF(GK35&lt;GL35,$GU$2,IF(GK35=GL35,$GV$2)))</f>
        <v>semelhante</v>
      </c>
      <c r="HF35" s="30" t="str">
        <f>IF(GK35&gt;GM35,$GT$2,IF(GK35&lt;GM35,$GU$2,IF(GK35=GM35,$GV$2)))</f>
        <v>semelhante</v>
      </c>
      <c r="HG35" s="30" t="str">
        <f>IF(GK35&gt;GN35,$GT$2,IF(GK35&lt;GN35,$GU$2,IF(GK35=GN35,$GV$2)))</f>
        <v>semelhante</v>
      </c>
      <c r="HH35" s="30" t="str">
        <f>IF(GK35&gt;GO35,$GT$2,IF(GK35&lt;GO35,$GU$2,IF(GK35=GO35,$GV$2)))</f>
        <v>semelhante</v>
      </c>
      <c r="HI35" s="30" t="str">
        <f>IF(GK35&gt;GP35,$GT$2,IF(GK35&lt;GP35,$GU$2,IF(GK35=GP35,$GV$2)))</f>
        <v>semelhante</v>
      </c>
      <c r="HJ35" s="30" t="str">
        <f>IF(GK35&gt;GQ35,$GT$2,IF(GK35&lt;GQ35,$GU$2,IF(GK35=GQ35,$GV$2)))</f>
        <v>semelhante</v>
      </c>
      <c r="HK35" s="30" t="str">
        <f>IF('Extrato 2'!$NI$13='Extrato 2'!$NG$14,'Extrato 2'!$HD$2,IF('Extrato 2'!$NI$13='Extrato 2'!$NH$14,'Extrato 2'!$HF$2,""))</f>
        <v>a</v>
      </c>
      <c r="HL35" s="30" t="str">
        <f>IF('Extrato 2'!$NI$13='Extrato 2'!$NG$14,'Extrato 2'!$HD$2,IF('Extrato 2'!$NI$13='Extrato 2'!$NH$14,'Extrato 2'!$HF$2,""))</f>
        <v>a</v>
      </c>
      <c r="HM35" s="30" t="str">
        <f>IF('Extrato 2'!$NI$13='Extrato 2'!$NG$14,'Extrato 2'!$HD$2,IF('Extrato 2'!$NI$13='Extrato 2'!$NH$14,'Extrato 2'!$HF$2,""))</f>
        <v>a</v>
      </c>
      <c r="HN35" s="30" t="str">
        <f>IF('Extrato 2'!$NI$13='Extrato 2'!$NG$14,'Extrato 2'!$HD$2,IF('Extrato 2'!$NI$13='Extrato 2'!$NH$14,'Extrato 2'!$HF$2,""))</f>
        <v>a</v>
      </c>
      <c r="HO35" s="30" t="str">
        <f>IF('Extrato 2'!$NI$13='Extrato 2'!$NG$14,'Extrato 2'!$HD$2,IF('Extrato 2'!$NI$13='Extrato 2'!$NH$14,'Extrato 2'!$HF$2,""))</f>
        <v>a</v>
      </c>
      <c r="HP35" s="30" t="str">
        <f>IF('Extrato 2'!$NI$13='Extrato 2'!$NG$14,'Extrato 2'!$HD$2,IF('Extrato 2'!$NI$13='Extrato 2'!$NH$14,'Extrato 2'!$HF$2,""))</f>
        <v>a</v>
      </c>
      <c r="HQ35" s="30" t="str">
        <f>IF('Extrato 2'!GL34=0,"",'Extrato 2'!GL34)</f>
        <v>1ª</v>
      </c>
      <c r="HR35" s="30" t="str">
        <f>IF('Extrato 2'!GM34=0,"",'Extrato 2'!GM34)</f>
        <v>2ª</v>
      </c>
      <c r="HS35" s="30" t="str">
        <f>IF('Extrato 2'!GN34=0,"",'Extrato 2'!GN34)</f>
        <v>3ª</v>
      </c>
      <c r="HT35" s="30" t="str">
        <f>IF('Extrato 2'!GO34=0,"",'Extrato 2'!GO34)</f>
        <v>4ª</v>
      </c>
      <c r="HU35" s="30" t="str">
        <f>IF('Extrato 2'!GP34=0,"",'Extrato 2'!GP34)</f>
        <v>5ª</v>
      </c>
      <c r="HV35" s="30" t="str">
        <f>IF('Extrato 2'!GQ34=0,"",'Extrato 2'!GQ34)</f>
        <v>6ª</v>
      </c>
      <c r="HW35" s="30" t="str">
        <f>IF('Extrato 2'!$NI$13='Extrato 2'!$NG$14,'Extrato 2'!$HE$2,IF('Extrato 2'!$NI$13='Extrato 2'!$NH$14,'Extrato 2'!$HG$2,""))</f>
        <v>colocada</v>
      </c>
      <c r="HX35" s="30" t="str">
        <f>IF('Extrato 2'!$NI$13='Extrato 2'!$NG$14,'Extrato 2'!$HE$2,IF('Extrato 2'!$NI$13='Extrato 2'!$NH$14,'Extrato 2'!$HG$2,""))</f>
        <v>colocada</v>
      </c>
      <c r="HY35" s="30" t="str">
        <f>IF('Extrato 2'!$NI$13='Extrato 2'!$NG$14,'Extrato 2'!$HE$2,IF('Extrato 2'!$NI$13='Extrato 2'!$NH$14,'Extrato 2'!$HG$2,""))</f>
        <v>colocada</v>
      </c>
      <c r="HZ35" s="30" t="str">
        <f>IF('Extrato 2'!$NI$13='Extrato 2'!$NG$14,'Extrato 2'!$HE$2,IF('Extrato 2'!$NI$13='Extrato 2'!$NH$14,'Extrato 2'!$HG$2,""))</f>
        <v>colocada</v>
      </c>
      <c r="IA35" s="30" t="str">
        <f>IF('Extrato 2'!$NI$13='Extrato 2'!$NG$14,'Extrato 2'!$HE$2,IF('Extrato 2'!$NI$13='Extrato 2'!$NH$14,'Extrato 2'!$HG$2,""))</f>
        <v>colocada</v>
      </c>
      <c r="IB35" s="30" t="str">
        <f>IF('Extrato 2'!$NI$13='Extrato 2'!$NG$14,'Extrato 2'!$HE$2,IF('Extrato 2'!$NI$13='Extrato 2'!$NH$14,'Extrato 2'!$HG$2,""))</f>
        <v>colocada</v>
      </c>
      <c r="IC35" s="30" t="str">
        <f>IF('Extrato 2'!GL35=0,"",'Extrato 2'!GL35)</f>
        <v/>
      </c>
      <c r="ID35" s="30" t="str">
        <f>IF('Extrato 2'!GM35=0,"",'Extrato 2'!GM35)</f>
        <v/>
      </c>
      <c r="IE35" s="30" t="str">
        <f>IF('Extrato 2'!GN35=0,"",'Extrato 2'!GN35)</f>
        <v/>
      </c>
      <c r="IF35" s="30" t="str">
        <f>IF('Extrato 2'!GO35=0,"",'Extrato 2'!GO35)</f>
        <v/>
      </c>
      <c r="IG35" s="30" t="str">
        <f>IF('Extrato 2'!GP35=0,"",'Extrato 2'!GP35)</f>
        <v/>
      </c>
      <c r="IH35" s="30" t="str">
        <f>IF('Extrato 2'!GQ35=0,"",'Extrato 2'!GQ35)</f>
        <v/>
      </c>
      <c r="II35" s="14" t="str">
        <f>IF('Extrato 2'!HE35='Extrato 2'!$GV$2,'Extrato 2'!HE35&amp;" "&amp;'Extrato 2'!HK35&amp;" "&amp;'Extrato 2'!HQ35&amp;" "&amp;'Extrato 2'!HW35,'Extrato 2'!GS35&amp;" "&amp;"("&amp;'Extrato 2'!$GK$6&amp;": "&amp;'Extrato 2'!GY35&amp;") "&amp;'Extrato 2'!HE35&amp;" "&amp;'Extrato 2'!HK35&amp;" "&amp;'Extrato 2'!HQ35&amp;" "&amp;'Extrato 2'!HW35&amp;" ("&amp;'Extrato 2'!IC35&amp;")")</f>
        <v>semelhante a 1ª colocada</v>
      </c>
      <c r="IJ35" s="14" t="str">
        <f>IF('Extrato 2'!HF35='Extrato 2'!$GV$2,'Extrato 2'!HF35&amp;" "&amp;'Extrato 2'!HL35&amp;" "&amp;'Extrato 2'!HR35&amp;" "&amp;'Extrato 2'!HX35,'Extrato 2'!GT35&amp;" "&amp;"("&amp;'Extrato 2'!$GK$6&amp;": "&amp;'Extrato 2'!GZ35&amp;") "&amp;'Extrato 2'!HF35&amp;" "&amp;'Extrato 2'!HL35&amp;" "&amp;'Extrato 2'!HR35&amp;" "&amp;'Extrato 2'!HX35&amp;" ("&amp;'Extrato 2'!ID35&amp;")")</f>
        <v>semelhante a 2ª colocada</v>
      </c>
      <c r="IK35" s="14" t="str">
        <f>IF('Extrato 2'!HG35='Extrato 2'!$GV$2,'Extrato 2'!HG35&amp;" "&amp;'Extrato 2'!HM35&amp;" "&amp;'Extrato 2'!HS35&amp;" "&amp;'Extrato 2'!HY35,'Extrato 2'!GU35&amp;" "&amp;"("&amp;'Extrato 2'!$GK$6&amp;": "&amp;'Extrato 2'!HA35&amp;") "&amp;'Extrato 2'!HG35&amp;" "&amp;'Extrato 2'!HM35&amp;" "&amp;'Extrato 2'!HS35&amp;" "&amp;'Extrato 2'!HY35&amp;" ("&amp;'Extrato 2'!IE35&amp;")")</f>
        <v>semelhante a 3ª colocada</v>
      </c>
      <c r="IL35" s="14" t="str">
        <f>IF('Extrato 2'!HH35='Extrato 2'!$GV$2,'Extrato 2'!HH35&amp;" "&amp;'Extrato 2'!HN35&amp;" "&amp;'Extrato 2'!HT35&amp;" "&amp;'Extrato 2'!HZ35,'Extrato 2'!GV35&amp;" "&amp;"("&amp;'Extrato 2'!$GK$6&amp;": "&amp;'Extrato 2'!HB35&amp;") "&amp;'Extrato 2'!HH35&amp;" "&amp;'Extrato 2'!HN35&amp;" "&amp;'Extrato 2'!HT35&amp;" "&amp;'Extrato 2'!HZ35&amp;" ("&amp;'Extrato 2'!IF35&amp;")")</f>
        <v>semelhante a 4ª colocada</v>
      </c>
      <c r="IM35" s="14" t="str">
        <f>IF('Extrato 2'!HI35='Extrato 2'!$GV$2,'Extrato 2'!HI35&amp;" "&amp;'Extrato 2'!HO35&amp;" "&amp;'Extrato 2'!HU35&amp;" "&amp;'Extrato 2'!IA35,'Extrato 2'!GW35&amp;" "&amp;"("&amp;'Extrato 2'!$GK$6&amp;": "&amp;'Extrato 2'!HC35&amp;") "&amp;'Extrato 2'!HI35&amp;" "&amp;'Extrato 2'!HO35&amp;" "&amp;'Extrato 2'!HU35&amp;" "&amp;'Extrato 2'!IA35&amp;" ("&amp;'Extrato 2'!IG35&amp;")")</f>
        <v>semelhante a 5ª colocada</v>
      </c>
      <c r="IN35" s="14" t="str">
        <f>IF('Extrato 2'!HJ35='Extrato 2'!$GV$2,'Extrato 2'!HJ35&amp;" "&amp;'Extrato 2'!HP35&amp;" "&amp;'Extrato 2'!HV35&amp;" "&amp;'Extrato 2'!IB35,'Extrato 2'!GX35&amp;" "&amp;"("&amp;'Extrato 2'!$GK$6&amp;": "&amp;'Extrato 2'!HD35&amp;") "&amp;'Extrato 2'!HJ35&amp;" "&amp;'Extrato 2'!HP35&amp;" "&amp;'Extrato 2'!HV35&amp;" "&amp;'Extrato 2'!IB35&amp;" ("&amp;'Extrato 2'!IH35&amp;")")</f>
        <v>semelhante a 6ª colocada</v>
      </c>
      <c r="MB35" s="32">
        <f t="shared" si="12"/>
        <v>31</v>
      </c>
      <c r="MC35" s="32">
        <v>33</v>
      </c>
      <c r="MD35" s="32" t="str">
        <f>IF('Extrato 2'!X33=0,"",'Extrato 2'!X33)</f>
        <v/>
      </c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</row>
    <row r="36" spans="2:369" ht="15" customHeight="1" x14ac:dyDescent="0.25">
      <c r="B36" s="19">
        <f>'Extrato 2'!MC38</f>
        <v>36</v>
      </c>
      <c r="C36" s="7">
        <f>Esboço!AX34</f>
        <v>34</v>
      </c>
      <c r="D36" s="4" t="str">
        <f>IF('Análise Quantitativa'!V70=0,"",'Análise Quantitativa'!V70)</f>
        <v/>
      </c>
      <c r="E36" s="3" t="str">
        <f>IF('Análise Quantitativa'!P70=0,"",'Análise Quantitativa'!P70)</f>
        <v/>
      </c>
      <c r="F36" s="19" t="str">
        <f t="shared" si="0"/>
        <v/>
      </c>
      <c r="G36" s="19" t="str">
        <f t="shared" si="1"/>
        <v/>
      </c>
      <c r="H36" s="22" t="str">
        <v/>
      </c>
      <c r="I36" s="22" t="str">
        <v/>
      </c>
      <c r="J36" s="76" t="str">
        <f>IFERROR(IF('Análise Quantitativa'!$D$33="Máximo",RANK(D36,$D$3:$D$72,0),IF('Análise Quantitativa'!$D$33="Mínimo",RANK(D36,$D$3:$D$72,1),IF('Análise Quantitativa'!$D$33="- Mínimo",RANK(D36,$D$3:$D$72,1),""))),"")</f>
        <v/>
      </c>
      <c r="K36" s="76" t="str">
        <f>IFERROR(IF('Análise Quantitativa'!$D$33="Máximo",_xlfn.RANK.EQ(D36,$D$3:$D$72,0)+COUNTIF($D$3:D36,D36)-1,IF('Análise Quantitativa'!$D$33="Mínimo",_xlfn.RANK.EQ(D36,$D$3:$D$72,1)+COUNTIF($D$3:D36,D36)-1,IF('Análise Quantitativa'!$D$33="- Mínimo",_xlfn.RANK.EQ(D36,$D$3:$D$72,1)+COUNTIF($D$3:D36,D36)-1,""))),"")</f>
        <v/>
      </c>
      <c r="L36" s="6" t="str">
        <f>IFERROR(IF(ISBLANK(D36),"",IF(AND(D36&gt;'Extrato 2'!$EW$3),'Extrato 2'!$HR$2,IF(AND(D36&lt;'Extrato 2'!$EX$3),'Extrato 2'!$HQ$2,'Extrato 2'!$HP$2))),"")</f>
        <v>&gt;₯</v>
      </c>
      <c r="M36" s="6" t="e">
        <f>IF((((IF(AND('Extrato 2'!D36&gt;'Extrato 2'!$EW$3),(('Extrato 2'!$EW$3-'Extrato 2'!D36)/'Extrato 2'!D36),IF(AND('Extrato 2'!D36&lt;'Extrato 2'!$EX$3),(('Extrato 2'!$EX$3-'Extrato 2'!D36)/'Extrato 2'!D36),'Extrato 2'!$HW$2)))))&lt;0,IF(AND('Extrato 2'!D36&gt;'Extrato 2'!$EW$3),(('Extrato 2'!$EW$3-'Extrato 2'!D36)/'Extrato 2'!D36),IF(AND('Extrato 2'!D36&lt;'Extrato 2'!$EX$3),(('Extrato 2'!$EX$3-'Extrato 2'!D36)/'Extrato 2'!D36),'Extrato 2'!$HW$2))*-1,IF(AND('Extrato 2'!D36&gt;'Extrato 2'!$EW$3),(('Extrato 2'!$EW$3-'Extrato 2'!D36)/'Extrato 2'!D36),IF(AND('Extrato 2'!D36&lt;'Extrato 2'!$EX$3),(('Extrato 2'!$EX$3-'Extrato 2'!D36)/'Extrato 2'!D36),'Extrato 2'!$HW$2)))</f>
        <v>#VALUE!</v>
      </c>
      <c r="N36" s="6" t="e">
        <f>IF(AND(D36&gt;'Extrato 2'!$EW$3),M36,"")</f>
        <v>#VALUE!</v>
      </c>
      <c r="O36" s="6" t="str">
        <f>IF(D36&lt;'Extrato 2'!$EX$3,M36,"")</f>
        <v/>
      </c>
      <c r="P36" s="5" t="str">
        <f>IF('Extrato 2'!L36='Extrato 2'!$HP$2,'Extrato 2'!D36,"")</f>
        <v/>
      </c>
      <c r="Q36" s="4" t="str">
        <f>IF(ISNA(HLOOKUP($Q$2,'Extrato 2'!$ME$3:$NE$74,B36,0)),"",IF(HLOOKUP($Q$2,'Extrato 2'!$ME$3:$NE$74,B36,0)="","",IF(HLOOKUP($Q$2,'Extrato 2'!$ME$3:$NE$74,B36,0)=0,"",HLOOKUP($Q$2,'Extrato 2'!$ME$3:$NE$74,B36,0))))</f>
        <v/>
      </c>
      <c r="S36" s="77" t="str">
        <f t="shared" si="6"/>
        <v/>
      </c>
      <c r="T36" s="19" t="str">
        <f t="shared" si="2"/>
        <v/>
      </c>
      <c r="U36" s="3" t="str">
        <f>IF('Análise Quantitativa'!C70=0,"",'Análise Quantitativa'!C70)</f>
        <v/>
      </c>
      <c r="V36" s="19" t="str">
        <f t="shared" si="3"/>
        <v/>
      </c>
      <c r="X36" s="19" t="str">
        <f t="shared" si="4"/>
        <v/>
      </c>
      <c r="Y36" s="19" t="str">
        <f t="shared" si="5"/>
        <v/>
      </c>
      <c r="AA36" s="19" t="str">
        <f>IF('Extrato 2'!D36='Extrato 2'!$EF$3,'Extrato 2'!E36,"")</f>
        <v/>
      </c>
      <c r="AB36" s="19" t="str">
        <f>IF(AA36="","-",'Extrato 2'!S36)</f>
        <v>-</v>
      </c>
      <c r="AC36" s="19" t="str">
        <v/>
      </c>
      <c r="AD36" s="19" t="str">
        <f>IF(AC36="","",VLOOKUP(AC36,'Extrato 2'!$S$3:$U$72,3,0))</f>
        <v/>
      </c>
      <c r="AE36" s="2" t="str">
        <f>IF(AC36="","",AD36&amp;" ("&amp;VLOOKUP(AC36,'Extrato 2'!$S$3:$U$72,2,0)&amp;")")</f>
        <v/>
      </c>
      <c r="AF36" s="19" t="str">
        <f>IF('Extrato 2'!D36='Extrato 2'!$EF$4,'Extrato 2'!E36,"")</f>
        <v/>
      </c>
      <c r="AG36" s="19" t="str">
        <f>IF(AF36="","-",'Extrato 2'!$S36)</f>
        <v>-</v>
      </c>
      <c r="AH36" s="19" t="str">
        <v/>
      </c>
      <c r="AI36" s="19" t="str">
        <f>IF(AH36="","",VLOOKUP(AH36,'Extrato 2'!$S$3:$U$72,3,0))</f>
        <v/>
      </c>
      <c r="AJ36" s="2" t="str">
        <f>IF(AH36="","",AI36&amp;" ("&amp;VLOOKUP(AH36,'Extrato 2'!$S$3:$U$72,2,0)&amp;")")</f>
        <v/>
      </c>
      <c r="AK36" s="19" t="str">
        <f>IF('Extrato 2'!D36='Extrato 2'!$EF$5,'Extrato 2'!E36,"")</f>
        <v/>
      </c>
      <c r="AL36" s="19" t="str">
        <f>IF(AK36="","-",'Extrato 2'!$S36)</f>
        <v>-</v>
      </c>
      <c r="AM36" s="19" t="str">
        <v/>
      </c>
      <c r="AN36" s="19" t="str">
        <f>IF(AM36="","",VLOOKUP(AM36,'Extrato 2'!$S$3:$U$72,3,0))</f>
        <v/>
      </c>
      <c r="AO36" s="2" t="str">
        <f>IF(AM36="","",AN36&amp;" ("&amp;VLOOKUP(AM36,'Extrato 2'!$S$3:$U$72,2,0)&amp;")")</f>
        <v/>
      </c>
      <c r="AP36" s="19" t="str">
        <f>IF('Extrato 2'!D36='Extrato 2'!$EF$6,'Extrato 2'!E36,"")</f>
        <v/>
      </c>
      <c r="AQ36" s="19" t="str">
        <f>IF(AP36="","-",'Extrato 2'!$S36)</f>
        <v>-</v>
      </c>
      <c r="AR36" s="19" t="str">
        <v/>
      </c>
      <c r="AS36" s="19" t="str">
        <f>IF(AR36="","",VLOOKUP(AR36,'Extrato 2'!$S$3:$U$72,3,0))</f>
        <v/>
      </c>
      <c r="AT36" s="2" t="str">
        <f>IF(AR36="","",AS36&amp;" ("&amp;VLOOKUP(AR36,'Extrato 2'!$S$3:$U$72,2,0)&amp;")")</f>
        <v/>
      </c>
      <c r="AU36" s="19" t="str">
        <f>IF('Extrato 2'!D36='Extrato 2'!$EF$7,'Extrato 2'!E36,"")</f>
        <v/>
      </c>
      <c r="AV36" s="19" t="str">
        <f>IF(AU36="","-",'Extrato 2'!$S36)</f>
        <v>-</v>
      </c>
      <c r="AW36" s="19" t="str">
        <v/>
      </c>
      <c r="AX36" s="19" t="str">
        <f>IF(AW36="","",VLOOKUP(AW36,'Extrato 2'!$S$3:$U$72,3,0))</f>
        <v/>
      </c>
      <c r="AY36" s="2" t="str">
        <f>IF(AW36="","",AX36&amp;" ("&amp;VLOOKUP(AW36,'Extrato 2'!$S$3:$U$72,2,0)&amp;")")</f>
        <v/>
      </c>
      <c r="AZ36" s="19" t="str">
        <f>IF('Extrato 2'!D36='Extrato 2'!$EF$8,'Extrato 2'!E36,"")</f>
        <v/>
      </c>
      <c r="BA36" s="19" t="str">
        <f>IF(AZ36="","-",'Extrato 2'!$S36)</f>
        <v>-</v>
      </c>
      <c r="BB36" s="19" t="str">
        <v/>
      </c>
      <c r="BC36" s="19" t="str">
        <f>IF(BB36="","",VLOOKUP(BB36,'Extrato 2'!$S$3:$U$72,3,0))</f>
        <v/>
      </c>
      <c r="BD36" s="2" t="str">
        <f>IF(BB36="","",BC36&amp;" ("&amp;VLOOKUP(BB36,'Extrato 2'!$S$3:$U$72,2,0)&amp;")")</f>
        <v/>
      </c>
      <c r="BE36" s="19" t="str">
        <f>IF('Extrato 2'!D36='Extrato 2'!$EF$9,'Extrato 2'!E36,"")</f>
        <v/>
      </c>
      <c r="BF36" s="19" t="str">
        <f>IF(BE36="","-",'Extrato 2'!$S36)</f>
        <v>-</v>
      </c>
      <c r="BG36" s="19" t="str">
        <v/>
      </c>
      <c r="BH36" s="19" t="str">
        <f>IF(BG36="","",VLOOKUP(BG36,'Extrato 2'!$S$3:$U$72,3,0))</f>
        <v/>
      </c>
      <c r="BI36" s="2" t="str">
        <f>IF(BG36="","",BH36&amp;" ("&amp;VLOOKUP(BG36,'Extrato 2'!$S$3:$U$72,2,0)&amp;")")</f>
        <v/>
      </c>
      <c r="BJ36" s="8"/>
      <c r="BK36" s="19" t="str">
        <f>IF('Extrato 2'!D36='Extrato 2'!$EH$3,'Extrato 2'!E36,"")</f>
        <v/>
      </c>
      <c r="BL36" s="19" t="str">
        <f>IF(BK36="","-",'Extrato 2'!S36)</f>
        <v>-</v>
      </c>
      <c r="BM36" s="19" t="str">
        <v/>
      </c>
      <c r="BN36" s="19" t="str">
        <f>IF(BM36="","",VLOOKUP(BM36,'Extrato 2'!$S$3:$U$72,3,0))</f>
        <v/>
      </c>
      <c r="BO36" s="2" t="str">
        <f>IF(BM36="","",BN36&amp;" ("&amp;VLOOKUP(BM36,'Extrato 2'!$S$3:$U$72,2,0)&amp;")")</f>
        <v/>
      </c>
      <c r="BP36" s="19" t="str">
        <f>IF('Extrato 2'!D36='Extrato 2'!$EH$4,'Extrato 2'!E36,"")</f>
        <v/>
      </c>
      <c r="BQ36" s="19" t="str">
        <f>IF(BP36="","-",'Extrato 2'!$S36)</f>
        <v>-</v>
      </c>
      <c r="BR36" s="19" t="str">
        <v/>
      </c>
      <c r="BS36" s="19" t="str">
        <f>IF(BR36="","",VLOOKUP(BR36,'Extrato 2'!$S$3:$U$72,3,0))</f>
        <v/>
      </c>
      <c r="BT36" s="2" t="str">
        <f>IF(BR36="","",BS36&amp;" ("&amp;VLOOKUP(BR36,'Extrato 2'!$S$3:$U$72,2,0)&amp;")")</f>
        <v/>
      </c>
      <c r="BU36" s="19" t="str">
        <f>IF('Extrato 2'!D36='Extrato 2'!$EH$5,'Extrato 2'!E36,"")</f>
        <v/>
      </c>
      <c r="BV36" s="19" t="str">
        <f>IF(BU36="","-",'Extrato 2'!$S36)</f>
        <v>-</v>
      </c>
      <c r="BW36" s="19" t="str">
        <v/>
      </c>
      <c r="BX36" s="19" t="str">
        <f>IF(BW36="","",VLOOKUP(BW36,'Extrato 2'!$S$3:$U$72,3,0))</f>
        <v/>
      </c>
      <c r="BY36" s="2" t="str">
        <f>IF(BW36="","",BX36&amp;" ("&amp;VLOOKUP(BW36,'Extrato 2'!$S$3:$U$72,2,0)&amp;")")</f>
        <v/>
      </c>
      <c r="BZ36" s="19" t="str">
        <f>IF('Extrato 2'!D36='Extrato 2'!$EH$6,'Extrato 2'!E36,"")</f>
        <v/>
      </c>
      <c r="CA36" s="19" t="str">
        <f>IF(BZ36="","-",'Extrato 2'!$S36)</f>
        <v>-</v>
      </c>
      <c r="CB36" s="19" t="str">
        <v/>
      </c>
      <c r="CC36" s="19" t="str">
        <f>IF(CB36="","",VLOOKUP(CB36,'Extrato 2'!$S$3:$U$72,3,0))</f>
        <v/>
      </c>
      <c r="CD36" s="2" t="str">
        <f>IF(CB36="","",CC36&amp;" ("&amp;VLOOKUP(CB36,'Extrato 2'!$S$3:$U$72,2,0)&amp;")")</f>
        <v/>
      </c>
      <c r="CE36" s="19" t="str">
        <f>IF('Extrato 2'!D36='Extrato 2'!$EH$7,'Extrato 2'!E36,"")</f>
        <v/>
      </c>
      <c r="CF36" s="19" t="str">
        <f>IF(CE36="","-",'Extrato 2'!$S36)</f>
        <v>-</v>
      </c>
      <c r="CG36" s="19" t="str">
        <v/>
      </c>
      <c r="CH36" s="19" t="str">
        <f>IF(CG36="","",VLOOKUP(CG36,'Extrato 2'!$S$3:$U$72,3,0))</f>
        <v/>
      </c>
      <c r="CI36" s="2" t="str">
        <f>IF(CG36="","",CH36&amp;" ("&amp;VLOOKUP(CG36,'Extrato 2'!$S$3:$U$72,2,0)&amp;")")</f>
        <v/>
      </c>
      <c r="CJ36" s="19" t="str">
        <f>IF('Extrato 2'!D36='Extrato 2'!$EH$8,'Extrato 2'!E36,"")</f>
        <v/>
      </c>
      <c r="CK36" s="19" t="str">
        <f>IF(CJ36="","-",'Extrato 2'!$S36)</f>
        <v>-</v>
      </c>
      <c r="CL36" s="19" t="str">
        <v/>
      </c>
      <c r="CM36" s="19" t="str">
        <f>IF(CL36="","",VLOOKUP(CL36,'Extrato 2'!$S$3:$U$72,3,0))</f>
        <v/>
      </c>
      <c r="CN36" s="2" t="str">
        <f>IF(CL36="","",CM36&amp;" ("&amp;VLOOKUP(CL36,'Extrato 2'!$S$3:$U$72,2,0)&amp;")")</f>
        <v/>
      </c>
      <c r="CO36" s="19" t="str">
        <f>IF('Extrato 2'!D36='Extrato 2'!$EH$9,'Extrato 2'!E36,"")</f>
        <v/>
      </c>
      <c r="CP36" s="19" t="str">
        <f>IF(CO36="","-",'Extrato 2'!$S36)</f>
        <v>-</v>
      </c>
      <c r="CQ36" s="19" t="str">
        <v/>
      </c>
      <c r="CR36" s="19" t="str">
        <f>IF(CQ36="","",VLOOKUP(CQ36,'Extrato 2'!$S$3:$U$72,3,0))</f>
        <v/>
      </c>
      <c r="CS36" s="2" t="str">
        <f>IF(CQ36="","",CR36&amp;" ("&amp;VLOOKUP(CQ36,'Extrato 2'!$S$3:$U$72,2,0)&amp;")")</f>
        <v/>
      </c>
      <c r="CU36" s="19" t="str">
        <f>IF('Extrato 2'!D36='Extrato 2'!$EJ$3,'Extrato 2'!E36,"")</f>
        <v/>
      </c>
      <c r="CV36" s="19" t="str">
        <f>IF(CU36="","-",'Extrato 2'!S36)</f>
        <v>-</v>
      </c>
      <c r="CW36" s="19" t="str">
        <v/>
      </c>
      <c r="CX36" s="19" t="str">
        <f>IF(CW36="","",VLOOKUP(CW36,'Extrato 2'!$S$3:$U$72,3,0))</f>
        <v/>
      </c>
      <c r="CY36" s="2" t="str">
        <f>IF(CW36="","",CX36&amp;" ("&amp;VLOOKUP(CW36,'Extrato 2'!$S$3:$U$72,2,0)&amp;")")</f>
        <v/>
      </c>
      <c r="CZ36" s="19" t="str">
        <f>IF('Extrato 2'!D36='Extrato 2'!$EJ$4,'Extrato 2'!E36,"")</f>
        <v/>
      </c>
      <c r="DA36" s="19" t="str">
        <f>IF(CZ36="","-",'Extrato 2'!$S36)</f>
        <v>-</v>
      </c>
      <c r="DB36" s="19" t="str">
        <v/>
      </c>
      <c r="DC36" s="19" t="str">
        <f>IF(DB36="","",VLOOKUP(DB36,'Extrato 2'!$S$3:$U$72,3,0))</f>
        <v/>
      </c>
      <c r="DD36" s="2" t="str">
        <f>IF(DB36="","",DC36&amp;" ("&amp;VLOOKUP(DB36,'Extrato 2'!$S$3:$U$72,2,0)&amp;")")</f>
        <v/>
      </c>
      <c r="DE36" s="19" t="str">
        <f>IF('Extrato 2'!D36='Extrato 2'!$EJ$5,'Extrato 2'!E36,"")</f>
        <v/>
      </c>
      <c r="DF36" s="19" t="str">
        <f>IF(DE36="","-",'Extrato 2'!$S36)</f>
        <v>-</v>
      </c>
      <c r="DG36" s="19" t="str">
        <v/>
      </c>
      <c r="DH36" s="19" t="str">
        <f>IF(DG36="","",VLOOKUP(DG36,'Extrato 2'!$S$3:$U$72,3,0))</f>
        <v/>
      </c>
      <c r="DI36" s="2" t="str">
        <f>IF(DG36="","",DH36&amp;" ("&amp;VLOOKUP(DG36,'Extrato 2'!$S$3:$U$72,2,0)&amp;")")</f>
        <v/>
      </c>
      <c r="DJ36" s="19" t="str">
        <f>IF('Extrato 2'!D36='Extrato 2'!$EJ$6,'Extrato 2'!E36,"")</f>
        <v/>
      </c>
      <c r="DK36" s="19" t="str">
        <f>IF(DJ36="","-",'Extrato 2'!$S36)</f>
        <v>-</v>
      </c>
      <c r="DL36" s="19" t="str">
        <v/>
      </c>
      <c r="DM36" s="19" t="str">
        <f>IF(DL36="","",VLOOKUP(DL36,'Extrato 2'!$S$3:$U$72,3,0))</f>
        <v/>
      </c>
      <c r="DN36" s="2" t="str">
        <f>IF(DL36="","",DM36&amp;" ("&amp;VLOOKUP(DL36,'Extrato 2'!$S$3:$U$72,2,0)&amp;")")</f>
        <v/>
      </c>
      <c r="DO36" s="19" t="str">
        <f>IF('Extrato 2'!D36='Extrato 2'!$EJ$7,'Extrato 2'!E36,"")</f>
        <v/>
      </c>
      <c r="DP36" s="19" t="str">
        <f>IF(DO36="","-",'Extrato 2'!$S36)</f>
        <v>-</v>
      </c>
      <c r="DQ36" s="19" t="str">
        <v/>
      </c>
      <c r="DR36" s="19" t="str">
        <f>IF(DQ36="","",VLOOKUP(DQ36,'Extrato 2'!$S$3:$U$72,3,0))</f>
        <v/>
      </c>
      <c r="DS36" s="2" t="str">
        <f>IF(DQ36="","",DR36&amp;" ("&amp;VLOOKUP(DQ36,'Extrato 2'!$S$3:$U$72,2,0)&amp;")")</f>
        <v/>
      </c>
      <c r="DT36" s="19" t="str">
        <f>IF('Extrato 2'!D36='Extrato 2'!$EJ$8,'Extrato 2'!E36,"")</f>
        <v/>
      </c>
      <c r="DU36" s="19" t="str">
        <f>IF(DT36="","-",'Extrato 2'!$S36)</f>
        <v>-</v>
      </c>
      <c r="DV36" s="19" t="str">
        <v/>
      </c>
      <c r="DW36" s="19" t="str">
        <f>IF(DV36="","",VLOOKUP(DV36,'Extrato 2'!$S$3:$U$72,3,0))</f>
        <v/>
      </c>
      <c r="DX36" s="2" t="str">
        <f>IF(DV36="","",DW36&amp;" ("&amp;VLOOKUP(DV36,'Extrato 2'!$S$3:$U$72,2,0)&amp;")")</f>
        <v/>
      </c>
      <c r="DY36" s="19" t="str">
        <f>IF('Extrato 2'!D36='Extrato 2'!$EJ$9,'Extrato 2'!E36,"")</f>
        <v/>
      </c>
      <c r="DZ36" s="19" t="str">
        <f>IF(DY36="","-",'Extrato 2'!$S36)</f>
        <v>-</v>
      </c>
      <c r="EA36" s="19" t="str">
        <v/>
      </c>
      <c r="EB36" s="19" t="str">
        <f>IF(EA36="","",VLOOKUP(EA36,'Extrato 2'!$S$3:$U$72,3,0))</f>
        <v/>
      </c>
      <c r="EC36" s="2" t="str">
        <f>IF(EA36="","",EB36&amp;" ("&amp;VLOOKUP(EA36,'Extrato 2'!$S$3:$U$72,2,0)&amp;")")</f>
        <v/>
      </c>
      <c r="FM36" s="78">
        <v>34</v>
      </c>
      <c r="FN36" s="78" t="str">
        <f>IF('Extrato 2'!$FG$13='Extrato 2'!$GB$29,'Extrato 2'!AE36,IF('Extrato 2'!$FG$13='Extrato 2'!$GC$29,'Extrato 2'!BO36,IF('Extrato 2'!$FG$13='Extrato 2'!$EJ$2,'Extrato 2'!CY36,"")))</f>
        <v/>
      </c>
      <c r="FO36" s="78">
        <v>34</v>
      </c>
      <c r="FP36" s="78" t="str">
        <f>IF('Extrato 2'!$FG$13='Extrato 2'!$GB$29,'Extrato 2'!AJ36,IF('Extrato 2'!$FG$13='Extrato 2'!$GC$29,'Extrato 2'!BT36,IF('Extrato 2'!$FG$13='Extrato 2'!$EJ$2,'Extrato 2'!DD36,"")))</f>
        <v/>
      </c>
      <c r="FQ36" s="78">
        <v>34</v>
      </c>
      <c r="FR36" s="78" t="str">
        <f>IF('Extrato 2'!$FG$13='Extrato 2'!$GB$29,'Extrato 2'!AO36,IF('Extrato 2'!$FG$13='Extrato 2'!$GC$29,'Extrato 2'!BY36,IF('Extrato 2'!$FG$13='Extrato 2'!$EJ$2,'Extrato 2'!DI36,"")))</f>
        <v/>
      </c>
      <c r="FS36" s="78">
        <v>34</v>
      </c>
      <c r="FT36" s="78" t="str">
        <f>IF('Extrato 2'!$FG$13='Extrato 2'!$GB$29,'Extrato 2'!AT36,IF('Extrato 2'!$FG$13='Extrato 2'!$GC$29,'Extrato 2'!CD36,IF('Extrato 2'!$FG$13='Extrato 2'!$EJ$2,'Extrato 2'!DN36,"")))</f>
        <v/>
      </c>
      <c r="FU36" s="78">
        <v>34</v>
      </c>
      <c r="FV36" s="78" t="str">
        <f>IF('Extrato 2'!$FG$13='Extrato 2'!$GB$29,'Extrato 2'!AY36,IF('Extrato 2'!$FG$13='Extrato 2'!$GC$29,'Extrato 2'!CI36,IF('Extrato 2'!$FG$13='Extrato 2'!$EJ$2,'Extrato 2'!DS36,"")))</f>
        <v/>
      </c>
      <c r="FW36" s="78">
        <v>34</v>
      </c>
      <c r="FX36" s="78" t="str">
        <f>IF('Extrato 2'!$FG$13='Extrato 2'!$GB$29,'Extrato 2'!BD36,IF('Extrato 2'!$FG$13='Extrato 2'!$GC$29,'Extrato 2'!CN36,IF('Extrato 2'!$FG$13='Extrato 2'!$EJ$2,'Extrato 2'!DX36,"")))</f>
        <v/>
      </c>
      <c r="FY36" s="78">
        <v>34</v>
      </c>
      <c r="FZ36" s="78" t="str">
        <f>IF('Extrato 2'!$FG$13='Extrato 2'!$GB$29,'Extrato 2'!BI36,IF('Extrato 2'!$FG$13='Extrato 2'!$GC$29,'Extrato 2'!CS36,IF('Extrato 2'!$FG$13='Extrato 2'!$EJ$2,'Extrato 2'!EC36,"")))</f>
        <v/>
      </c>
      <c r="GB36" s="13" t="str">
        <f>IF('Extrato 2'!EG9=1,'Extrato 2'!BI3,IF('Extrato 2'!EG9=2,'Extrato 2'!BI3&amp;" e "&amp;'Extrato 2'!BI4,IF('Extrato 2'!EG9=3,'Extrato 2'!BI3&amp;", "&amp;'Extrato 2'!BI4&amp;" e "&amp;'Extrato 2'!BI5,IF('Extrato 2'!EG9=4,'Extrato 2'!BI3&amp;", "&amp;'Extrato 2'!BI4&amp;", "&amp;'Extrato 2'!BI5&amp;" e "&amp;'Extrato 2'!BI6,IF('Extrato 2'!EG9=5,'Extrato 2'!BI3&amp;", "&amp;'Extrato 2'!BI4&amp;", "&amp;'Extrato 2'!BI5&amp;", "&amp;'Extrato 2'!BI6&amp;" e "&amp;'Extrato 2'!BI7,IF('Extrato 2'!EG9=6,'Extrato 2'!BI3&amp;", "&amp;'Extrato 2'!BI4&amp;", "&amp;'Extrato 2'!BI5&amp;", "&amp;'Extrato 2'!BI6&amp;", "&amp;'Extrato 2'!BI7&amp;" e "&amp;'Extrato 2'!BI8,IF('Extrato 2'!EG9=7,'Extrato 2'!BI3&amp;", "&amp;'Extrato 2'!BI4&amp;", "&amp;'Extrato 2'!BI5&amp;", "&amp;'Extrato 2'!BI6&amp;", "&amp;'Extrato 2'!BI7&amp;", "&amp;'Extrato 2'!BI8&amp;" e "&amp;'Extrato 2'!BI9,IF('Extrato 2'!EG9=8,'Extrato 2'!BI3&amp;", "&amp;'Extrato 2'!BI4&amp;", "&amp;'Extrato 2'!BI5&amp;", "&amp;'Extrato 2'!BI6&amp;", "&amp;'Extrato 2'!BI7&amp;", "&amp;'Extrato 2'!BI8&amp;", "&amp;'Extrato 2'!BI9&amp;" e "&amp;'Extrato 2'!BI10,IF('Extrato 2'!EG9=9,'Extrato 2'!BI3&amp;", "&amp;'Extrato 2'!BI4&amp;", "&amp;'Extrato 2'!BI5&amp;", "&amp;'Extrato 2'!BI6&amp;", "&amp;'Extrato 2'!BI7&amp;", "&amp;'Extrato 2'!BI8&amp;", "&amp;'Extrato 2'!BI9&amp;", "&amp;'Extrato 2'!BI10&amp;" e "&amp;'Extrato 2'!BI11,IF('Extrato 2'!EG9=10,'Extrato 2'!BI3&amp;", "&amp;'Extrato 2'!BI4&amp;", "&amp;'Extrato 2'!BI5&amp;", "&amp;'Extrato 2'!BI6&amp;", "&amp;'Extrato 2'!BI7&amp;", "&amp;'Extrato 2'!BI8&amp;", "&amp;'Extrato 2'!BI9&amp;", "&amp;'Extrato 2'!BI10&amp;", "&amp;'Extrato 2'!BI11&amp;" e "&amp;'Extrato 2'!BI12,IF('Extrato 2'!EG9=11,'Extrato 2'!BI3&amp;", "&amp;'Extrato 2'!BI4&amp;", "&amp;'Extrato 2'!BI5&amp;", "&amp;'Extrato 2'!BI6&amp;", "&amp;'Extrato 2'!BI7&amp;", "&amp;'Extrato 2'!BI8&amp;", "&amp;'Extrato 2'!BI9&amp;", "&amp;'Extrato 2'!BI10&amp;", "&amp;'Extrato 2'!BI11&amp;", "&amp;'Extrato 2'!BI12&amp;" e "&amp;'Extrato 2'!BI13,IF('Extrato 2'!EG9=12,'Extrato 2'!BI3&amp;", "&amp;'Extrato 2'!BI4&amp;", "&amp;'Extrato 2'!BI5&amp;", "&amp;'Extrato 2'!BI6&amp;", "&amp;'Extrato 2'!BI7&amp;", "&amp;'Extrato 2'!BI8&amp;", "&amp;'Extrato 2'!BI9&amp;", "&amp;'Extrato 2'!BI10&amp;", "&amp;'Extrato 2'!BI11&amp;", "&amp;'Extrato 2'!BI12&amp;", "&amp;'Extrato 2'!BI13&amp;" e "&amp;'Extrato 2'!BI14,IF('Extrato 2'!EG9=13,'Extrato 2'!BI3&amp;", "&amp;'Extrato 2'!BI4&amp;", "&amp;'Extrato 2'!BI5&amp;", "&amp;'Extrato 2'!BI6&amp;", "&amp;'Extrato 2'!BI7&amp;", "&amp;'Extrato 2'!BI8&amp;", "&amp;'Extrato 2'!BI9&amp;", "&amp;'Extrato 2'!BI10&amp;", "&amp;'Extrato 2'!BI11&amp;", "&amp;'Extrato 2'!BI12&amp;", "&amp;'Extrato 2'!BI13&amp;", "&amp;'Extrato 2'!BI14&amp;" e "&amp;'Extrato 2'!BI15,IF('Extrato 2'!EG9=14,'Extrato 2'!BI3&amp;", "&amp;'Extrato 2'!BI4&amp;", "&amp;'Extrato 2'!BI5&amp;", "&amp;'Extrato 2'!BI6&amp;", "&amp;'Extrato 2'!BI7&amp;", "&amp;'Extrato 2'!BI8&amp;", "&amp;'Extrato 2'!BI9&amp;", "&amp;'Extrato 2'!BI10&amp;", "&amp;'Extrato 2'!BI11&amp;", "&amp;'Extrato 2'!BI12&amp;", "&amp;'Extrato 2'!BI13&amp;", "&amp;'Extrato 2'!BI14&amp;", "&amp;'Extrato 2'!BI15&amp;" e "&amp;'Extrato 2'!BI16,IF('Extrato 2'!EG9=15,'Extrato 2'!BI3&amp;", "&amp;'Extrato 2'!BI4&amp;", "&amp;'Extrato 2'!BI5&amp;", "&amp;'Extrato 2'!BI6&amp;", "&amp;'Extrato 2'!BI7&amp;", "&amp;'Extrato 2'!BI8&amp;", "&amp;'Extrato 2'!BI9&amp;", "&amp;'Extrato 2'!BI10&amp;", "&amp;'Extrato 2'!BI11&amp;", "&amp;'Extrato 2'!BI12&amp;", "&amp;'Extrato 2'!BI13&amp;", "&amp;'Extrato 2'!BI14&amp;", "&amp;'Extrato 2'!BI15&amp;", "&amp;'Extrato 2'!BI16&amp;" e "&amp;'Extrato 2'!BI17,IF('Extrato 2'!EG9=16,'Extrato 2'!BI3&amp;", "&amp;'Extrato 2'!BI4&amp;", "&amp;'Extrato 2'!BI5&amp;", "&amp;'Extrato 2'!BI6&amp;", "&amp;'Extrato 2'!BI7&amp;", "&amp;'Extrato 2'!BI8&amp;", "&amp;'Extrato 2'!BI9&amp;", "&amp;'Extrato 2'!BI10&amp;", "&amp;'Extrato 2'!BI11&amp;", "&amp;'Extrato 2'!BI12&amp;", "&amp;'Extrato 2'!BI13&amp;", "&amp;'Extrato 2'!BI14&amp;", "&amp;'Extrato 2'!BI15&amp;", "&amp;'Extrato 2'!BI16&amp;", "&amp;'Extrato 2'!BI17&amp;" e "&amp;'Extrato 2'!BI18,IF('Extrato 2'!EG9=17,'Extrato 2'!BI3&amp;", "&amp;'Extrato 2'!BI4&amp;", "&amp;'Extrato 2'!BI5&amp;", "&amp;'Extrato 2'!BI6&amp;", "&amp;'Extrato 2'!BI7&amp;", "&amp;'Extrato 2'!BI8&amp;", "&amp;'Extrato 2'!BI9&amp;", "&amp;'Extrato 2'!BI10&amp;", "&amp;'Extrato 2'!BI11&amp;", "&amp;'Extrato 2'!BI12&amp;", "&amp;'Extrato 2'!BI13&amp;", "&amp;'Extrato 2'!BI14&amp;", "&amp;'Extrato 2'!BI15&amp;", "&amp;'Extrato 2'!BI16&amp;", "&amp;'Extrato 2'!BI17&amp;", "&amp;'Extrato 2'!BI18&amp;" e "&amp;'Extrato 2'!BI19,"")))))))))))))))))</f>
        <v>Vilma Rodrigues Alvez (8)</v>
      </c>
      <c r="GC36" s="13" t="str">
        <f>IF('Extrato 2'!EI9=1,'Extrato 2'!CS3,IF('Extrato 2'!EI9=2,'Extrato 2'!CS3&amp;" e "&amp;'Extrato 2'!CS4,IF('Extrato 2'!EI9=3,'Extrato 2'!CS3&amp;", "&amp;'Extrato 2'!CS4&amp;" e "&amp;'Extrato 2'!CS5,IF('Extrato 2'!EI9=4,'Extrato 2'!CS3&amp;", "&amp;'Extrato 2'!CS4&amp;", "&amp;'Extrato 2'!CS5&amp;" e "&amp;'Extrato 2'!CS6,IF('Extrato 2'!EI9=5,'Extrato 2'!CS3&amp;", "&amp;'Extrato 2'!CS4&amp;", "&amp;'Extrato 2'!CS5&amp;", "&amp;'Extrato 2'!CS6&amp;" e "&amp;'Extrato 2'!CS7,IF('Extrato 2'!EI9=6,'Extrato 2'!CS3&amp;", "&amp;'Extrato 2'!CS4&amp;", "&amp;'Extrato 2'!CS5&amp;", "&amp;'Extrato 2'!CS6&amp;", "&amp;'Extrato 2'!CS7&amp;" e "&amp;'Extrato 2'!CS8,IF('Extrato 2'!EI9=7,'Extrato 2'!CS3&amp;", "&amp;'Extrato 2'!CS4&amp;", "&amp;'Extrato 2'!CS5&amp;", "&amp;'Extrato 2'!CS6&amp;", "&amp;'Extrato 2'!CS7&amp;", "&amp;'Extrato 2'!CS8&amp;" e "&amp;'Extrato 2'!CS9,IF('Extrato 2'!EI9=8,'Extrato 2'!CS3&amp;", "&amp;'Extrato 2'!CS4&amp;", "&amp;'Extrato 2'!CS5&amp;", "&amp;'Extrato 2'!CS6&amp;", "&amp;'Extrato 2'!CS7&amp;", "&amp;'Extrato 2'!CS8&amp;", "&amp;'Extrato 2'!CS9&amp;" e "&amp;'Extrato 2'!CS10,IF('Extrato 2'!EI9=9,'Extrato 2'!CS3&amp;", "&amp;'Extrato 2'!CS4&amp;", "&amp;'Extrato 2'!CS5&amp;", "&amp;'Extrato 2'!CS6&amp;", "&amp;'Extrato 2'!CS7&amp;", "&amp;'Extrato 2'!CS8&amp;", "&amp;'Extrato 2'!CS9&amp;", "&amp;'Extrato 2'!CS10&amp;" e "&amp;'Extrato 2'!CS11,IF('Extrato 2'!EI9=10,'Extrato 2'!CS3&amp;", "&amp;'Extrato 2'!CS4&amp;", "&amp;'Extrato 2'!CS5&amp;", "&amp;'Extrato 2'!CS6&amp;", "&amp;'Extrato 2'!CS7&amp;", "&amp;'Extrato 2'!CS8&amp;", "&amp;'Extrato 2'!CS9&amp;", "&amp;'Extrato 2'!CS10&amp;", "&amp;'Extrato 2'!CS11&amp;" e "&amp;'Extrato 2'!CS12,IF('Extrato 2'!EI9=11,'Extrato 2'!CS3&amp;", "&amp;'Extrato 2'!CS4&amp;", "&amp;'Extrato 2'!CS5&amp;", "&amp;'Extrato 2'!CS6&amp;", "&amp;'Extrato 2'!CS7&amp;", "&amp;'Extrato 2'!CS8&amp;", "&amp;'Extrato 2'!CS9&amp;", "&amp;'Extrato 2'!CS10&amp;", "&amp;'Extrato 2'!CS11&amp;", "&amp;'Extrato 2'!CS12&amp;" e "&amp;'Extrato 2'!CS13,IF('Extrato 2'!EI9=12,'Extrato 2'!CS3&amp;", "&amp;'Extrato 2'!CS4&amp;", "&amp;'Extrato 2'!CS5&amp;", "&amp;'Extrato 2'!CS6&amp;", "&amp;'Extrato 2'!CS7&amp;", "&amp;'Extrato 2'!CS8&amp;", "&amp;'Extrato 2'!CS9&amp;", "&amp;'Extrato 2'!CS10&amp;", "&amp;'Extrato 2'!CS11&amp;", "&amp;'Extrato 2'!CS12&amp;", "&amp;'Extrato 2'!CS13&amp;" e "&amp;'Extrato 2'!CS14,IF('Extrato 2'!EI9=13,'Extrato 2'!CS3&amp;", "&amp;'Extrato 2'!CS4&amp;", "&amp;'Extrato 2'!CS5&amp;", "&amp;'Extrato 2'!CS6&amp;", "&amp;'Extrato 2'!CS7&amp;", "&amp;'Extrato 2'!CS8&amp;", "&amp;'Extrato 2'!CS9&amp;", "&amp;'Extrato 2'!CS10&amp;", "&amp;'Extrato 2'!CS11&amp;", "&amp;'Extrato 2'!CS12&amp;", "&amp;'Extrato 2'!CS13&amp;", "&amp;'Extrato 2'!CS14&amp;" e "&amp;'Extrato 2'!CS15,IF('Extrato 2'!EI9=14,'Extrato 2'!CS3&amp;", "&amp;'Extrato 2'!CS4&amp;", "&amp;'Extrato 2'!CS5&amp;", "&amp;'Extrato 2'!CS6&amp;", "&amp;'Extrato 2'!CS7&amp;", "&amp;'Extrato 2'!CS8&amp;", "&amp;'Extrato 2'!CS9&amp;", "&amp;'Extrato 2'!CS10&amp;", "&amp;'Extrato 2'!CS11&amp;", "&amp;'Extrato 2'!CS12&amp;", "&amp;'Extrato 2'!CS13&amp;", "&amp;'Extrato 2'!CS14&amp;", "&amp;'Extrato 2'!CS15&amp;" e "&amp;'Extrato 2'!CS16,IF('Extrato 2'!EI9=15,'Extrato 2'!CS3&amp;", "&amp;'Extrato 2'!CS4&amp;", "&amp;'Extrato 2'!CS5&amp;", "&amp;'Extrato 2'!CS6&amp;", "&amp;'Extrato 2'!CS7&amp;", "&amp;'Extrato 2'!CS8&amp;", "&amp;'Extrato 2'!CS9&amp;", "&amp;'Extrato 2'!CS10&amp;", "&amp;'Extrato 2'!CS11&amp;", "&amp;'Extrato 2'!CS12&amp;", "&amp;'Extrato 2'!CS13&amp;", "&amp;'Extrato 2'!CS14&amp;", "&amp;'Extrato 2'!CS15&amp;", "&amp;'Extrato 2'!CS16&amp;" e "&amp;'Extrato 2'!CS17,IF('Extrato 2'!EI9=16,'Extrato 2'!CS3&amp;", "&amp;'Extrato 2'!CS4&amp;", "&amp;'Extrato 2'!CS5&amp;", "&amp;'Extrato 2'!CS6&amp;", "&amp;'Extrato 2'!CS7&amp;", "&amp;'Extrato 2'!CS8&amp;", "&amp;'Extrato 2'!CS9&amp;", "&amp;'Extrato 2'!CS10&amp;", "&amp;'Extrato 2'!CS11&amp;", "&amp;'Extrato 2'!CS12&amp;", "&amp;'Extrato 2'!CS13&amp;", "&amp;'Extrato 2'!CS14&amp;", "&amp;'Extrato 2'!CS15&amp;", "&amp;'Extrato 2'!CS16&amp;", "&amp;'Extrato 2'!CS17&amp;" e "&amp;'Extrato 2'!CS18,IF('Extrato 2'!EI9=17,'Extrato 2'!CS3&amp;", "&amp;'Extrato 2'!CS4&amp;", "&amp;'Extrato 2'!CS5&amp;", "&amp;'Extrato 2'!CS6&amp;", "&amp;'Extrato 2'!CS7&amp;", "&amp;'Extrato 2'!CS8&amp;", "&amp;'Extrato 2'!CS9&amp;", "&amp;'Extrato 2'!CS10&amp;", "&amp;'Extrato 2'!CS11&amp;", "&amp;'Extrato 2'!CS12&amp;", "&amp;'Extrato 2'!CS13&amp;", "&amp;'Extrato 2'!CS14&amp;", "&amp;'Extrato 2'!CS15&amp;", "&amp;'Extrato 2'!CS16&amp;", "&amp;'Extrato 2'!CS17&amp;", "&amp;'Extrato 2'!CS18&amp;" e "&amp;'Extrato 2'!CS19,"")))))))))))))))))</f>
        <v>Leide Santos (14)</v>
      </c>
      <c r="GD36" s="13" t="str">
        <f>IF('Extrato 2'!EK9=1,'Extrato 2'!EC3,IF('Extrato 2'!EK9=2,'Extrato 2'!EC3&amp;" e "&amp;'Extrato 2'!EC4,IF('Extrato 2'!EK9=3,'Extrato 2'!EC3&amp;", "&amp;'Extrato 2'!EC4&amp;" e "&amp;'Extrato 2'!EC5,IF('Extrato 2'!EK9=4,'Extrato 2'!EC3&amp;", "&amp;'Extrato 2'!EC4&amp;", "&amp;'Extrato 2'!EC5&amp;" e "&amp;'Extrato 2'!EC6,IF('Extrato 2'!EK9=5,'Extrato 2'!EC3&amp;", "&amp;'Extrato 2'!EC4&amp;", "&amp;'Extrato 2'!EC5&amp;", "&amp;'Extrato 2'!EC6&amp;" e "&amp;'Extrato 2'!EC7,IF('Extrato 2'!EK9=6,'Extrato 2'!EC3&amp;", "&amp;'Extrato 2'!EC4&amp;", "&amp;'Extrato 2'!EC5&amp;", "&amp;'Extrato 2'!EC6&amp;", "&amp;'Extrato 2'!EC7&amp;" e "&amp;'Extrato 2'!EC8,IF('Extrato 2'!EK9=7,'Extrato 2'!EC3&amp;", "&amp;'Extrato 2'!EC4&amp;", "&amp;'Extrato 2'!EC5&amp;", "&amp;'Extrato 2'!EC6&amp;", "&amp;'Extrato 2'!EC7&amp;", "&amp;'Extrato 2'!EC8&amp;" e "&amp;'Extrato 2'!EC9,IF('Extrato 2'!EK9=8,'Extrato 2'!EC3&amp;", "&amp;'Extrato 2'!EC4&amp;", "&amp;'Extrato 2'!EC5&amp;", "&amp;'Extrato 2'!EC6&amp;", "&amp;'Extrato 2'!EC7&amp;", "&amp;'Extrato 2'!EC8&amp;", "&amp;'Extrato 2'!EC9&amp;" e "&amp;'Extrato 2'!EC10,IF('Extrato 2'!EK9=9,'Extrato 2'!EC3&amp;", "&amp;'Extrato 2'!EC4&amp;", "&amp;'Extrato 2'!EC5&amp;", "&amp;'Extrato 2'!EC6&amp;", "&amp;'Extrato 2'!EC7&amp;", "&amp;'Extrato 2'!EC8&amp;", "&amp;'Extrato 2'!EC9&amp;", "&amp;'Extrato 2'!EC10&amp;" e "&amp;'Extrato 2'!EC11,IF('Extrato 2'!EK9=10,'Extrato 2'!EC3&amp;", "&amp;'Extrato 2'!EC4&amp;", "&amp;'Extrato 2'!EC5&amp;", "&amp;'Extrato 2'!EC6&amp;", "&amp;'Extrato 2'!EC7&amp;", "&amp;'Extrato 2'!EC8&amp;", "&amp;'Extrato 2'!EC9&amp;", "&amp;'Extrato 2'!EC10&amp;", "&amp;'Extrato 2'!EC11&amp;" e "&amp;'Extrato 2'!EC12,IF('Extrato 2'!EK9=11,'Extrato 2'!EC3&amp;", "&amp;'Extrato 2'!EC4&amp;", "&amp;'Extrato 2'!EC5&amp;", "&amp;'Extrato 2'!EC6&amp;", "&amp;'Extrato 2'!EC7&amp;", "&amp;'Extrato 2'!EC8&amp;", "&amp;'Extrato 2'!EC9&amp;", "&amp;'Extrato 2'!EC10&amp;", "&amp;'Extrato 2'!EC11&amp;", "&amp;'Extrato 2'!EC12&amp;" e "&amp;'Extrato 2'!EC13,IF('Extrato 2'!EK9=12,'Extrato 2'!EC3&amp;", "&amp;'Extrato 2'!EC4&amp;", "&amp;'Extrato 2'!EC5&amp;", "&amp;'Extrato 2'!EC6&amp;", "&amp;'Extrato 2'!EC7&amp;", "&amp;'Extrato 2'!EC8&amp;", "&amp;'Extrato 2'!EC9&amp;", "&amp;'Extrato 2'!EC10&amp;", "&amp;'Extrato 2'!EC11&amp;", "&amp;'Extrato 2'!EC12&amp;", "&amp;'Extrato 2'!EC13&amp;" e "&amp;'Extrato 2'!EC14,IF('Extrato 2'!EK9=13,'Extrato 2'!EC3&amp;", "&amp;'Extrato 2'!EC4&amp;", "&amp;'Extrato 2'!EC5&amp;", "&amp;'Extrato 2'!EC6&amp;", "&amp;'Extrato 2'!EC7&amp;", "&amp;'Extrato 2'!EC8&amp;", "&amp;'Extrato 2'!EC9&amp;", "&amp;'Extrato 2'!EC10&amp;", "&amp;'Extrato 2'!EC11&amp;", "&amp;'Extrato 2'!EC12&amp;", "&amp;'Extrato 2'!EC13&amp;", "&amp;'Extrato 2'!EC14&amp;" e "&amp;'Extrato 2'!EC15,IF('Extrato 2'!EK9=14,'Extrato 2'!EC3&amp;", "&amp;'Extrato 2'!EC4&amp;", "&amp;'Extrato 2'!EC5&amp;", "&amp;'Extrato 2'!EC6&amp;", "&amp;'Extrato 2'!EC7&amp;", "&amp;'Extrato 2'!EC8&amp;", "&amp;'Extrato 2'!EC9&amp;", "&amp;'Extrato 2'!EC10&amp;", "&amp;'Extrato 2'!EC11&amp;", "&amp;'Extrato 2'!EC12&amp;", "&amp;'Extrato 2'!EC13&amp;", "&amp;'Extrato 2'!EC14&amp;", "&amp;'Extrato 2'!EC15&amp;" e "&amp;'Extrato 2'!EC16,IF('Extrato 2'!EK9=15,'Extrato 2'!EC3&amp;", "&amp;'Extrato 2'!EC4&amp;", "&amp;'Extrato 2'!EC5&amp;", "&amp;'Extrato 2'!EC6&amp;", "&amp;'Extrato 2'!EC7&amp;", "&amp;'Extrato 2'!EC8&amp;", "&amp;'Extrato 2'!EC9&amp;", "&amp;'Extrato 2'!EC10&amp;", "&amp;'Extrato 2'!EC11&amp;", "&amp;'Extrato 2'!EC12&amp;", "&amp;'Extrato 2'!EC13&amp;", "&amp;'Extrato 2'!EC14&amp;", "&amp;'Extrato 2'!EC15&amp;", "&amp;'Extrato 2'!EC16&amp;" e "&amp;'Extrato 2'!EC17,IF('Extrato 2'!EK9=16,'Extrato 2'!EC3&amp;", "&amp;'Extrato 2'!EC4&amp;", "&amp;'Extrato 2'!EC5&amp;", "&amp;'Extrato 2'!EC6&amp;", "&amp;'Extrato 2'!EC7&amp;", "&amp;'Extrato 2'!EC8&amp;", "&amp;'Extrato 2'!EC9&amp;", "&amp;'Extrato 2'!EC10&amp;", "&amp;'Extrato 2'!EC11&amp;", "&amp;'Extrato 2'!EC12&amp;", "&amp;'Extrato 2'!EC13&amp;", "&amp;'Extrato 2'!EC14&amp;", "&amp;'Extrato 2'!EC15&amp;", "&amp;'Extrato 2'!EC16&amp;", "&amp;'Extrato 2'!EC17&amp;" e "&amp;'Extrato 2'!EC18,IF('Extrato 2'!EK9=17,'Extrato 2'!EC3&amp;", "&amp;'Extrato 2'!EC4&amp;", "&amp;'Extrato 2'!EC5&amp;", "&amp;'Extrato 2'!EC6&amp;", "&amp;'Extrato 2'!EC7&amp;", "&amp;'Extrato 2'!EC8&amp;", "&amp;'Extrato 2'!EC9&amp;", "&amp;'Extrato 2'!EC10&amp;", "&amp;'Extrato 2'!EC11&amp;", "&amp;'Extrato 2'!EC12&amp;", "&amp;'Extrato 2'!EC13&amp;", "&amp;'Extrato 2'!EC14&amp;", "&amp;'Extrato 2'!EC15&amp;", "&amp;'Extrato 2'!EC16&amp;", "&amp;'Extrato 2'!EC17&amp;", "&amp;'Extrato 2'!EC18&amp;" e "&amp;'Extrato 2'!EC19,"")))))))))))))))))</f>
        <v/>
      </c>
      <c r="GK36" s="10" t="s">
        <v>4</v>
      </c>
      <c r="GL36" s="12" t="str">
        <f>IF(GK35="","",IF(GL35="","",IF((GK35-GL35)&lt;0,(GK35-GL35)*-1,(GK35-GL35)*1)))</f>
        <v/>
      </c>
      <c r="GM36" s="12" t="str">
        <f>IF(GK35="","",IF(GM35="","",IF((GK35-GM35)&lt;0,(GK35-GM35)*-1,(GK35-GM35)*1)))</f>
        <v/>
      </c>
      <c r="GN36" s="12" t="str">
        <f>IF(GK35="","",IF(GN35="","",IF((GK35-GN35)&lt;0,(GK35-GN35)*-1,(GK35-GN35)*1)))</f>
        <v/>
      </c>
      <c r="GO36" s="12" t="str">
        <f>IF(GK35="","",IF(GO35="","",IF((GK35-GO35)&lt;0,(GK35-GO35)*-1,(GK35-GO35)*1)))</f>
        <v/>
      </c>
      <c r="GP36" s="12" t="str">
        <f>IF(GK35="","",IF(GP35="","",IF((GK35-GP35)&lt;0,(GK35-GP35)*-1,(GK35-GP35)*1)))</f>
        <v/>
      </c>
      <c r="GQ36" s="12" t="str">
        <f>IF(GK35="","",IF(GQ35="","",IF((GK35-GQ35)&lt;0,(GK35-GQ35)*-1,(GK35-GQ35)*1)))</f>
        <v/>
      </c>
      <c r="GS36" s="11" t="str">
        <f>IF(ISERROR('Extrato 2'!II35&amp;" e"&amp;" "&amp;'Extrato 2'!IJ35&amp;"."),"-",'Extrato 2'!II35&amp;" e"&amp;" "&amp;'Extrato 2'!IJ35&amp;".")</f>
        <v>semelhante a 1ª colocada e semelhante a 2ª colocada.</v>
      </c>
      <c r="GT36" s="11" t="str">
        <f>IF(ISERROR('Extrato 2'!II35&amp;","&amp;" "&amp;'Extrato 2'!IJ35&amp;" e"&amp;" "&amp;'Extrato 2'!IK35&amp;"."),"-",'Extrato 2'!II35&amp;","&amp;" "&amp;'Extrato 2'!IJ35&amp;" e"&amp;" "&amp;'Extrato 2'!IK35&amp;".")</f>
        <v>semelhante a 1ª colocada, semelhante a 2ª colocada e semelhante a 3ª colocada.</v>
      </c>
      <c r="GU36" s="11" t="str">
        <f>IF(ISERROR('Extrato 2'!II35&amp;","&amp;" "&amp;'Extrato 2'!IJ35&amp;","&amp;" "&amp;'Extrato 2'!IK35&amp;" e"&amp;" "&amp;'Extrato 2'!IL35&amp;"."),"-",'Extrato 2'!II35&amp;","&amp;" "&amp;'Extrato 2'!IJ35&amp;","&amp;" "&amp;'Extrato 2'!IK35&amp;" e"&amp;" "&amp;'Extrato 2'!IL35&amp;".")</f>
        <v>semelhante a 1ª colocada, semelhante a 2ª colocada, semelhante a 3ª colocada e semelhante a 4ª colocada.</v>
      </c>
      <c r="GV36" s="11" t="str">
        <f>IF(ISERROR('Extrato 2'!II35&amp;","&amp;" "&amp;'Extrato 2'!IJ35&amp;","&amp;" "&amp;'Extrato 2'!IK35&amp;","&amp;" "&amp;'Extrato 2'!IL35&amp;" e"&amp;" "&amp;'Extrato 2'!IM35&amp;"."),"-",'Extrato 2'!II35&amp;","&amp;" "&amp;'Extrato 2'!IJ35&amp;","&amp;" "&amp;'Extrato 2'!IK35&amp;","&amp;" "&amp;'Extrato 2'!IL35&amp;" e"&amp;" "&amp;'Extrato 2'!IM35&amp;".")</f>
        <v>semelhante a 1ª colocada, semelhante a 2ª colocada, semelhante a 3ª colocada, semelhante a 4ª colocada e semelhante a 5ª colocada.</v>
      </c>
      <c r="GW36" s="11" t="str">
        <f>IF(ISERROR('Extrato 2'!II35&amp;","&amp;" "&amp;'Extrato 2'!IJ35&amp;","&amp;" "&amp;'Extrato 2'!IK35&amp;","&amp;" "&amp;'Extrato 2'!IL35&amp;","&amp;" "&amp;'Extrato 2'!IM35&amp;"e"&amp;" "&amp;'Extrato 2'!IN35&amp;"."),"-",'Extrato 2'!II35&amp;","&amp;" "&amp;'Extrato 2'!IJ35&amp;","&amp;" "&amp;'Extrato 2'!IK35&amp;","&amp;" "&amp;'Extrato 2'!IL35&amp;","&amp;" "&amp;'Extrato 2'!IM35&amp;" e"&amp;" "&amp;'Extrato 2'!IN35&amp;".")</f>
        <v>semelhante a 1ª colocada, semelhante a 2ª colocada, semelhante a 3ª colocada, semelhante a 4ª colocada, semelhante a 5ª colocada e semelhante a 6ª colocada.</v>
      </c>
      <c r="MB36" s="32">
        <f t="shared" si="12"/>
        <v>32</v>
      </c>
      <c r="MC36" s="32">
        <v>34</v>
      </c>
      <c r="MD36" s="32" t="str">
        <f>IF('Extrato 2'!X34=0,"",'Extrato 2'!X34)</f>
        <v/>
      </c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</row>
    <row r="37" spans="2:369" ht="15" customHeight="1" x14ac:dyDescent="0.25">
      <c r="B37" s="19">
        <f>'Extrato 2'!MC39</f>
        <v>37</v>
      </c>
      <c r="C37" s="7">
        <f>Esboço!AX35</f>
        <v>35</v>
      </c>
      <c r="D37" s="4" t="str">
        <f>IF('Análise Quantitativa'!V71=0,"",'Análise Quantitativa'!V71)</f>
        <v/>
      </c>
      <c r="E37" s="3" t="str">
        <f>IF('Análise Quantitativa'!P71=0,"",'Análise Quantitativa'!P71)</f>
        <v/>
      </c>
      <c r="F37" s="19" t="str">
        <f t="shared" si="0"/>
        <v/>
      </c>
      <c r="G37" s="19" t="str">
        <f t="shared" si="1"/>
        <v/>
      </c>
      <c r="H37" s="22" t="str">
        <v/>
      </c>
      <c r="I37" s="22" t="str">
        <v/>
      </c>
      <c r="J37" s="76" t="str">
        <f>IFERROR(IF('Análise Quantitativa'!$D$33="Máximo",RANK(D37,$D$3:$D$72,0),IF('Análise Quantitativa'!$D$33="Mínimo",RANK(D37,$D$3:$D$72,1),IF('Análise Quantitativa'!$D$33="- Mínimo",RANK(D37,$D$3:$D$72,1),""))),"")</f>
        <v/>
      </c>
      <c r="K37" s="76" t="str">
        <f>IFERROR(IF('Análise Quantitativa'!$D$33="Máximo",_xlfn.RANK.EQ(D37,$D$3:$D$72,0)+COUNTIF($D$3:D37,D37)-1,IF('Análise Quantitativa'!$D$33="Mínimo",_xlfn.RANK.EQ(D37,$D$3:$D$72,1)+COUNTIF($D$3:D37,D37)-1,IF('Análise Quantitativa'!$D$33="- Mínimo",_xlfn.RANK.EQ(D37,$D$3:$D$72,1)+COUNTIF($D$3:D37,D37)-1,""))),"")</f>
        <v/>
      </c>
      <c r="L37" s="6" t="str">
        <f>IFERROR(IF(ISBLANK(D37),"",IF(AND(D37&gt;'Extrato 2'!$EW$3),'Extrato 2'!$HR$2,IF(AND(D37&lt;'Extrato 2'!$EX$3),'Extrato 2'!$HQ$2,'Extrato 2'!$HP$2))),"")</f>
        <v>&gt;₯</v>
      </c>
      <c r="M37" s="6" t="e">
        <f>IF((((IF(AND('Extrato 2'!D37&gt;'Extrato 2'!$EW$3),(('Extrato 2'!$EW$3-'Extrato 2'!D37)/'Extrato 2'!D37),IF(AND('Extrato 2'!D37&lt;'Extrato 2'!$EX$3),(('Extrato 2'!$EX$3-'Extrato 2'!D37)/'Extrato 2'!D37),'Extrato 2'!$HW$2)))))&lt;0,IF(AND('Extrato 2'!D37&gt;'Extrato 2'!$EW$3),(('Extrato 2'!$EW$3-'Extrato 2'!D37)/'Extrato 2'!D37),IF(AND('Extrato 2'!D37&lt;'Extrato 2'!$EX$3),(('Extrato 2'!$EX$3-'Extrato 2'!D37)/'Extrato 2'!D37),'Extrato 2'!$HW$2))*-1,IF(AND('Extrato 2'!D37&gt;'Extrato 2'!$EW$3),(('Extrato 2'!$EW$3-'Extrato 2'!D37)/'Extrato 2'!D37),IF(AND('Extrato 2'!D37&lt;'Extrato 2'!$EX$3),(('Extrato 2'!$EX$3-'Extrato 2'!D37)/'Extrato 2'!D37),'Extrato 2'!$HW$2)))</f>
        <v>#VALUE!</v>
      </c>
      <c r="N37" s="6" t="e">
        <f>IF(AND(D37&gt;'Extrato 2'!$EW$3),M37,"")</f>
        <v>#VALUE!</v>
      </c>
      <c r="O37" s="6" t="str">
        <f>IF(D37&lt;'Extrato 2'!$EX$3,M37,"")</f>
        <v/>
      </c>
      <c r="P37" s="5" t="str">
        <f>IF('Extrato 2'!L37='Extrato 2'!$HP$2,'Extrato 2'!D37,"")</f>
        <v/>
      </c>
      <c r="Q37" s="4" t="str">
        <f>IF(ISNA(HLOOKUP($Q$2,'Extrato 2'!$ME$3:$NE$74,B37,0)),"",IF(HLOOKUP($Q$2,'Extrato 2'!$ME$3:$NE$74,B37,0)="","",IF(HLOOKUP($Q$2,'Extrato 2'!$ME$3:$NE$74,B37,0)=0,"",HLOOKUP($Q$2,'Extrato 2'!$ME$3:$NE$74,B37,0))))</f>
        <v/>
      </c>
      <c r="S37" s="77" t="str">
        <f t="shared" si="6"/>
        <v/>
      </c>
      <c r="T37" s="19" t="str">
        <f t="shared" si="2"/>
        <v/>
      </c>
      <c r="U37" s="3" t="str">
        <f>IF('Análise Quantitativa'!C71=0,"",'Análise Quantitativa'!C71)</f>
        <v/>
      </c>
      <c r="V37" s="19" t="str">
        <f t="shared" si="3"/>
        <v/>
      </c>
      <c r="X37" s="19" t="str">
        <f t="shared" si="4"/>
        <v/>
      </c>
      <c r="Y37" s="19" t="str">
        <f t="shared" si="5"/>
        <v/>
      </c>
      <c r="AA37" s="19" t="str">
        <f>IF('Extrato 2'!D37='Extrato 2'!$EF$3,'Extrato 2'!E37,"")</f>
        <v/>
      </c>
      <c r="AB37" s="19" t="str">
        <f>IF(AA37="","-",'Extrato 2'!S37)</f>
        <v>-</v>
      </c>
      <c r="AC37" s="19" t="str">
        <v/>
      </c>
      <c r="AD37" s="19" t="str">
        <f>IF(AC37="","",VLOOKUP(AC37,'Extrato 2'!$S$3:$U$72,3,0))</f>
        <v/>
      </c>
      <c r="AE37" s="2" t="str">
        <f>IF(AC37="","",AD37&amp;" ("&amp;VLOOKUP(AC37,'Extrato 2'!$S$3:$U$72,2,0)&amp;")")</f>
        <v/>
      </c>
      <c r="AF37" s="19" t="str">
        <f>IF('Extrato 2'!D37='Extrato 2'!$EF$4,'Extrato 2'!E37,"")</f>
        <v/>
      </c>
      <c r="AG37" s="19" t="str">
        <f>IF(AF37="","-",'Extrato 2'!$S37)</f>
        <v>-</v>
      </c>
      <c r="AH37" s="19" t="str">
        <v/>
      </c>
      <c r="AI37" s="19" t="str">
        <f>IF(AH37="","",VLOOKUP(AH37,'Extrato 2'!$S$3:$U$72,3,0))</f>
        <v/>
      </c>
      <c r="AJ37" s="2" t="str">
        <f>IF(AH37="","",AI37&amp;" ("&amp;VLOOKUP(AH37,'Extrato 2'!$S$3:$U$72,2,0)&amp;")")</f>
        <v/>
      </c>
      <c r="AK37" s="19" t="str">
        <f>IF('Extrato 2'!D37='Extrato 2'!$EF$5,'Extrato 2'!E37,"")</f>
        <v/>
      </c>
      <c r="AL37" s="19" t="str">
        <f>IF(AK37="","-",'Extrato 2'!$S37)</f>
        <v>-</v>
      </c>
      <c r="AM37" s="19" t="str">
        <v/>
      </c>
      <c r="AN37" s="19" t="str">
        <f>IF(AM37="","",VLOOKUP(AM37,'Extrato 2'!$S$3:$U$72,3,0))</f>
        <v/>
      </c>
      <c r="AO37" s="2" t="str">
        <f>IF(AM37="","",AN37&amp;" ("&amp;VLOOKUP(AM37,'Extrato 2'!$S$3:$U$72,2,0)&amp;")")</f>
        <v/>
      </c>
      <c r="AP37" s="19" t="str">
        <f>IF('Extrato 2'!D37='Extrato 2'!$EF$6,'Extrato 2'!E37,"")</f>
        <v/>
      </c>
      <c r="AQ37" s="19" t="str">
        <f>IF(AP37="","-",'Extrato 2'!$S37)</f>
        <v>-</v>
      </c>
      <c r="AR37" s="19" t="str">
        <v/>
      </c>
      <c r="AS37" s="19" t="str">
        <f>IF(AR37="","",VLOOKUP(AR37,'Extrato 2'!$S$3:$U$72,3,0))</f>
        <v/>
      </c>
      <c r="AT37" s="2" t="str">
        <f>IF(AR37="","",AS37&amp;" ("&amp;VLOOKUP(AR37,'Extrato 2'!$S$3:$U$72,2,0)&amp;")")</f>
        <v/>
      </c>
      <c r="AU37" s="19" t="str">
        <f>IF('Extrato 2'!D37='Extrato 2'!$EF$7,'Extrato 2'!E37,"")</f>
        <v/>
      </c>
      <c r="AV37" s="19" t="str">
        <f>IF(AU37="","-",'Extrato 2'!$S37)</f>
        <v>-</v>
      </c>
      <c r="AW37" s="19" t="str">
        <v/>
      </c>
      <c r="AX37" s="19" t="str">
        <f>IF(AW37="","",VLOOKUP(AW37,'Extrato 2'!$S$3:$U$72,3,0))</f>
        <v/>
      </c>
      <c r="AY37" s="2" t="str">
        <f>IF(AW37="","",AX37&amp;" ("&amp;VLOOKUP(AW37,'Extrato 2'!$S$3:$U$72,2,0)&amp;")")</f>
        <v/>
      </c>
      <c r="AZ37" s="19" t="str">
        <f>IF('Extrato 2'!D37='Extrato 2'!$EF$8,'Extrato 2'!E37,"")</f>
        <v/>
      </c>
      <c r="BA37" s="19" t="str">
        <f>IF(AZ37="","-",'Extrato 2'!$S37)</f>
        <v>-</v>
      </c>
      <c r="BB37" s="19" t="str">
        <v/>
      </c>
      <c r="BC37" s="19" t="str">
        <f>IF(BB37="","",VLOOKUP(BB37,'Extrato 2'!$S$3:$U$72,3,0))</f>
        <v/>
      </c>
      <c r="BD37" s="2" t="str">
        <f>IF(BB37="","",BC37&amp;" ("&amp;VLOOKUP(BB37,'Extrato 2'!$S$3:$U$72,2,0)&amp;")")</f>
        <v/>
      </c>
      <c r="BE37" s="19" t="str">
        <f>IF('Extrato 2'!D37='Extrato 2'!$EF$9,'Extrato 2'!E37,"")</f>
        <v/>
      </c>
      <c r="BF37" s="19" t="str">
        <f>IF(BE37="","-",'Extrato 2'!$S37)</f>
        <v>-</v>
      </c>
      <c r="BG37" s="19" t="str">
        <v/>
      </c>
      <c r="BH37" s="19" t="str">
        <f>IF(BG37="","",VLOOKUP(BG37,'Extrato 2'!$S$3:$U$72,3,0))</f>
        <v/>
      </c>
      <c r="BI37" s="2" t="str">
        <f>IF(BG37="","",BH37&amp;" ("&amp;VLOOKUP(BG37,'Extrato 2'!$S$3:$U$72,2,0)&amp;")")</f>
        <v/>
      </c>
      <c r="BJ37" s="8"/>
      <c r="BK37" s="19" t="str">
        <f>IF('Extrato 2'!D37='Extrato 2'!$EH$3,'Extrato 2'!E37,"")</f>
        <v/>
      </c>
      <c r="BL37" s="19" t="str">
        <f>IF(BK37="","-",'Extrato 2'!S37)</f>
        <v>-</v>
      </c>
      <c r="BM37" s="19" t="str">
        <v/>
      </c>
      <c r="BN37" s="19" t="str">
        <f>IF(BM37="","",VLOOKUP(BM37,'Extrato 2'!$S$3:$U$72,3,0))</f>
        <v/>
      </c>
      <c r="BO37" s="2" t="str">
        <f>IF(BM37="","",BN37&amp;" ("&amp;VLOOKUP(BM37,'Extrato 2'!$S$3:$U$72,2,0)&amp;")")</f>
        <v/>
      </c>
      <c r="BP37" s="19" t="str">
        <f>IF('Extrato 2'!D37='Extrato 2'!$EH$4,'Extrato 2'!E37,"")</f>
        <v/>
      </c>
      <c r="BQ37" s="19" t="str">
        <f>IF(BP37="","-",'Extrato 2'!$S37)</f>
        <v>-</v>
      </c>
      <c r="BR37" s="19" t="str">
        <v/>
      </c>
      <c r="BS37" s="19" t="str">
        <f>IF(BR37="","",VLOOKUP(BR37,'Extrato 2'!$S$3:$U$72,3,0))</f>
        <v/>
      </c>
      <c r="BT37" s="2" t="str">
        <f>IF(BR37="","",BS37&amp;" ("&amp;VLOOKUP(BR37,'Extrato 2'!$S$3:$U$72,2,0)&amp;")")</f>
        <v/>
      </c>
      <c r="BU37" s="19" t="str">
        <f>IF('Extrato 2'!D37='Extrato 2'!$EH$5,'Extrato 2'!E37,"")</f>
        <v/>
      </c>
      <c r="BV37" s="19" t="str">
        <f>IF(BU37="","-",'Extrato 2'!$S37)</f>
        <v>-</v>
      </c>
      <c r="BW37" s="19" t="str">
        <v/>
      </c>
      <c r="BX37" s="19" t="str">
        <f>IF(BW37="","",VLOOKUP(BW37,'Extrato 2'!$S$3:$U$72,3,0))</f>
        <v/>
      </c>
      <c r="BY37" s="2" t="str">
        <f>IF(BW37="","",BX37&amp;" ("&amp;VLOOKUP(BW37,'Extrato 2'!$S$3:$U$72,2,0)&amp;")")</f>
        <v/>
      </c>
      <c r="BZ37" s="19" t="str">
        <f>IF('Extrato 2'!D37='Extrato 2'!$EH$6,'Extrato 2'!E37,"")</f>
        <v/>
      </c>
      <c r="CA37" s="19" t="str">
        <f>IF(BZ37="","-",'Extrato 2'!$S37)</f>
        <v>-</v>
      </c>
      <c r="CB37" s="19" t="str">
        <v/>
      </c>
      <c r="CC37" s="19" t="str">
        <f>IF(CB37="","",VLOOKUP(CB37,'Extrato 2'!$S$3:$U$72,3,0))</f>
        <v/>
      </c>
      <c r="CD37" s="2" t="str">
        <f>IF(CB37="","",CC37&amp;" ("&amp;VLOOKUP(CB37,'Extrato 2'!$S$3:$U$72,2,0)&amp;")")</f>
        <v/>
      </c>
      <c r="CE37" s="19" t="str">
        <f>IF('Extrato 2'!D37='Extrato 2'!$EH$7,'Extrato 2'!E37,"")</f>
        <v/>
      </c>
      <c r="CF37" s="19" t="str">
        <f>IF(CE37="","-",'Extrato 2'!$S37)</f>
        <v>-</v>
      </c>
      <c r="CG37" s="19" t="str">
        <v/>
      </c>
      <c r="CH37" s="19" t="str">
        <f>IF(CG37="","",VLOOKUP(CG37,'Extrato 2'!$S$3:$U$72,3,0))</f>
        <v/>
      </c>
      <c r="CI37" s="2" t="str">
        <f>IF(CG37="","",CH37&amp;" ("&amp;VLOOKUP(CG37,'Extrato 2'!$S$3:$U$72,2,0)&amp;")")</f>
        <v/>
      </c>
      <c r="CJ37" s="19" t="str">
        <f>IF('Extrato 2'!D37='Extrato 2'!$EH$8,'Extrato 2'!E37,"")</f>
        <v/>
      </c>
      <c r="CK37" s="19" t="str">
        <f>IF(CJ37="","-",'Extrato 2'!$S37)</f>
        <v>-</v>
      </c>
      <c r="CL37" s="19" t="str">
        <v/>
      </c>
      <c r="CM37" s="19" t="str">
        <f>IF(CL37="","",VLOOKUP(CL37,'Extrato 2'!$S$3:$U$72,3,0))</f>
        <v/>
      </c>
      <c r="CN37" s="2" t="str">
        <f>IF(CL37="","",CM37&amp;" ("&amp;VLOOKUP(CL37,'Extrato 2'!$S$3:$U$72,2,0)&amp;")")</f>
        <v/>
      </c>
      <c r="CO37" s="19" t="str">
        <f>IF('Extrato 2'!D37='Extrato 2'!$EH$9,'Extrato 2'!E37,"")</f>
        <v/>
      </c>
      <c r="CP37" s="19" t="str">
        <f>IF(CO37="","-",'Extrato 2'!$S37)</f>
        <v>-</v>
      </c>
      <c r="CQ37" s="19" t="str">
        <v/>
      </c>
      <c r="CR37" s="19" t="str">
        <f>IF(CQ37="","",VLOOKUP(CQ37,'Extrato 2'!$S$3:$U$72,3,0))</f>
        <v/>
      </c>
      <c r="CS37" s="2" t="str">
        <f>IF(CQ37="","",CR37&amp;" ("&amp;VLOOKUP(CQ37,'Extrato 2'!$S$3:$U$72,2,0)&amp;")")</f>
        <v/>
      </c>
      <c r="CU37" s="19" t="str">
        <f>IF('Extrato 2'!D37='Extrato 2'!$EJ$3,'Extrato 2'!E37,"")</f>
        <v/>
      </c>
      <c r="CV37" s="19" t="str">
        <f>IF(CU37="","-",'Extrato 2'!S37)</f>
        <v>-</v>
      </c>
      <c r="CW37" s="19" t="str">
        <v/>
      </c>
      <c r="CX37" s="19" t="str">
        <f>IF(CW37="","",VLOOKUP(CW37,'Extrato 2'!$S$3:$U$72,3,0))</f>
        <v/>
      </c>
      <c r="CY37" s="2" t="str">
        <f>IF(CW37="","",CX37&amp;" ("&amp;VLOOKUP(CW37,'Extrato 2'!$S$3:$U$72,2,0)&amp;")")</f>
        <v/>
      </c>
      <c r="CZ37" s="19" t="str">
        <f>IF('Extrato 2'!D37='Extrato 2'!$EJ$4,'Extrato 2'!E37,"")</f>
        <v/>
      </c>
      <c r="DA37" s="19" t="str">
        <f>IF(CZ37="","-",'Extrato 2'!$S37)</f>
        <v>-</v>
      </c>
      <c r="DB37" s="19" t="str">
        <v/>
      </c>
      <c r="DC37" s="19" t="str">
        <f>IF(DB37="","",VLOOKUP(DB37,'Extrato 2'!$S$3:$U$72,3,0))</f>
        <v/>
      </c>
      <c r="DD37" s="2" t="str">
        <f>IF(DB37="","",DC37&amp;" ("&amp;VLOOKUP(DB37,'Extrato 2'!$S$3:$U$72,2,0)&amp;")")</f>
        <v/>
      </c>
      <c r="DE37" s="19" t="str">
        <f>IF('Extrato 2'!D37='Extrato 2'!$EJ$5,'Extrato 2'!E37,"")</f>
        <v/>
      </c>
      <c r="DF37" s="19" t="str">
        <f>IF(DE37="","-",'Extrato 2'!$S37)</f>
        <v>-</v>
      </c>
      <c r="DG37" s="19" t="str">
        <v/>
      </c>
      <c r="DH37" s="19" t="str">
        <f>IF(DG37="","",VLOOKUP(DG37,'Extrato 2'!$S$3:$U$72,3,0))</f>
        <v/>
      </c>
      <c r="DI37" s="2" t="str">
        <f>IF(DG37="","",DH37&amp;" ("&amp;VLOOKUP(DG37,'Extrato 2'!$S$3:$U$72,2,0)&amp;")")</f>
        <v/>
      </c>
      <c r="DJ37" s="19" t="str">
        <f>IF('Extrato 2'!D37='Extrato 2'!$EJ$6,'Extrato 2'!E37,"")</f>
        <v/>
      </c>
      <c r="DK37" s="19" t="str">
        <f>IF(DJ37="","-",'Extrato 2'!$S37)</f>
        <v>-</v>
      </c>
      <c r="DL37" s="19" t="str">
        <v/>
      </c>
      <c r="DM37" s="19" t="str">
        <f>IF(DL37="","",VLOOKUP(DL37,'Extrato 2'!$S$3:$U$72,3,0))</f>
        <v/>
      </c>
      <c r="DN37" s="2" t="str">
        <f>IF(DL37="","",DM37&amp;" ("&amp;VLOOKUP(DL37,'Extrato 2'!$S$3:$U$72,2,0)&amp;")")</f>
        <v/>
      </c>
      <c r="DO37" s="19" t="str">
        <f>IF('Extrato 2'!D37='Extrato 2'!$EJ$7,'Extrato 2'!E37,"")</f>
        <v/>
      </c>
      <c r="DP37" s="19" t="str">
        <f>IF(DO37="","-",'Extrato 2'!$S37)</f>
        <v>-</v>
      </c>
      <c r="DQ37" s="19" t="str">
        <v/>
      </c>
      <c r="DR37" s="19" t="str">
        <f>IF(DQ37="","",VLOOKUP(DQ37,'Extrato 2'!$S$3:$U$72,3,0))</f>
        <v/>
      </c>
      <c r="DS37" s="2" t="str">
        <f>IF(DQ37="","",DR37&amp;" ("&amp;VLOOKUP(DQ37,'Extrato 2'!$S$3:$U$72,2,0)&amp;")")</f>
        <v/>
      </c>
      <c r="DT37" s="19" t="str">
        <f>IF('Extrato 2'!D37='Extrato 2'!$EJ$8,'Extrato 2'!E37,"")</f>
        <v/>
      </c>
      <c r="DU37" s="19" t="str">
        <f>IF(DT37="","-",'Extrato 2'!$S37)</f>
        <v>-</v>
      </c>
      <c r="DV37" s="19" t="str">
        <v/>
      </c>
      <c r="DW37" s="19" t="str">
        <f>IF(DV37="","",VLOOKUP(DV37,'Extrato 2'!$S$3:$U$72,3,0))</f>
        <v/>
      </c>
      <c r="DX37" s="2" t="str">
        <f>IF(DV37="","",DW37&amp;" ("&amp;VLOOKUP(DV37,'Extrato 2'!$S$3:$U$72,2,0)&amp;")")</f>
        <v/>
      </c>
      <c r="DY37" s="19" t="str">
        <f>IF('Extrato 2'!D37='Extrato 2'!$EJ$9,'Extrato 2'!E37,"")</f>
        <v/>
      </c>
      <c r="DZ37" s="19" t="str">
        <f>IF(DY37="","-",'Extrato 2'!$S37)</f>
        <v>-</v>
      </c>
      <c r="EA37" s="19" t="str">
        <v/>
      </c>
      <c r="EB37" s="19" t="str">
        <f>IF(EA37="","",VLOOKUP(EA37,'Extrato 2'!$S$3:$U$72,3,0))</f>
        <v/>
      </c>
      <c r="EC37" s="2" t="str">
        <f>IF(EA37="","",EB37&amp;" ("&amp;VLOOKUP(EA37,'Extrato 2'!$S$3:$U$72,2,0)&amp;")")</f>
        <v/>
      </c>
      <c r="FM37" s="78">
        <v>35</v>
      </c>
      <c r="FN37" s="78" t="str">
        <f>IF('Extrato 2'!$FG$13='Extrato 2'!$GB$29,'Extrato 2'!AE37,IF('Extrato 2'!$FG$13='Extrato 2'!$GC$29,'Extrato 2'!BO37,IF('Extrato 2'!$FG$13='Extrato 2'!$EJ$2,'Extrato 2'!CY37,"")))</f>
        <v/>
      </c>
      <c r="FO37" s="78">
        <v>35</v>
      </c>
      <c r="FP37" s="78" t="str">
        <f>IF('Extrato 2'!$FG$13='Extrato 2'!$GB$29,'Extrato 2'!AJ37,IF('Extrato 2'!$FG$13='Extrato 2'!$GC$29,'Extrato 2'!BT37,IF('Extrato 2'!$FG$13='Extrato 2'!$EJ$2,'Extrato 2'!DD37,"")))</f>
        <v/>
      </c>
      <c r="FQ37" s="78">
        <v>35</v>
      </c>
      <c r="FR37" s="78" t="str">
        <f>IF('Extrato 2'!$FG$13='Extrato 2'!$GB$29,'Extrato 2'!AO37,IF('Extrato 2'!$FG$13='Extrato 2'!$GC$29,'Extrato 2'!BY37,IF('Extrato 2'!$FG$13='Extrato 2'!$EJ$2,'Extrato 2'!DI37,"")))</f>
        <v/>
      </c>
      <c r="FS37" s="78">
        <v>35</v>
      </c>
      <c r="FT37" s="78" t="str">
        <f>IF('Extrato 2'!$FG$13='Extrato 2'!$GB$29,'Extrato 2'!AT37,IF('Extrato 2'!$FG$13='Extrato 2'!$GC$29,'Extrato 2'!CD37,IF('Extrato 2'!$FG$13='Extrato 2'!$EJ$2,'Extrato 2'!DN37,"")))</f>
        <v/>
      </c>
      <c r="FU37" s="78">
        <v>35</v>
      </c>
      <c r="FV37" s="78" t="str">
        <f>IF('Extrato 2'!$FG$13='Extrato 2'!$GB$29,'Extrato 2'!AY37,IF('Extrato 2'!$FG$13='Extrato 2'!$GC$29,'Extrato 2'!CI37,IF('Extrato 2'!$FG$13='Extrato 2'!$EJ$2,'Extrato 2'!DS37,"")))</f>
        <v/>
      </c>
      <c r="FW37" s="78">
        <v>35</v>
      </c>
      <c r="FX37" s="78" t="str">
        <f>IF('Extrato 2'!$FG$13='Extrato 2'!$GB$29,'Extrato 2'!BD37,IF('Extrato 2'!$FG$13='Extrato 2'!$GC$29,'Extrato 2'!CN37,IF('Extrato 2'!$FG$13='Extrato 2'!$EJ$2,'Extrato 2'!DX37,"")))</f>
        <v/>
      </c>
      <c r="FY37" s="78">
        <v>35</v>
      </c>
      <c r="FZ37" s="78" t="str">
        <f>IF('Extrato 2'!$FG$13='Extrato 2'!$GB$29,'Extrato 2'!BI37,IF('Extrato 2'!$FG$13='Extrato 2'!$GC$29,'Extrato 2'!CS37,IF('Extrato 2'!$FG$13='Extrato 2'!$EJ$2,'Extrato 2'!EC37,"")))</f>
        <v/>
      </c>
      <c r="GK37" s="10" t="s">
        <v>3</v>
      </c>
      <c r="GL37" s="9" t="e">
        <f>IF(GK35=0,"",IF(GL35=0,"",IF((GL35-GK35)/GK35&lt;0,((GL35-GK35)/GK35)*-1,(GL35-GK35)/GK35)))</f>
        <v>#VALUE!</v>
      </c>
      <c r="GM37" s="9" t="e">
        <f>IF(GK35=0,"",IF(GM35=0,"",IF((GM35-GK35)/GK35&lt;0,((GM35-GK35)/GK35)*-1,(GM35-GK35)/GK35)))</f>
        <v>#VALUE!</v>
      </c>
      <c r="GN37" s="9" t="e">
        <f>IF(GK35=0,"",IF(GN35=0,"",IF((GN35-GK35)/GK35&lt;0,((GN35-GK35)/GK35)*-1,(GN35-GK35)/GK35)))</f>
        <v>#VALUE!</v>
      </c>
      <c r="GO37" s="9" t="e">
        <f>IF(GK35=0,"",IF(GO35=0,"",IF((GO35-GK35)/GK35&lt;0,((GO35-GK35)/GK35)*-1,(GO35-GK35)/GK35)))</f>
        <v>#VALUE!</v>
      </c>
      <c r="GP37" s="9" t="e">
        <f>IF(GK35=0,"",IF(GP35=0,"",IF((GP35-GK35)/GK35&lt;0,((GP35-GK35)/GK35)*-1,(GP35-GK35)/GK35)))</f>
        <v>#VALUE!</v>
      </c>
      <c r="GQ37" s="9" t="e">
        <f>IF(GK35=0,"",IF(GQ35=0,"",IF((GQ35-GK35)/GK35&lt;0,((GQ35-GK35)/GK35)*-1,(GQ35-GK35)/GK35)))</f>
        <v>#VALUE!</v>
      </c>
      <c r="MB37" s="32">
        <f t="shared" si="12"/>
        <v>33</v>
      </c>
      <c r="MC37" s="32">
        <v>35</v>
      </c>
      <c r="MD37" s="32" t="str">
        <f>IF('Extrato 2'!X35=0,"",'Extrato 2'!X35)</f>
        <v/>
      </c>
      <c r="ME37" s="32"/>
      <c r="MF37" s="32"/>
      <c r="MG37" s="32"/>
      <c r="MH37" s="32"/>
      <c r="MI37" s="32"/>
      <c r="MJ37" s="32"/>
      <c r="MK37" s="32"/>
      <c r="ML37" s="32"/>
      <c r="MM37" s="32"/>
      <c r="MN37" s="32"/>
      <c r="MO37" s="32"/>
      <c r="MP37" s="32"/>
      <c r="MQ37" s="32"/>
      <c r="MR37" s="32"/>
      <c r="MS37" s="32"/>
      <c r="MT37" s="32"/>
      <c r="MU37" s="32"/>
      <c r="MV37" s="32"/>
      <c r="MW37" s="32"/>
      <c r="MX37" s="32"/>
      <c r="MY37" s="32"/>
      <c r="MZ37" s="32"/>
      <c r="NA37" s="32"/>
      <c r="NB37" s="32"/>
      <c r="NC37" s="32"/>
      <c r="ND37" s="32"/>
      <c r="NE37" s="32"/>
    </row>
    <row r="38" spans="2:369" ht="15" customHeight="1" x14ac:dyDescent="0.25">
      <c r="B38" s="19">
        <f>'Extrato 2'!MC40</f>
        <v>38</v>
      </c>
      <c r="C38" s="7">
        <f>Esboço!AX36</f>
        <v>36</v>
      </c>
      <c r="D38" s="4"/>
      <c r="E38" s="3"/>
      <c r="F38" s="19" t="str">
        <f t="shared" si="0"/>
        <v>-</v>
      </c>
      <c r="G38" s="19" t="str">
        <f t="shared" si="1"/>
        <v>-</v>
      </c>
      <c r="H38" s="22" t="str">
        <v/>
      </c>
      <c r="I38" s="22" t="str">
        <v/>
      </c>
      <c r="J38" s="76" t="str">
        <f>IFERROR(IF('Análise Quantitativa'!$D$33="Máximo",RANK(D38,$D$3:$D$72,0),IF('Análise Quantitativa'!$D$33="Mínimo",RANK(D38,$D$3:$D$72,1),IF('Análise Quantitativa'!$D$33="- Mínimo",RANK(D38,$D$3:$D$72,1),""))),"")</f>
        <v/>
      </c>
      <c r="K38" s="76" t="str">
        <f>IFERROR(IF('Análise Quantitativa'!$D$33="Máximo",_xlfn.RANK.EQ(D38,$D$3:$D$72,0)+COUNTIF($D$3:D38,D38)-1,IF('Análise Quantitativa'!$D$33="Mínimo",_xlfn.RANK.EQ(D38,$D$3:$D$72,1)+COUNTIF($D$3:D38,D38)-1,IF('Análise Quantitativa'!$D$33="- Mínimo",_xlfn.RANK.EQ(D38,$D$3:$D$72,1)+COUNTIF($D$3:D38,D38)-1,""))),"")</f>
        <v/>
      </c>
      <c r="L38" s="6" t="str">
        <f>IFERROR(IF(ISBLANK(D38),"",IF(AND(D38&gt;'Extrato 2'!$EW$3),'Extrato 2'!$HR$2,IF(AND(D38&lt;'Extrato 2'!$EX$3),'Extrato 2'!$HQ$2,'Extrato 2'!$HP$2))),"")</f>
        <v/>
      </c>
      <c r="M38" s="6" t="e">
        <f>IF((((IF(AND('Extrato 2'!D38&gt;'Extrato 2'!$EW$3),(('Extrato 2'!$EW$3-'Extrato 2'!D38)/'Extrato 2'!D38),IF(AND('Extrato 2'!D38&lt;'Extrato 2'!$EX$3),(('Extrato 2'!$EX$3-'Extrato 2'!D38)/'Extrato 2'!D38),'Extrato 2'!$HW$2)))))&lt;0,IF(AND('Extrato 2'!D38&gt;'Extrato 2'!$EW$3),(('Extrato 2'!$EW$3-'Extrato 2'!D38)/'Extrato 2'!D38),IF(AND('Extrato 2'!D38&lt;'Extrato 2'!$EX$3),(('Extrato 2'!$EX$3-'Extrato 2'!D38)/'Extrato 2'!D38),'Extrato 2'!$HW$2))*-1,IF(AND('Extrato 2'!D38&gt;'Extrato 2'!$EW$3),(('Extrato 2'!$EW$3-'Extrato 2'!D38)/'Extrato 2'!D38),IF(AND('Extrato 2'!D38&lt;'Extrato 2'!$EX$3),(('Extrato 2'!$EX$3-'Extrato 2'!D38)/'Extrato 2'!D38),'Extrato 2'!$HW$2)))</f>
        <v>#DIV/0!</v>
      </c>
      <c r="N38" s="6" t="str">
        <f>IF(AND(D38&gt;'Extrato 2'!$EW$3),M38,"")</f>
        <v/>
      </c>
      <c r="O38" s="6" t="e">
        <f>IF(D38&lt;'Extrato 2'!$EX$3,M38,"")</f>
        <v>#DIV/0!</v>
      </c>
      <c r="P38" s="5" t="str">
        <f>IF('Extrato 2'!L38='Extrato 2'!$HP$2,'Extrato 2'!D38,"")</f>
        <v/>
      </c>
      <c r="Q38" s="4" t="str">
        <f>IF(ISNA(HLOOKUP($Q$2,'Extrato 2'!$ME$3:$NE$74,B38,0)),"",IF(HLOOKUP($Q$2,'Extrato 2'!$ME$3:$NE$74,B38,0)="","",IF(HLOOKUP($Q$2,'Extrato 2'!$ME$3:$NE$74,B38,0)=0,"",HLOOKUP($Q$2,'Extrato 2'!$ME$3:$NE$74,B38,0))))</f>
        <v/>
      </c>
      <c r="S38" s="77" t="str">
        <f t="shared" si="6"/>
        <v/>
      </c>
      <c r="T38" s="19" t="str">
        <f t="shared" si="2"/>
        <v/>
      </c>
      <c r="U38" s="3"/>
      <c r="V38" s="19" t="str">
        <f t="shared" si="3"/>
        <v/>
      </c>
      <c r="X38" s="19" t="str">
        <f t="shared" si="4"/>
        <v/>
      </c>
      <c r="Y38" s="19" t="str">
        <f t="shared" si="5"/>
        <v/>
      </c>
      <c r="AA38" s="19" t="str">
        <f>IF('Extrato 2'!D38='Extrato 2'!$EF$3,'Extrato 2'!E38,"")</f>
        <v/>
      </c>
      <c r="AB38" s="19" t="str">
        <f>IF(AA38="","-",'Extrato 2'!S38)</f>
        <v>-</v>
      </c>
      <c r="AC38" s="19" t="str">
        <v/>
      </c>
      <c r="AD38" s="19" t="str">
        <f>IF(AC38="","",VLOOKUP(AC38,'Extrato 2'!$S$3:$U$72,3,0))</f>
        <v/>
      </c>
      <c r="AE38" s="2" t="str">
        <f>IF(AC38="","",AD38&amp;" ("&amp;VLOOKUP(AC38,'Extrato 2'!$S$3:$U$72,2,0)&amp;")")</f>
        <v/>
      </c>
      <c r="AF38" s="19" t="str">
        <f>IF('Extrato 2'!D38='Extrato 2'!$EF$4,'Extrato 2'!E38,"")</f>
        <v/>
      </c>
      <c r="AG38" s="19" t="str">
        <f>IF(AF38="","-",'Extrato 2'!$S38)</f>
        <v>-</v>
      </c>
      <c r="AH38" s="19" t="str">
        <v/>
      </c>
      <c r="AI38" s="19" t="str">
        <f>IF(AH38="","",VLOOKUP(AH38,'Extrato 2'!$S$3:$U$72,3,0))</f>
        <v/>
      </c>
      <c r="AJ38" s="2" t="str">
        <f>IF(AH38="","",AI38&amp;" ("&amp;VLOOKUP(AH38,'Extrato 2'!$S$3:$U$72,2,0)&amp;")")</f>
        <v/>
      </c>
      <c r="AK38" s="19" t="str">
        <f>IF('Extrato 2'!D38='Extrato 2'!$EF$5,'Extrato 2'!E38,"")</f>
        <v/>
      </c>
      <c r="AL38" s="19" t="str">
        <f>IF(AK38="","-",'Extrato 2'!$S38)</f>
        <v>-</v>
      </c>
      <c r="AM38" s="19" t="str">
        <v/>
      </c>
      <c r="AN38" s="19" t="str">
        <f>IF(AM38="","",VLOOKUP(AM38,'Extrato 2'!$S$3:$U$72,3,0))</f>
        <v/>
      </c>
      <c r="AO38" s="2" t="str">
        <f>IF(AM38="","",AN38&amp;" ("&amp;VLOOKUP(AM38,'Extrato 2'!$S$3:$U$72,2,0)&amp;")")</f>
        <v/>
      </c>
      <c r="AP38" s="19" t="str">
        <f>IF('Extrato 2'!D38='Extrato 2'!$EF$6,'Extrato 2'!E38,"")</f>
        <v/>
      </c>
      <c r="AQ38" s="19" t="str">
        <f>IF(AP38="","-",'Extrato 2'!$S38)</f>
        <v>-</v>
      </c>
      <c r="AR38" s="19" t="str">
        <v/>
      </c>
      <c r="AS38" s="19" t="str">
        <f>IF(AR38="","",VLOOKUP(AR38,'Extrato 2'!$S$3:$U$72,3,0))</f>
        <v/>
      </c>
      <c r="AT38" s="2" t="str">
        <f>IF(AR38="","",AS38&amp;" ("&amp;VLOOKUP(AR38,'Extrato 2'!$S$3:$U$72,2,0)&amp;")")</f>
        <v/>
      </c>
      <c r="AU38" s="19" t="str">
        <f>IF('Extrato 2'!D38='Extrato 2'!$EF$7,'Extrato 2'!E38,"")</f>
        <v/>
      </c>
      <c r="AV38" s="19" t="str">
        <f>IF(AU38="","-",'Extrato 2'!$S38)</f>
        <v>-</v>
      </c>
      <c r="AW38" s="19" t="str">
        <v/>
      </c>
      <c r="AX38" s="19" t="str">
        <f>IF(AW38="","",VLOOKUP(AW38,'Extrato 2'!$S$3:$U$72,3,0))</f>
        <v/>
      </c>
      <c r="AY38" s="2" t="str">
        <f>IF(AW38="","",AX38&amp;" ("&amp;VLOOKUP(AW38,'Extrato 2'!$S$3:$U$72,2,0)&amp;")")</f>
        <v/>
      </c>
      <c r="AZ38" s="19" t="str">
        <f>IF('Extrato 2'!D38='Extrato 2'!$EF$8,'Extrato 2'!E38,"")</f>
        <v/>
      </c>
      <c r="BA38" s="19" t="str">
        <f>IF(AZ38="","-",'Extrato 2'!$S38)</f>
        <v>-</v>
      </c>
      <c r="BB38" s="19" t="str">
        <v/>
      </c>
      <c r="BC38" s="19" t="str">
        <f>IF(BB38="","",VLOOKUP(BB38,'Extrato 2'!$S$3:$U$72,3,0))</f>
        <v/>
      </c>
      <c r="BD38" s="2" t="str">
        <f>IF(BB38="","",BC38&amp;" ("&amp;VLOOKUP(BB38,'Extrato 2'!$S$3:$U$72,2,0)&amp;")")</f>
        <v/>
      </c>
      <c r="BE38" s="19" t="str">
        <f>IF('Extrato 2'!D38='Extrato 2'!$EF$9,'Extrato 2'!E38,"")</f>
        <v/>
      </c>
      <c r="BF38" s="19" t="str">
        <f>IF(BE38="","-",'Extrato 2'!$S38)</f>
        <v>-</v>
      </c>
      <c r="BG38" s="19" t="str">
        <v/>
      </c>
      <c r="BH38" s="19" t="str">
        <f>IF(BG38="","",VLOOKUP(BG38,'Extrato 2'!$S$3:$U$72,3,0))</f>
        <v/>
      </c>
      <c r="BI38" s="2" t="str">
        <f>IF(BG38="","",BH38&amp;" ("&amp;VLOOKUP(BG38,'Extrato 2'!$S$3:$U$72,2,0)&amp;")")</f>
        <v/>
      </c>
      <c r="BJ38" s="8"/>
      <c r="BK38" s="19" t="str">
        <f>IF('Extrato 2'!D38='Extrato 2'!$EH$3,'Extrato 2'!E38,"")</f>
        <v/>
      </c>
      <c r="BL38" s="19" t="str">
        <f>IF(BK38="","-",'Extrato 2'!S38)</f>
        <v>-</v>
      </c>
      <c r="BM38" s="19" t="str">
        <v/>
      </c>
      <c r="BN38" s="19" t="str">
        <f>IF(BM38="","",VLOOKUP(BM38,'Extrato 2'!$S$3:$U$72,3,0))</f>
        <v/>
      </c>
      <c r="BO38" s="2" t="str">
        <f>IF(BM38="","",BN38&amp;" ("&amp;VLOOKUP(BM38,'Extrato 2'!$S$3:$U$72,2,0)&amp;")")</f>
        <v/>
      </c>
      <c r="BP38" s="19" t="str">
        <f>IF('Extrato 2'!D38='Extrato 2'!$EH$4,'Extrato 2'!E38,"")</f>
        <v/>
      </c>
      <c r="BQ38" s="19" t="str">
        <f>IF(BP38="","-",'Extrato 2'!$S38)</f>
        <v>-</v>
      </c>
      <c r="BR38" s="19" t="str">
        <v/>
      </c>
      <c r="BS38" s="19" t="str">
        <f>IF(BR38="","",VLOOKUP(BR38,'Extrato 2'!$S$3:$U$72,3,0))</f>
        <v/>
      </c>
      <c r="BT38" s="2" t="str">
        <f>IF(BR38="","",BS38&amp;" ("&amp;VLOOKUP(BR38,'Extrato 2'!$S$3:$U$72,2,0)&amp;")")</f>
        <v/>
      </c>
      <c r="BU38" s="19" t="str">
        <f>IF('Extrato 2'!D38='Extrato 2'!$EH$5,'Extrato 2'!E38,"")</f>
        <v/>
      </c>
      <c r="BV38" s="19" t="str">
        <f>IF(BU38="","-",'Extrato 2'!$S38)</f>
        <v>-</v>
      </c>
      <c r="BW38" s="19" t="str">
        <v/>
      </c>
      <c r="BX38" s="19" t="str">
        <f>IF(BW38="","",VLOOKUP(BW38,'Extrato 2'!$S$3:$U$72,3,0))</f>
        <v/>
      </c>
      <c r="BY38" s="2" t="str">
        <f>IF(BW38="","",BX38&amp;" ("&amp;VLOOKUP(BW38,'Extrato 2'!$S$3:$U$72,2,0)&amp;")")</f>
        <v/>
      </c>
      <c r="BZ38" s="19" t="str">
        <f>IF('Extrato 2'!D38='Extrato 2'!$EH$6,'Extrato 2'!E38,"")</f>
        <v/>
      </c>
      <c r="CA38" s="19" t="str">
        <f>IF(BZ38="","-",'Extrato 2'!$S38)</f>
        <v>-</v>
      </c>
      <c r="CB38" s="19" t="str">
        <v/>
      </c>
      <c r="CC38" s="19" t="str">
        <f>IF(CB38="","",VLOOKUP(CB38,'Extrato 2'!$S$3:$U$72,3,0))</f>
        <v/>
      </c>
      <c r="CD38" s="2" t="str">
        <f>IF(CB38="","",CC38&amp;" ("&amp;VLOOKUP(CB38,'Extrato 2'!$S$3:$U$72,2,0)&amp;")")</f>
        <v/>
      </c>
      <c r="CE38" s="19" t="str">
        <f>IF('Extrato 2'!D38='Extrato 2'!$EH$7,'Extrato 2'!E38,"")</f>
        <v/>
      </c>
      <c r="CF38" s="19" t="str">
        <f>IF(CE38="","-",'Extrato 2'!$S38)</f>
        <v>-</v>
      </c>
      <c r="CG38" s="19" t="str">
        <v/>
      </c>
      <c r="CH38" s="19" t="str">
        <f>IF(CG38="","",VLOOKUP(CG38,'Extrato 2'!$S$3:$U$72,3,0))</f>
        <v/>
      </c>
      <c r="CI38" s="2" t="str">
        <f>IF(CG38="","",CH38&amp;" ("&amp;VLOOKUP(CG38,'Extrato 2'!$S$3:$U$72,2,0)&amp;")")</f>
        <v/>
      </c>
      <c r="CJ38" s="19" t="str">
        <f>IF('Extrato 2'!D38='Extrato 2'!$EH$8,'Extrato 2'!E38,"")</f>
        <v/>
      </c>
      <c r="CK38" s="19" t="str">
        <f>IF(CJ38="","-",'Extrato 2'!$S38)</f>
        <v>-</v>
      </c>
      <c r="CL38" s="19" t="str">
        <v/>
      </c>
      <c r="CM38" s="19" t="str">
        <f>IF(CL38="","",VLOOKUP(CL38,'Extrato 2'!$S$3:$U$72,3,0))</f>
        <v/>
      </c>
      <c r="CN38" s="2" t="str">
        <f>IF(CL38="","",CM38&amp;" ("&amp;VLOOKUP(CL38,'Extrato 2'!$S$3:$U$72,2,0)&amp;")")</f>
        <v/>
      </c>
      <c r="CO38" s="19" t="str">
        <f>IF('Extrato 2'!D38='Extrato 2'!$EH$9,'Extrato 2'!E38,"")</f>
        <v/>
      </c>
      <c r="CP38" s="19" t="str">
        <f>IF(CO38="","-",'Extrato 2'!$S38)</f>
        <v>-</v>
      </c>
      <c r="CQ38" s="19" t="str">
        <v/>
      </c>
      <c r="CR38" s="19" t="str">
        <f>IF(CQ38="","",VLOOKUP(CQ38,'Extrato 2'!$S$3:$U$72,3,0))</f>
        <v/>
      </c>
      <c r="CS38" s="2" t="str">
        <f>IF(CQ38="","",CR38&amp;" ("&amp;VLOOKUP(CQ38,'Extrato 2'!$S$3:$U$72,2,0)&amp;")")</f>
        <v/>
      </c>
      <c r="CU38" s="19">
        <f>IF('Extrato 2'!D38='Extrato 2'!$EJ$3,'Extrato 2'!E38,"")</f>
        <v>0</v>
      </c>
      <c r="CV38" s="19" t="str">
        <f>IF(CU38="","-",'Extrato 2'!S38)</f>
        <v/>
      </c>
      <c r="CW38" s="19" t="str">
        <v/>
      </c>
      <c r="CX38" s="19" t="str">
        <f>IF(CW38="","",VLOOKUP(CW38,'Extrato 2'!$S$3:$U$72,3,0))</f>
        <v/>
      </c>
      <c r="CY38" s="2" t="str">
        <f>IF(CW38="","",CX38&amp;" ("&amp;VLOOKUP(CW38,'Extrato 2'!$S$3:$U$72,2,0)&amp;")")</f>
        <v/>
      </c>
      <c r="CZ38" s="19">
        <f>IF('Extrato 2'!D38='Extrato 2'!$EJ$4,'Extrato 2'!E38,"")</f>
        <v>0</v>
      </c>
      <c r="DA38" s="19" t="str">
        <f>IF(CZ38="","-",'Extrato 2'!$S38)</f>
        <v/>
      </c>
      <c r="DB38" s="19" t="str">
        <v/>
      </c>
      <c r="DC38" s="19" t="str">
        <f>IF(DB38="","",VLOOKUP(DB38,'Extrato 2'!$S$3:$U$72,3,0))</f>
        <v/>
      </c>
      <c r="DD38" s="2" t="str">
        <f>IF(DB38="","",DC38&amp;" ("&amp;VLOOKUP(DB38,'Extrato 2'!$S$3:$U$72,2,0)&amp;")")</f>
        <v/>
      </c>
      <c r="DE38" s="19">
        <f>IF('Extrato 2'!D38='Extrato 2'!$EJ$5,'Extrato 2'!E38,"")</f>
        <v>0</v>
      </c>
      <c r="DF38" s="19" t="str">
        <f>IF(DE38="","-",'Extrato 2'!$S38)</f>
        <v/>
      </c>
      <c r="DG38" s="19" t="str">
        <v/>
      </c>
      <c r="DH38" s="19" t="str">
        <f>IF(DG38="","",VLOOKUP(DG38,'Extrato 2'!$S$3:$U$72,3,0))</f>
        <v/>
      </c>
      <c r="DI38" s="2" t="str">
        <f>IF(DG38="","",DH38&amp;" ("&amp;VLOOKUP(DG38,'Extrato 2'!$S$3:$U$72,2,0)&amp;")")</f>
        <v/>
      </c>
      <c r="DJ38" s="19">
        <f>IF('Extrato 2'!D38='Extrato 2'!$EJ$6,'Extrato 2'!E38,"")</f>
        <v>0</v>
      </c>
      <c r="DK38" s="19" t="str">
        <f>IF(DJ38="","-",'Extrato 2'!$S38)</f>
        <v/>
      </c>
      <c r="DL38" s="19" t="str">
        <v/>
      </c>
      <c r="DM38" s="19" t="str">
        <f>IF(DL38="","",VLOOKUP(DL38,'Extrato 2'!$S$3:$U$72,3,0))</f>
        <v/>
      </c>
      <c r="DN38" s="2" t="str">
        <f>IF(DL38="","",DM38&amp;" ("&amp;VLOOKUP(DL38,'Extrato 2'!$S$3:$U$72,2,0)&amp;")")</f>
        <v/>
      </c>
      <c r="DO38" s="19">
        <f>IF('Extrato 2'!D38='Extrato 2'!$EJ$7,'Extrato 2'!E38,"")</f>
        <v>0</v>
      </c>
      <c r="DP38" s="19" t="str">
        <f>IF(DO38="","-",'Extrato 2'!$S38)</f>
        <v/>
      </c>
      <c r="DQ38" s="19" t="str">
        <v/>
      </c>
      <c r="DR38" s="19" t="str">
        <f>IF(DQ38="","",VLOOKUP(DQ38,'Extrato 2'!$S$3:$U$72,3,0))</f>
        <v/>
      </c>
      <c r="DS38" s="2" t="str">
        <f>IF(DQ38="","",DR38&amp;" ("&amp;VLOOKUP(DQ38,'Extrato 2'!$S$3:$U$72,2,0)&amp;")")</f>
        <v/>
      </c>
      <c r="DT38" s="19">
        <f>IF('Extrato 2'!D38='Extrato 2'!$EJ$8,'Extrato 2'!E38,"")</f>
        <v>0</v>
      </c>
      <c r="DU38" s="19" t="str">
        <f>IF(DT38="","-",'Extrato 2'!$S38)</f>
        <v/>
      </c>
      <c r="DV38" s="19" t="str">
        <v/>
      </c>
      <c r="DW38" s="19" t="str">
        <f>IF(DV38="","",VLOOKUP(DV38,'Extrato 2'!$S$3:$U$72,3,0))</f>
        <v/>
      </c>
      <c r="DX38" s="2" t="str">
        <f>IF(DV38="","",DW38&amp;" ("&amp;VLOOKUP(DV38,'Extrato 2'!$S$3:$U$72,2,0)&amp;")")</f>
        <v/>
      </c>
      <c r="DY38" s="19">
        <f>IF('Extrato 2'!D38='Extrato 2'!$EJ$9,'Extrato 2'!E38,"")</f>
        <v>0</v>
      </c>
      <c r="DZ38" s="19" t="str">
        <f>IF(DY38="","-",'Extrato 2'!$S38)</f>
        <v/>
      </c>
      <c r="EA38" s="19" t="str">
        <v/>
      </c>
      <c r="EB38" s="19" t="str">
        <f>IF(EA38="","",VLOOKUP(EA38,'Extrato 2'!$S$3:$U$72,3,0))</f>
        <v/>
      </c>
      <c r="EC38" s="2" t="str">
        <f>IF(EA38="","",EB38&amp;" ("&amp;VLOOKUP(EA38,'Extrato 2'!$S$3:$U$72,2,0)&amp;")")</f>
        <v/>
      </c>
      <c r="FM38" s="78">
        <v>36</v>
      </c>
      <c r="FN38" s="78" t="str">
        <f>IF('Extrato 2'!$FG$13='Extrato 2'!$GB$29,'Extrato 2'!AE38,IF('Extrato 2'!$FG$13='Extrato 2'!$GC$29,'Extrato 2'!BO38,IF('Extrato 2'!$FG$13='Extrato 2'!$EJ$2,'Extrato 2'!CY38,"")))</f>
        <v/>
      </c>
      <c r="FO38" s="78">
        <v>36</v>
      </c>
      <c r="FP38" s="78" t="str">
        <f>IF('Extrato 2'!$FG$13='Extrato 2'!$GB$29,'Extrato 2'!AJ38,IF('Extrato 2'!$FG$13='Extrato 2'!$GC$29,'Extrato 2'!BT38,IF('Extrato 2'!$FG$13='Extrato 2'!$EJ$2,'Extrato 2'!DD38,"")))</f>
        <v/>
      </c>
      <c r="FQ38" s="78">
        <v>36</v>
      </c>
      <c r="FR38" s="78" t="str">
        <f>IF('Extrato 2'!$FG$13='Extrato 2'!$GB$29,'Extrato 2'!AO38,IF('Extrato 2'!$FG$13='Extrato 2'!$GC$29,'Extrato 2'!BY38,IF('Extrato 2'!$FG$13='Extrato 2'!$EJ$2,'Extrato 2'!DI38,"")))</f>
        <v/>
      </c>
      <c r="FS38" s="78">
        <v>36</v>
      </c>
      <c r="FT38" s="78" t="str">
        <f>IF('Extrato 2'!$FG$13='Extrato 2'!$GB$29,'Extrato 2'!AT38,IF('Extrato 2'!$FG$13='Extrato 2'!$GC$29,'Extrato 2'!CD38,IF('Extrato 2'!$FG$13='Extrato 2'!$EJ$2,'Extrato 2'!DN38,"")))</f>
        <v/>
      </c>
      <c r="FU38" s="78">
        <v>36</v>
      </c>
      <c r="FV38" s="78" t="str">
        <f>IF('Extrato 2'!$FG$13='Extrato 2'!$GB$29,'Extrato 2'!AY38,IF('Extrato 2'!$FG$13='Extrato 2'!$GC$29,'Extrato 2'!CI38,IF('Extrato 2'!$FG$13='Extrato 2'!$EJ$2,'Extrato 2'!DS38,"")))</f>
        <v/>
      </c>
      <c r="FW38" s="78">
        <v>36</v>
      </c>
      <c r="FX38" s="78" t="str">
        <f>IF('Extrato 2'!$FG$13='Extrato 2'!$GB$29,'Extrato 2'!BD38,IF('Extrato 2'!$FG$13='Extrato 2'!$GC$29,'Extrato 2'!CN38,IF('Extrato 2'!$FG$13='Extrato 2'!$EJ$2,'Extrato 2'!DX38,"")))</f>
        <v/>
      </c>
      <c r="FY38" s="78">
        <v>36</v>
      </c>
      <c r="FZ38" s="78" t="str">
        <f>IF('Extrato 2'!$FG$13='Extrato 2'!$GB$29,'Extrato 2'!BI38,IF('Extrato 2'!$FG$13='Extrato 2'!$GC$29,'Extrato 2'!CS38,IF('Extrato 2'!$FG$13='Extrato 2'!$EJ$2,'Extrato 2'!EC38,"")))</f>
        <v/>
      </c>
      <c r="MB38" s="32">
        <f t="shared" si="12"/>
        <v>34</v>
      </c>
      <c r="MC38" s="32">
        <v>36</v>
      </c>
      <c r="MD38" s="32" t="str">
        <f>IF('Extrato 2'!X36=0,"",'Extrato 2'!X36)</f>
        <v/>
      </c>
      <c r="ME38" s="32"/>
      <c r="MF38" s="32"/>
      <c r="MG38" s="32"/>
      <c r="MH38" s="32"/>
      <c r="MI38" s="32"/>
      <c r="MJ38" s="32"/>
      <c r="MK38" s="32"/>
      <c r="ML38" s="32"/>
      <c r="MM38" s="32"/>
      <c r="MN38" s="32"/>
      <c r="MO38" s="32"/>
      <c r="MP38" s="32"/>
      <c r="MQ38" s="32"/>
      <c r="MR38" s="32"/>
      <c r="MS38" s="32"/>
      <c r="MT38" s="32"/>
      <c r="MU38" s="32"/>
      <c r="MV38" s="32"/>
      <c r="MW38" s="32"/>
      <c r="MX38" s="32"/>
      <c r="MY38" s="32"/>
      <c r="MZ38" s="32"/>
      <c r="NA38" s="32"/>
      <c r="NB38" s="32"/>
      <c r="NC38" s="32"/>
      <c r="ND38" s="32"/>
      <c r="NE38" s="32"/>
    </row>
    <row r="39" spans="2:369" ht="15" customHeight="1" x14ac:dyDescent="0.25">
      <c r="B39" s="19">
        <f>'Extrato 2'!MC41</f>
        <v>39</v>
      </c>
      <c r="C39" s="7">
        <f>Esboço!AX37</f>
        <v>37</v>
      </c>
      <c r="D39" s="4"/>
      <c r="E39" s="3"/>
      <c r="F39" s="19" t="str">
        <f t="shared" si="0"/>
        <v>-</v>
      </c>
      <c r="G39" s="19" t="str">
        <f t="shared" si="1"/>
        <v>-</v>
      </c>
      <c r="H39" s="22" t="str">
        <v/>
      </c>
      <c r="I39" s="22" t="str">
        <v/>
      </c>
      <c r="J39" s="76" t="str">
        <f>IFERROR(IF('Análise Quantitativa'!$D$33="Máximo",RANK(D39,$D$3:$D$72,0),IF('Análise Quantitativa'!$D$33="Mínimo",RANK(D39,$D$3:$D$72,1),IF('Análise Quantitativa'!$D$33="- Mínimo",RANK(D39,$D$3:$D$72,1),""))),"")</f>
        <v/>
      </c>
      <c r="K39" s="76" t="str">
        <f>IFERROR(IF('Análise Quantitativa'!$D$33="Máximo",_xlfn.RANK.EQ(D39,$D$3:$D$72,0)+COUNTIF($D$3:D39,D39)-1,IF('Análise Quantitativa'!$D$33="Mínimo",_xlfn.RANK.EQ(D39,$D$3:$D$72,1)+COUNTIF($D$3:D39,D39)-1,IF('Análise Quantitativa'!$D$33="- Mínimo",_xlfn.RANK.EQ(D39,$D$3:$D$72,1)+COUNTIF($D$3:D39,D39)-1,""))),"")</f>
        <v/>
      </c>
      <c r="L39" s="6" t="str">
        <f>IFERROR(IF(ISBLANK(D39),"",IF(AND(D39&gt;'Extrato 2'!$EW$3),'Extrato 2'!$HR$2,IF(AND(D39&lt;'Extrato 2'!$EX$3),'Extrato 2'!$HQ$2,'Extrato 2'!$HP$2))),"")</f>
        <v/>
      </c>
      <c r="M39" s="6" t="e">
        <f>IF((((IF(AND('Extrato 2'!D39&gt;'Extrato 2'!$EW$3),(('Extrato 2'!$EW$3-'Extrato 2'!D39)/'Extrato 2'!D39),IF(AND('Extrato 2'!D39&lt;'Extrato 2'!$EX$3),(('Extrato 2'!$EX$3-'Extrato 2'!D39)/'Extrato 2'!D39),'Extrato 2'!$HW$2)))))&lt;0,IF(AND('Extrato 2'!D39&gt;'Extrato 2'!$EW$3),(('Extrato 2'!$EW$3-'Extrato 2'!D39)/'Extrato 2'!D39),IF(AND('Extrato 2'!D39&lt;'Extrato 2'!$EX$3),(('Extrato 2'!$EX$3-'Extrato 2'!D39)/'Extrato 2'!D39),'Extrato 2'!$HW$2))*-1,IF(AND('Extrato 2'!D39&gt;'Extrato 2'!$EW$3),(('Extrato 2'!$EW$3-'Extrato 2'!D39)/'Extrato 2'!D39),IF(AND('Extrato 2'!D39&lt;'Extrato 2'!$EX$3),(('Extrato 2'!$EX$3-'Extrato 2'!D39)/'Extrato 2'!D39),'Extrato 2'!$HW$2)))</f>
        <v>#DIV/0!</v>
      </c>
      <c r="N39" s="6" t="str">
        <f>IF(AND(D39&gt;'Extrato 2'!$EW$3),M39,"")</f>
        <v/>
      </c>
      <c r="O39" s="6" t="e">
        <f>IF(D39&lt;'Extrato 2'!$EX$3,M39,"")</f>
        <v>#DIV/0!</v>
      </c>
      <c r="P39" s="5" t="str">
        <f>IF('Extrato 2'!L39='Extrato 2'!$HP$2,'Extrato 2'!D39,"")</f>
        <v/>
      </c>
      <c r="Q39" s="4" t="str">
        <f>IF(ISNA(HLOOKUP($Q$2,'Extrato 2'!$ME$3:$NE$74,B39,0)),"",IF(HLOOKUP($Q$2,'Extrato 2'!$ME$3:$NE$74,B39,0)="","",IF(HLOOKUP($Q$2,'Extrato 2'!$ME$3:$NE$74,B39,0)=0,"",HLOOKUP($Q$2,'Extrato 2'!$ME$3:$NE$74,B39,0))))</f>
        <v/>
      </c>
      <c r="S39" s="77" t="str">
        <f t="shared" si="6"/>
        <v/>
      </c>
      <c r="T39" s="19" t="str">
        <f t="shared" si="2"/>
        <v/>
      </c>
      <c r="U39" s="3"/>
      <c r="V39" s="19" t="str">
        <f t="shared" si="3"/>
        <v/>
      </c>
      <c r="X39" s="19" t="str">
        <f t="shared" si="4"/>
        <v/>
      </c>
      <c r="Y39" s="19" t="str">
        <f t="shared" si="5"/>
        <v/>
      </c>
      <c r="AA39" s="19" t="str">
        <f>IF('Extrato 2'!D39='Extrato 2'!$EF$3,'Extrato 2'!E39,"")</f>
        <v/>
      </c>
      <c r="AB39" s="19" t="str">
        <f>IF(AA39="","-",'Extrato 2'!S39)</f>
        <v>-</v>
      </c>
      <c r="AC39" s="19" t="str">
        <v/>
      </c>
      <c r="AD39" s="19" t="str">
        <f>IF(AC39="","",VLOOKUP(AC39,'Extrato 2'!$S$3:$U$72,3,0))</f>
        <v/>
      </c>
      <c r="AE39" s="2" t="str">
        <f>IF(AC39="","",AD39&amp;" ("&amp;VLOOKUP(AC39,'Extrato 2'!$S$3:$U$72,2,0)&amp;")")</f>
        <v/>
      </c>
      <c r="AF39" s="19" t="str">
        <f>IF('Extrato 2'!D39='Extrato 2'!$EF$4,'Extrato 2'!E39,"")</f>
        <v/>
      </c>
      <c r="AG39" s="19" t="str">
        <f>IF(AF39="","-",'Extrato 2'!$S39)</f>
        <v>-</v>
      </c>
      <c r="AH39" s="19" t="str">
        <v/>
      </c>
      <c r="AI39" s="19" t="str">
        <f>IF(AH39="","",VLOOKUP(AH39,'Extrato 2'!$S$3:$U$72,3,0))</f>
        <v/>
      </c>
      <c r="AJ39" s="2" t="str">
        <f>IF(AH39="","",AI39&amp;" ("&amp;VLOOKUP(AH39,'Extrato 2'!$S$3:$U$72,2,0)&amp;")")</f>
        <v/>
      </c>
      <c r="AK39" s="19" t="str">
        <f>IF('Extrato 2'!D39='Extrato 2'!$EF$5,'Extrato 2'!E39,"")</f>
        <v/>
      </c>
      <c r="AL39" s="19" t="str">
        <f>IF(AK39="","-",'Extrato 2'!$S39)</f>
        <v>-</v>
      </c>
      <c r="AM39" s="19" t="str">
        <v/>
      </c>
      <c r="AN39" s="19" t="str">
        <f>IF(AM39="","",VLOOKUP(AM39,'Extrato 2'!$S$3:$U$72,3,0))</f>
        <v/>
      </c>
      <c r="AO39" s="2" t="str">
        <f>IF(AM39="","",AN39&amp;" ("&amp;VLOOKUP(AM39,'Extrato 2'!$S$3:$U$72,2,0)&amp;")")</f>
        <v/>
      </c>
      <c r="AP39" s="19" t="str">
        <f>IF('Extrato 2'!D39='Extrato 2'!$EF$6,'Extrato 2'!E39,"")</f>
        <v/>
      </c>
      <c r="AQ39" s="19" t="str">
        <f>IF(AP39="","-",'Extrato 2'!$S39)</f>
        <v>-</v>
      </c>
      <c r="AR39" s="19" t="str">
        <v/>
      </c>
      <c r="AS39" s="19" t="str">
        <f>IF(AR39="","",VLOOKUP(AR39,'Extrato 2'!$S$3:$U$72,3,0))</f>
        <v/>
      </c>
      <c r="AT39" s="2" t="str">
        <f>IF(AR39="","",AS39&amp;" ("&amp;VLOOKUP(AR39,'Extrato 2'!$S$3:$U$72,2,0)&amp;")")</f>
        <v/>
      </c>
      <c r="AU39" s="19" t="str">
        <f>IF('Extrato 2'!D39='Extrato 2'!$EF$7,'Extrato 2'!E39,"")</f>
        <v/>
      </c>
      <c r="AV39" s="19" t="str">
        <f>IF(AU39="","-",'Extrato 2'!$S39)</f>
        <v>-</v>
      </c>
      <c r="AW39" s="19" t="str">
        <v/>
      </c>
      <c r="AX39" s="19" t="str">
        <f>IF(AW39="","",VLOOKUP(AW39,'Extrato 2'!$S$3:$U$72,3,0))</f>
        <v/>
      </c>
      <c r="AY39" s="2" t="str">
        <f>IF(AW39="","",AX39&amp;" ("&amp;VLOOKUP(AW39,'Extrato 2'!$S$3:$U$72,2,0)&amp;")")</f>
        <v/>
      </c>
      <c r="AZ39" s="19" t="str">
        <f>IF('Extrato 2'!D39='Extrato 2'!$EF$8,'Extrato 2'!E39,"")</f>
        <v/>
      </c>
      <c r="BA39" s="19" t="str">
        <f>IF(AZ39="","-",'Extrato 2'!$S39)</f>
        <v>-</v>
      </c>
      <c r="BB39" s="19" t="str">
        <v/>
      </c>
      <c r="BC39" s="19" t="str">
        <f>IF(BB39="","",VLOOKUP(BB39,'Extrato 2'!$S$3:$U$72,3,0))</f>
        <v/>
      </c>
      <c r="BD39" s="2" t="str">
        <f>IF(BB39="","",BC39&amp;" ("&amp;VLOOKUP(BB39,'Extrato 2'!$S$3:$U$72,2,0)&amp;")")</f>
        <v/>
      </c>
      <c r="BE39" s="19" t="str">
        <f>IF('Extrato 2'!D39='Extrato 2'!$EF$9,'Extrato 2'!E39,"")</f>
        <v/>
      </c>
      <c r="BF39" s="19" t="str">
        <f>IF(BE39="","-",'Extrato 2'!$S39)</f>
        <v>-</v>
      </c>
      <c r="BG39" s="19" t="str">
        <v/>
      </c>
      <c r="BH39" s="19" t="str">
        <f>IF(BG39="","",VLOOKUP(BG39,'Extrato 2'!$S$3:$U$72,3,0))</f>
        <v/>
      </c>
      <c r="BI39" s="2" t="str">
        <f>IF(BG39="","",BH39&amp;" ("&amp;VLOOKUP(BG39,'Extrato 2'!$S$3:$U$72,2,0)&amp;")")</f>
        <v/>
      </c>
      <c r="BK39" s="19" t="str">
        <f>IF('Extrato 2'!D39='Extrato 2'!$EH$3,'Extrato 2'!E39,"")</f>
        <v/>
      </c>
      <c r="BL39" s="19" t="str">
        <f>IF(BK39="","-",'Extrato 2'!S39)</f>
        <v>-</v>
      </c>
      <c r="BM39" s="19" t="str">
        <v/>
      </c>
      <c r="BN39" s="19" t="str">
        <f>IF(BM39="","",VLOOKUP(BM39,'Extrato 2'!$S$3:$U$72,3,0))</f>
        <v/>
      </c>
      <c r="BO39" s="2" t="str">
        <f>IF(BM39="","",BN39&amp;" ("&amp;VLOOKUP(BM39,'Extrato 2'!$S$3:$U$72,2,0)&amp;")")</f>
        <v/>
      </c>
      <c r="BP39" s="19" t="str">
        <f>IF('Extrato 2'!D39='Extrato 2'!$EH$4,'Extrato 2'!E39,"")</f>
        <v/>
      </c>
      <c r="BQ39" s="19" t="str">
        <f>IF(BP39="","-",'Extrato 2'!$S39)</f>
        <v>-</v>
      </c>
      <c r="BR39" s="19" t="str">
        <v/>
      </c>
      <c r="BS39" s="19" t="str">
        <f>IF(BR39="","",VLOOKUP(BR39,'Extrato 2'!$S$3:$U$72,3,0))</f>
        <v/>
      </c>
      <c r="BT39" s="2" t="str">
        <f>IF(BR39="","",BS39&amp;" ("&amp;VLOOKUP(BR39,'Extrato 2'!$S$3:$U$72,2,0)&amp;")")</f>
        <v/>
      </c>
      <c r="BU39" s="19" t="str">
        <f>IF('Extrato 2'!D39='Extrato 2'!$EH$5,'Extrato 2'!E39,"")</f>
        <v/>
      </c>
      <c r="BV39" s="19" t="str">
        <f>IF(BU39="","-",'Extrato 2'!$S39)</f>
        <v>-</v>
      </c>
      <c r="BW39" s="19" t="str">
        <v/>
      </c>
      <c r="BX39" s="19" t="str">
        <f>IF(BW39="","",VLOOKUP(BW39,'Extrato 2'!$S$3:$U$72,3,0))</f>
        <v/>
      </c>
      <c r="BY39" s="2" t="str">
        <f>IF(BW39="","",BX39&amp;" ("&amp;VLOOKUP(BW39,'Extrato 2'!$S$3:$U$72,2,0)&amp;")")</f>
        <v/>
      </c>
      <c r="BZ39" s="19" t="str">
        <f>IF('Extrato 2'!D39='Extrato 2'!$EH$6,'Extrato 2'!E39,"")</f>
        <v/>
      </c>
      <c r="CA39" s="19" t="str">
        <f>IF(BZ39="","-",'Extrato 2'!$S39)</f>
        <v>-</v>
      </c>
      <c r="CB39" s="19" t="str">
        <v/>
      </c>
      <c r="CC39" s="19" t="str">
        <f>IF(CB39="","",VLOOKUP(CB39,'Extrato 2'!$S$3:$U$72,3,0))</f>
        <v/>
      </c>
      <c r="CD39" s="2" t="str">
        <f>IF(CB39="","",CC39&amp;" ("&amp;VLOOKUP(CB39,'Extrato 2'!$S$3:$U$72,2,0)&amp;")")</f>
        <v/>
      </c>
      <c r="CE39" s="19" t="str">
        <f>IF('Extrato 2'!D39='Extrato 2'!$EH$7,'Extrato 2'!E39,"")</f>
        <v/>
      </c>
      <c r="CF39" s="19" t="str">
        <f>IF(CE39="","-",'Extrato 2'!$S39)</f>
        <v>-</v>
      </c>
      <c r="CG39" s="19" t="str">
        <v/>
      </c>
      <c r="CH39" s="19" t="str">
        <f>IF(CG39="","",VLOOKUP(CG39,'Extrato 2'!$S$3:$U$72,3,0))</f>
        <v/>
      </c>
      <c r="CI39" s="2" t="str">
        <f>IF(CG39="","",CH39&amp;" ("&amp;VLOOKUP(CG39,'Extrato 2'!$S$3:$U$72,2,0)&amp;")")</f>
        <v/>
      </c>
      <c r="CJ39" s="19" t="str">
        <f>IF('Extrato 2'!D39='Extrato 2'!$EH$8,'Extrato 2'!E39,"")</f>
        <v/>
      </c>
      <c r="CK39" s="19" t="str">
        <f>IF(CJ39="","-",'Extrato 2'!$S39)</f>
        <v>-</v>
      </c>
      <c r="CL39" s="19" t="str">
        <v/>
      </c>
      <c r="CM39" s="19" t="str">
        <f>IF(CL39="","",VLOOKUP(CL39,'Extrato 2'!$S$3:$U$72,3,0))</f>
        <v/>
      </c>
      <c r="CN39" s="2" t="str">
        <f>IF(CL39="","",CM39&amp;" ("&amp;VLOOKUP(CL39,'Extrato 2'!$S$3:$U$72,2,0)&amp;")")</f>
        <v/>
      </c>
      <c r="CO39" s="19" t="str">
        <f>IF('Extrato 2'!D39='Extrato 2'!$EH$9,'Extrato 2'!E39,"")</f>
        <v/>
      </c>
      <c r="CP39" s="19" t="str">
        <f>IF(CO39="","-",'Extrato 2'!$S39)</f>
        <v>-</v>
      </c>
      <c r="CQ39" s="19" t="str">
        <v/>
      </c>
      <c r="CR39" s="19" t="str">
        <f>IF(CQ39="","",VLOOKUP(CQ39,'Extrato 2'!$S$3:$U$72,3,0))</f>
        <v/>
      </c>
      <c r="CS39" s="2" t="str">
        <f>IF(CQ39="","",CR39&amp;" ("&amp;VLOOKUP(CQ39,'Extrato 2'!$S$3:$U$72,2,0)&amp;")")</f>
        <v/>
      </c>
      <c r="CU39" s="19">
        <f>IF('Extrato 2'!D39='Extrato 2'!$EJ$3,'Extrato 2'!E39,"")</f>
        <v>0</v>
      </c>
      <c r="CV39" s="19" t="str">
        <f>IF(CU39="","-",'Extrato 2'!S39)</f>
        <v/>
      </c>
      <c r="CW39" s="19" t="str">
        <v/>
      </c>
      <c r="CX39" s="19" t="str">
        <f>IF(CW39="","",VLOOKUP(CW39,'Extrato 2'!$S$3:$U$72,3,0))</f>
        <v/>
      </c>
      <c r="CY39" s="2" t="str">
        <f>IF(CW39="","",CX39&amp;" ("&amp;VLOOKUP(CW39,'Extrato 2'!$S$3:$U$72,2,0)&amp;")")</f>
        <v/>
      </c>
      <c r="CZ39" s="19">
        <f>IF('Extrato 2'!D39='Extrato 2'!$EJ$4,'Extrato 2'!E39,"")</f>
        <v>0</v>
      </c>
      <c r="DA39" s="19" t="str">
        <f>IF(CZ39="","-",'Extrato 2'!$S39)</f>
        <v/>
      </c>
      <c r="DB39" s="19" t="str">
        <v/>
      </c>
      <c r="DC39" s="19" t="str">
        <f>IF(DB39="","",VLOOKUP(DB39,'Extrato 2'!$S$3:$U$72,3,0))</f>
        <v/>
      </c>
      <c r="DD39" s="2" t="str">
        <f>IF(DB39="","",DC39&amp;" ("&amp;VLOOKUP(DB39,'Extrato 2'!$S$3:$U$72,2,0)&amp;")")</f>
        <v/>
      </c>
      <c r="DE39" s="19">
        <f>IF('Extrato 2'!D39='Extrato 2'!$EJ$5,'Extrato 2'!E39,"")</f>
        <v>0</v>
      </c>
      <c r="DF39" s="19" t="str">
        <f>IF(DE39="","-",'Extrato 2'!$S39)</f>
        <v/>
      </c>
      <c r="DG39" s="19" t="str">
        <v/>
      </c>
      <c r="DH39" s="19" t="str">
        <f>IF(DG39="","",VLOOKUP(DG39,'Extrato 2'!$S$3:$U$72,3,0))</f>
        <v/>
      </c>
      <c r="DI39" s="2" t="str">
        <f>IF(DG39="","",DH39&amp;" ("&amp;VLOOKUP(DG39,'Extrato 2'!$S$3:$U$72,2,0)&amp;")")</f>
        <v/>
      </c>
      <c r="DJ39" s="19">
        <f>IF('Extrato 2'!D39='Extrato 2'!$EJ$6,'Extrato 2'!E39,"")</f>
        <v>0</v>
      </c>
      <c r="DK39" s="19" t="str">
        <f>IF(DJ39="","-",'Extrato 2'!$S39)</f>
        <v/>
      </c>
      <c r="DL39" s="19" t="str">
        <v/>
      </c>
      <c r="DM39" s="19" t="str">
        <f>IF(DL39="","",VLOOKUP(DL39,'Extrato 2'!$S$3:$U$72,3,0))</f>
        <v/>
      </c>
      <c r="DN39" s="2" t="str">
        <f>IF(DL39="","",DM39&amp;" ("&amp;VLOOKUP(DL39,'Extrato 2'!$S$3:$U$72,2,0)&amp;")")</f>
        <v/>
      </c>
      <c r="DO39" s="19">
        <f>IF('Extrato 2'!D39='Extrato 2'!$EJ$7,'Extrato 2'!E39,"")</f>
        <v>0</v>
      </c>
      <c r="DP39" s="19" t="str">
        <f>IF(DO39="","-",'Extrato 2'!$S39)</f>
        <v/>
      </c>
      <c r="DQ39" s="19" t="str">
        <v/>
      </c>
      <c r="DR39" s="19" t="str">
        <f>IF(DQ39="","",VLOOKUP(DQ39,'Extrato 2'!$S$3:$U$72,3,0))</f>
        <v/>
      </c>
      <c r="DS39" s="2" t="str">
        <f>IF(DQ39="","",DR39&amp;" ("&amp;VLOOKUP(DQ39,'Extrato 2'!$S$3:$U$72,2,0)&amp;")")</f>
        <v/>
      </c>
      <c r="DT39" s="19">
        <f>IF('Extrato 2'!D39='Extrato 2'!$EJ$8,'Extrato 2'!E39,"")</f>
        <v>0</v>
      </c>
      <c r="DU39" s="19" t="str">
        <f>IF(DT39="","-",'Extrato 2'!$S39)</f>
        <v/>
      </c>
      <c r="DV39" s="19" t="str">
        <v/>
      </c>
      <c r="DW39" s="19" t="str">
        <f>IF(DV39="","",VLOOKUP(DV39,'Extrato 2'!$S$3:$U$72,3,0))</f>
        <v/>
      </c>
      <c r="DX39" s="2" t="str">
        <f>IF(DV39="","",DW39&amp;" ("&amp;VLOOKUP(DV39,'Extrato 2'!$S$3:$U$72,2,0)&amp;")")</f>
        <v/>
      </c>
      <c r="DY39" s="19">
        <f>IF('Extrato 2'!D39='Extrato 2'!$EJ$9,'Extrato 2'!E39,"")</f>
        <v>0</v>
      </c>
      <c r="DZ39" s="19" t="str">
        <f>IF(DY39="","-",'Extrato 2'!$S39)</f>
        <v/>
      </c>
      <c r="EA39" s="19" t="str">
        <v/>
      </c>
      <c r="EB39" s="19" t="str">
        <f>IF(EA39="","",VLOOKUP(EA39,'Extrato 2'!$S$3:$U$72,3,0))</f>
        <v/>
      </c>
      <c r="EC39" s="2" t="str">
        <f>IF(EA39="","",EB39&amp;" ("&amp;VLOOKUP(EA39,'Extrato 2'!$S$3:$U$72,2,0)&amp;")")</f>
        <v/>
      </c>
      <c r="FM39" s="78">
        <v>37</v>
      </c>
      <c r="FN39" s="78" t="str">
        <f>IF('Extrato 2'!$FG$13='Extrato 2'!$GB$29,'Extrato 2'!AE39,IF('Extrato 2'!$FG$13='Extrato 2'!$GC$29,'Extrato 2'!BO39,IF('Extrato 2'!$FG$13='Extrato 2'!$EJ$2,'Extrato 2'!CY39,"")))</f>
        <v/>
      </c>
      <c r="FO39" s="78">
        <v>37</v>
      </c>
      <c r="FP39" s="78" t="str">
        <f>IF('Extrato 2'!$FG$13='Extrato 2'!$GB$29,'Extrato 2'!AJ39,IF('Extrato 2'!$FG$13='Extrato 2'!$GC$29,'Extrato 2'!BT39,IF('Extrato 2'!$FG$13='Extrato 2'!$EJ$2,'Extrato 2'!DD39,"")))</f>
        <v/>
      </c>
      <c r="FQ39" s="78">
        <v>37</v>
      </c>
      <c r="FR39" s="78" t="str">
        <f>IF('Extrato 2'!$FG$13='Extrato 2'!$GB$29,'Extrato 2'!AO39,IF('Extrato 2'!$FG$13='Extrato 2'!$GC$29,'Extrato 2'!BY39,IF('Extrato 2'!$FG$13='Extrato 2'!$EJ$2,'Extrato 2'!DI39,"")))</f>
        <v/>
      </c>
      <c r="FS39" s="78">
        <v>37</v>
      </c>
      <c r="FT39" s="78" t="str">
        <f>IF('Extrato 2'!$FG$13='Extrato 2'!$GB$29,'Extrato 2'!AT39,IF('Extrato 2'!$FG$13='Extrato 2'!$GC$29,'Extrato 2'!CD39,IF('Extrato 2'!$FG$13='Extrato 2'!$EJ$2,'Extrato 2'!DN39,"")))</f>
        <v/>
      </c>
      <c r="FU39" s="78">
        <v>37</v>
      </c>
      <c r="FV39" s="78" t="str">
        <f>IF('Extrato 2'!$FG$13='Extrato 2'!$GB$29,'Extrato 2'!AY39,IF('Extrato 2'!$FG$13='Extrato 2'!$GC$29,'Extrato 2'!CI39,IF('Extrato 2'!$FG$13='Extrato 2'!$EJ$2,'Extrato 2'!DS39,"")))</f>
        <v/>
      </c>
      <c r="FW39" s="78">
        <v>37</v>
      </c>
      <c r="FX39" s="78" t="str">
        <f>IF('Extrato 2'!$FG$13='Extrato 2'!$GB$29,'Extrato 2'!BD39,IF('Extrato 2'!$FG$13='Extrato 2'!$GC$29,'Extrato 2'!CN39,IF('Extrato 2'!$FG$13='Extrato 2'!$EJ$2,'Extrato 2'!DX39,"")))</f>
        <v/>
      </c>
      <c r="FY39" s="78">
        <v>37</v>
      </c>
      <c r="FZ39" s="78" t="str">
        <f>IF('Extrato 2'!$FG$13='Extrato 2'!$GB$29,'Extrato 2'!BI39,IF('Extrato 2'!$FG$13='Extrato 2'!$GC$29,'Extrato 2'!CS39,IF('Extrato 2'!$FG$13='Extrato 2'!$EJ$2,'Extrato 2'!EC39,"")))</f>
        <v/>
      </c>
      <c r="MB39" s="32">
        <f t="shared" si="12"/>
        <v>35</v>
      </c>
      <c r="MC39" s="32">
        <v>37</v>
      </c>
      <c r="MD39" s="32" t="str">
        <f>IF('Extrato 2'!X37=0,"",'Extrato 2'!X37)</f>
        <v/>
      </c>
      <c r="ME39" s="32"/>
      <c r="MF39" s="32"/>
      <c r="MG39" s="32"/>
      <c r="MH39" s="32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2"/>
      <c r="MV39" s="32"/>
      <c r="MW39" s="32"/>
      <c r="MX39" s="32"/>
      <c r="MY39" s="32"/>
      <c r="MZ39" s="32"/>
      <c r="NA39" s="32"/>
      <c r="NB39" s="32"/>
      <c r="NC39" s="32"/>
      <c r="ND39" s="32"/>
      <c r="NE39" s="32"/>
    </row>
    <row r="40" spans="2:369" ht="15" customHeight="1" x14ac:dyDescent="0.25">
      <c r="B40" s="19">
        <f>'Extrato 2'!MC42</f>
        <v>40</v>
      </c>
      <c r="C40" s="7">
        <f>Esboço!AX38</f>
        <v>38</v>
      </c>
      <c r="D40" s="4"/>
      <c r="E40" s="3"/>
      <c r="F40" s="19" t="str">
        <f t="shared" si="0"/>
        <v>-</v>
      </c>
      <c r="G40" s="19" t="str">
        <f t="shared" si="1"/>
        <v>-</v>
      </c>
      <c r="H40" s="22" t="str">
        <v/>
      </c>
      <c r="I40" s="22" t="str">
        <v/>
      </c>
      <c r="J40" s="76" t="str">
        <f>IFERROR(IF('Análise Quantitativa'!$D$33="Máximo",RANK(D40,$D$3:$D$72,0),IF('Análise Quantitativa'!$D$33="Mínimo",RANK(D40,$D$3:$D$72,1),IF('Análise Quantitativa'!$D$33="- Mínimo",RANK(D40,$D$3:$D$72,1),""))),"")</f>
        <v/>
      </c>
      <c r="K40" s="76" t="str">
        <f>IFERROR(IF('Análise Quantitativa'!$D$33="Máximo",_xlfn.RANK.EQ(D40,$D$3:$D$72,0)+COUNTIF($D$3:D40,D40)-1,IF('Análise Quantitativa'!$D$33="Mínimo",_xlfn.RANK.EQ(D40,$D$3:$D$72,1)+COUNTIF($D$3:D40,D40)-1,IF('Análise Quantitativa'!$D$33="- Mínimo",_xlfn.RANK.EQ(D40,$D$3:$D$72,1)+COUNTIF($D$3:D40,D40)-1,""))),"")</f>
        <v/>
      </c>
      <c r="L40" s="6" t="str">
        <f>IFERROR(IF(ISBLANK(D40),"",IF(AND(D40&gt;'Extrato 2'!$EW$3),'Extrato 2'!$HR$2,IF(AND(D40&lt;'Extrato 2'!$EX$3),'Extrato 2'!$HQ$2,'Extrato 2'!$HP$2))),"")</f>
        <v/>
      </c>
      <c r="M40" s="6" t="e">
        <f>IF((((IF(AND('Extrato 2'!D40&gt;'Extrato 2'!$EW$3),(('Extrato 2'!$EW$3-'Extrato 2'!D40)/'Extrato 2'!D40),IF(AND('Extrato 2'!D40&lt;'Extrato 2'!$EX$3),(('Extrato 2'!$EX$3-'Extrato 2'!D40)/'Extrato 2'!D40),'Extrato 2'!$HW$2)))))&lt;0,IF(AND('Extrato 2'!D40&gt;'Extrato 2'!$EW$3),(('Extrato 2'!$EW$3-'Extrato 2'!D40)/'Extrato 2'!D40),IF(AND('Extrato 2'!D40&lt;'Extrato 2'!$EX$3),(('Extrato 2'!$EX$3-'Extrato 2'!D40)/'Extrato 2'!D40),'Extrato 2'!$HW$2))*-1,IF(AND('Extrato 2'!D40&gt;'Extrato 2'!$EW$3),(('Extrato 2'!$EW$3-'Extrato 2'!D40)/'Extrato 2'!D40),IF(AND('Extrato 2'!D40&lt;'Extrato 2'!$EX$3),(('Extrato 2'!$EX$3-'Extrato 2'!D40)/'Extrato 2'!D40),'Extrato 2'!$HW$2)))</f>
        <v>#DIV/0!</v>
      </c>
      <c r="N40" s="6" t="str">
        <f>IF(AND(D40&gt;'Extrato 2'!$EW$3),M40,"")</f>
        <v/>
      </c>
      <c r="O40" s="6" t="e">
        <f>IF(D40&lt;'Extrato 2'!$EX$3,M40,"")</f>
        <v>#DIV/0!</v>
      </c>
      <c r="P40" s="5" t="str">
        <f>IF('Extrato 2'!L40='Extrato 2'!$HP$2,'Extrato 2'!D40,"")</f>
        <v/>
      </c>
      <c r="Q40" s="4" t="str">
        <f>IF(ISNA(HLOOKUP($Q$2,'Extrato 2'!$ME$3:$NE$74,B40,0)),"",IF(HLOOKUP($Q$2,'Extrato 2'!$ME$3:$NE$74,B40,0)="","",IF(HLOOKUP($Q$2,'Extrato 2'!$ME$3:$NE$74,B40,0)=0,"",HLOOKUP($Q$2,'Extrato 2'!$ME$3:$NE$74,B40,0))))</f>
        <v/>
      </c>
      <c r="S40" s="77" t="str">
        <f t="shared" si="6"/>
        <v/>
      </c>
      <c r="T40" s="19" t="str">
        <f t="shared" si="2"/>
        <v/>
      </c>
      <c r="U40" s="3"/>
      <c r="V40" s="19" t="str">
        <f t="shared" si="3"/>
        <v/>
      </c>
      <c r="X40" s="19" t="str">
        <f t="shared" si="4"/>
        <v/>
      </c>
      <c r="Y40" s="19" t="str">
        <f t="shared" si="5"/>
        <v/>
      </c>
      <c r="AA40" s="19" t="str">
        <f>IF('Extrato 2'!D40='Extrato 2'!$EF$3,'Extrato 2'!E40,"")</f>
        <v/>
      </c>
      <c r="AB40" s="19" t="str">
        <f>IF(AA40="","-",'Extrato 2'!S40)</f>
        <v>-</v>
      </c>
      <c r="AC40" s="19" t="str">
        <v/>
      </c>
      <c r="AD40" s="19" t="str">
        <f>IF(AC40="","",VLOOKUP(AC40,'Extrato 2'!$S$3:$U$72,3,0))</f>
        <v/>
      </c>
      <c r="AE40" s="2" t="str">
        <f>IF(AC40="","",AD40&amp;" ("&amp;VLOOKUP(AC40,'Extrato 2'!$S$3:$U$72,2,0)&amp;")")</f>
        <v/>
      </c>
      <c r="AF40" s="19" t="str">
        <f>IF('Extrato 2'!D40='Extrato 2'!$EF$4,'Extrato 2'!E40,"")</f>
        <v/>
      </c>
      <c r="AG40" s="19" t="str">
        <f>IF(AF40="","-",'Extrato 2'!$S40)</f>
        <v>-</v>
      </c>
      <c r="AH40" s="19" t="str">
        <v/>
      </c>
      <c r="AI40" s="19" t="str">
        <f>IF(AH40="","",VLOOKUP(AH40,'Extrato 2'!$S$3:$U$72,3,0))</f>
        <v/>
      </c>
      <c r="AJ40" s="2" t="str">
        <f>IF(AH40="","",AI40&amp;" ("&amp;VLOOKUP(AH40,'Extrato 2'!$S$3:$U$72,2,0)&amp;")")</f>
        <v/>
      </c>
      <c r="AK40" s="19" t="str">
        <f>IF('Extrato 2'!D40='Extrato 2'!$EF$5,'Extrato 2'!E40,"")</f>
        <v/>
      </c>
      <c r="AL40" s="19" t="str">
        <f>IF(AK40="","-",'Extrato 2'!$S40)</f>
        <v>-</v>
      </c>
      <c r="AM40" s="19" t="str">
        <v/>
      </c>
      <c r="AN40" s="19" t="str">
        <f>IF(AM40="","",VLOOKUP(AM40,'Extrato 2'!$S$3:$U$72,3,0))</f>
        <v/>
      </c>
      <c r="AO40" s="2" t="str">
        <f>IF(AM40="","",AN40&amp;" ("&amp;VLOOKUP(AM40,'Extrato 2'!$S$3:$U$72,2,0)&amp;")")</f>
        <v/>
      </c>
      <c r="AP40" s="19" t="str">
        <f>IF('Extrato 2'!D40='Extrato 2'!$EF$6,'Extrato 2'!E40,"")</f>
        <v/>
      </c>
      <c r="AQ40" s="19" t="str">
        <f>IF(AP40="","-",'Extrato 2'!$S40)</f>
        <v>-</v>
      </c>
      <c r="AR40" s="19" t="str">
        <v/>
      </c>
      <c r="AS40" s="19" t="str">
        <f>IF(AR40="","",VLOOKUP(AR40,'Extrato 2'!$S$3:$U$72,3,0))</f>
        <v/>
      </c>
      <c r="AT40" s="2" t="str">
        <f>IF(AR40="","",AS40&amp;" ("&amp;VLOOKUP(AR40,'Extrato 2'!$S$3:$U$72,2,0)&amp;")")</f>
        <v/>
      </c>
      <c r="AU40" s="19" t="str">
        <f>IF('Extrato 2'!D40='Extrato 2'!$EF$7,'Extrato 2'!E40,"")</f>
        <v/>
      </c>
      <c r="AV40" s="19" t="str">
        <f>IF(AU40="","-",'Extrato 2'!$S40)</f>
        <v>-</v>
      </c>
      <c r="AW40" s="19" t="str">
        <v/>
      </c>
      <c r="AX40" s="19" t="str">
        <f>IF(AW40="","",VLOOKUP(AW40,'Extrato 2'!$S$3:$U$72,3,0))</f>
        <v/>
      </c>
      <c r="AY40" s="2" t="str">
        <f>IF(AW40="","",AX40&amp;" ("&amp;VLOOKUP(AW40,'Extrato 2'!$S$3:$U$72,2,0)&amp;")")</f>
        <v/>
      </c>
      <c r="AZ40" s="19" t="str">
        <f>IF('Extrato 2'!D40='Extrato 2'!$EF$8,'Extrato 2'!E40,"")</f>
        <v/>
      </c>
      <c r="BA40" s="19" t="str">
        <f>IF(AZ40="","-",'Extrato 2'!$S40)</f>
        <v>-</v>
      </c>
      <c r="BB40" s="19" t="str">
        <v/>
      </c>
      <c r="BC40" s="19" t="str">
        <f>IF(BB40="","",VLOOKUP(BB40,'Extrato 2'!$S$3:$U$72,3,0))</f>
        <v/>
      </c>
      <c r="BD40" s="2" t="str">
        <f>IF(BB40="","",BC40&amp;" ("&amp;VLOOKUP(BB40,'Extrato 2'!$S$3:$U$72,2,0)&amp;")")</f>
        <v/>
      </c>
      <c r="BE40" s="19" t="str">
        <f>IF('Extrato 2'!D40='Extrato 2'!$EF$9,'Extrato 2'!E40,"")</f>
        <v/>
      </c>
      <c r="BF40" s="19" t="str">
        <f>IF(BE40="","-",'Extrato 2'!$S40)</f>
        <v>-</v>
      </c>
      <c r="BG40" s="19" t="str">
        <v/>
      </c>
      <c r="BH40" s="19" t="str">
        <f>IF(BG40="","",VLOOKUP(BG40,'Extrato 2'!$S$3:$U$72,3,0))</f>
        <v/>
      </c>
      <c r="BI40" s="2" t="str">
        <f>IF(BG40="","",BH40&amp;" ("&amp;VLOOKUP(BG40,'Extrato 2'!$S$3:$U$72,2,0)&amp;")")</f>
        <v/>
      </c>
      <c r="BK40" s="19" t="str">
        <f>IF('Extrato 2'!D40='Extrato 2'!$EH$3,'Extrato 2'!E40,"")</f>
        <v/>
      </c>
      <c r="BL40" s="19" t="str">
        <f>IF(BK40="","-",'Extrato 2'!S40)</f>
        <v>-</v>
      </c>
      <c r="BM40" s="19" t="str">
        <v/>
      </c>
      <c r="BN40" s="19" t="str">
        <f>IF(BM40="","",VLOOKUP(BM40,'Extrato 2'!$S$3:$U$72,3,0))</f>
        <v/>
      </c>
      <c r="BO40" s="2" t="str">
        <f>IF(BM40="","",BN40&amp;" ("&amp;VLOOKUP(BM40,'Extrato 2'!$S$3:$U$72,2,0)&amp;")")</f>
        <v/>
      </c>
      <c r="BP40" s="19" t="str">
        <f>IF('Extrato 2'!D40='Extrato 2'!$EH$4,'Extrato 2'!E40,"")</f>
        <v/>
      </c>
      <c r="BQ40" s="19" t="str">
        <f>IF(BP40="","-",'Extrato 2'!$S40)</f>
        <v>-</v>
      </c>
      <c r="BR40" s="19" t="str">
        <v/>
      </c>
      <c r="BS40" s="19" t="str">
        <f>IF(BR40="","",VLOOKUP(BR40,'Extrato 2'!$S$3:$U$72,3,0))</f>
        <v/>
      </c>
      <c r="BT40" s="2" t="str">
        <f>IF(BR40="","",BS40&amp;" ("&amp;VLOOKUP(BR40,'Extrato 2'!$S$3:$U$72,2,0)&amp;")")</f>
        <v/>
      </c>
      <c r="BU40" s="19" t="str">
        <f>IF('Extrato 2'!D40='Extrato 2'!$EH$5,'Extrato 2'!E40,"")</f>
        <v/>
      </c>
      <c r="BV40" s="19" t="str">
        <f>IF(BU40="","-",'Extrato 2'!$S40)</f>
        <v>-</v>
      </c>
      <c r="BW40" s="19" t="str">
        <v/>
      </c>
      <c r="BX40" s="19" t="str">
        <f>IF(BW40="","",VLOOKUP(BW40,'Extrato 2'!$S$3:$U$72,3,0))</f>
        <v/>
      </c>
      <c r="BY40" s="2" t="str">
        <f>IF(BW40="","",BX40&amp;" ("&amp;VLOOKUP(BW40,'Extrato 2'!$S$3:$U$72,2,0)&amp;")")</f>
        <v/>
      </c>
      <c r="BZ40" s="19" t="str">
        <f>IF('Extrato 2'!D40='Extrato 2'!$EH$6,'Extrato 2'!E40,"")</f>
        <v/>
      </c>
      <c r="CA40" s="19" t="str">
        <f>IF(BZ40="","-",'Extrato 2'!$S40)</f>
        <v>-</v>
      </c>
      <c r="CB40" s="19" t="str">
        <v/>
      </c>
      <c r="CC40" s="19" t="str">
        <f>IF(CB40="","",VLOOKUP(CB40,'Extrato 2'!$S$3:$U$72,3,0))</f>
        <v/>
      </c>
      <c r="CD40" s="2" t="str">
        <f>IF(CB40="","",CC40&amp;" ("&amp;VLOOKUP(CB40,'Extrato 2'!$S$3:$U$72,2,0)&amp;")")</f>
        <v/>
      </c>
      <c r="CE40" s="19" t="str">
        <f>IF('Extrato 2'!D40='Extrato 2'!$EH$7,'Extrato 2'!E40,"")</f>
        <v/>
      </c>
      <c r="CF40" s="19" t="str">
        <f>IF(CE40="","-",'Extrato 2'!$S40)</f>
        <v>-</v>
      </c>
      <c r="CG40" s="19" t="str">
        <v/>
      </c>
      <c r="CH40" s="19" t="str">
        <f>IF(CG40="","",VLOOKUP(CG40,'Extrato 2'!$S$3:$U$72,3,0))</f>
        <v/>
      </c>
      <c r="CI40" s="2" t="str">
        <f>IF(CG40="","",CH40&amp;" ("&amp;VLOOKUP(CG40,'Extrato 2'!$S$3:$U$72,2,0)&amp;")")</f>
        <v/>
      </c>
      <c r="CJ40" s="19" t="str">
        <f>IF('Extrato 2'!D40='Extrato 2'!$EH$8,'Extrato 2'!E40,"")</f>
        <v/>
      </c>
      <c r="CK40" s="19" t="str">
        <f>IF(CJ40="","-",'Extrato 2'!$S40)</f>
        <v>-</v>
      </c>
      <c r="CL40" s="19" t="str">
        <v/>
      </c>
      <c r="CM40" s="19" t="str">
        <f>IF(CL40="","",VLOOKUP(CL40,'Extrato 2'!$S$3:$U$72,3,0))</f>
        <v/>
      </c>
      <c r="CN40" s="2" t="str">
        <f>IF(CL40="","",CM40&amp;" ("&amp;VLOOKUP(CL40,'Extrato 2'!$S$3:$U$72,2,0)&amp;")")</f>
        <v/>
      </c>
      <c r="CO40" s="19" t="str">
        <f>IF('Extrato 2'!D40='Extrato 2'!$EH$9,'Extrato 2'!E40,"")</f>
        <v/>
      </c>
      <c r="CP40" s="19" t="str">
        <f>IF(CO40="","-",'Extrato 2'!$S40)</f>
        <v>-</v>
      </c>
      <c r="CQ40" s="19" t="str">
        <v/>
      </c>
      <c r="CR40" s="19" t="str">
        <f>IF(CQ40="","",VLOOKUP(CQ40,'Extrato 2'!$S$3:$U$72,3,0))</f>
        <v/>
      </c>
      <c r="CS40" s="2" t="str">
        <f>IF(CQ40="","",CR40&amp;" ("&amp;VLOOKUP(CQ40,'Extrato 2'!$S$3:$U$72,2,0)&amp;")")</f>
        <v/>
      </c>
      <c r="CU40" s="19">
        <f>IF('Extrato 2'!D40='Extrato 2'!$EJ$3,'Extrato 2'!E40,"")</f>
        <v>0</v>
      </c>
      <c r="CV40" s="19" t="str">
        <f>IF(CU40="","-",'Extrato 2'!S40)</f>
        <v/>
      </c>
      <c r="CW40" s="19" t="str">
        <v/>
      </c>
      <c r="CX40" s="19" t="str">
        <f>IF(CW40="","",VLOOKUP(CW40,'Extrato 2'!$S$3:$U$72,3,0))</f>
        <v/>
      </c>
      <c r="CY40" s="2" t="str">
        <f>IF(CW40="","",CX40&amp;" ("&amp;VLOOKUP(CW40,'Extrato 2'!$S$3:$U$72,2,0)&amp;")")</f>
        <v/>
      </c>
      <c r="CZ40" s="19">
        <f>IF('Extrato 2'!D40='Extrato 2'!$EJ$4,'Extrato 2'!E40,"")</f>
        <v>0</v>
      </c>
      <c r="DA40" s="19" t="str">
        <f>IF(CZ40="","-",'Extrato 2'!$S40)</f>
        <v/>
      </c>
      <c r="DB40" s="19" t="str">
        <v/>
      </c>
      <c r="DC40" s="19" t="str">
        <f>IF(DB40="","",VLOOKUP(DB40,'Extrato 2'!$S$3:$U$72,3,0))</f>
        <v/>
      </c>
      <c r="DD40" s="2" t="str">
        <f>IF(DB40="","",DC40&amp;" ("&amp;VLOOKUP(DB40,'Extrato 2'!$S$3:$U$72,2,0)&amp;")")</f>
        <v/>
      </c>
      <c r="DE40" s="19">
        <f>IF('Extrato 2'!D40='Extrato 2'!$EJ$5,'Extrato 2'!E40,"")</f>
        <v>0</v>
      </c>
      <c r="DF40" s="19" t="str">
        <f>IF(DE40="","-",'Extrato 2'!$S40)</f>
        <v/>
      </c>
      <c r="DG40" s="19" t="str">
        <v/>
      </c>
      <c r="DH40" s="19" t="str">
        <f>IF(DG40="","",VLOOKUP(DG40,'Extrato 2'!$S$3:$U$72,3,0))</f>
        <v/>
      </c>
      <c r="DI40" s="2" t="str">
        <f>IF(DG40="","",DH40&amp;" ("&amp;VLOOKUP(DG40,'Extrato 2'!$S$3:$U$72,2,0)&amp;")")</f>
        <v/>
      </c>
      <c r="DJ40" s="19">
        <f>IF('Extrato 2'!D40='Extrato 2'!$EJ$6,'Extrato 2'!E40,"")</f>
        <v>0</v>
      </c>
      <c r="DK40" s="19" t="str">
        <f>IF(DJ40="","-",'Extrato 2'!$S40)</f>
        <v/>
      </c>
      <c r="DL40" s="19" t="str">
        <v/>
      </c>
      <c r="DM40" s="19" t="str">
        <f>IF(DL40="","",VLOOKUP(DL40,'Extrato 2'!$S$3:$U$72,3,0))</f>
        <v/>
      </c>
      <c r="DN40" s="2" t="str">
        <f>IF(DL40="","",DM40&amp;" ("&amp;VLOOKUP(DL40,'Extrato 2'!$S$3:$U$72,2,0)&amp;")")</f>
        <v/>
      </c>
      <c r="DO40" s="19">
        <f>IF('Extrato 2'!D40='Extrato 2'!$EJ$7,'Extrato 2'!E40,"")</f>
        <v>0</v>
      </c>
      <c r="DP40" s="19" t="str">
        <f>IF(DO40="","-",'Extrato 2'!$S40)</f>
        <v/>
      </c>
      <c r="DQ40" s="19" t="str">
        <v/>
      </c>
      <c r="DR40" s="19" t="str">
        <f>IF(DQ40="","",VLOOKUP(DQ40,'Extrato 2'!$S$3:$U$72,3,0))</f>
        <v/>
      </c>
      <c r="DS40" s="2" t="str">
        <f>IF(DQ40="","",DR40&amp;" ("&amp;VLOOKUP(DQ40,'Extrato 2'!$S$3:$U$72,2,0)&amp;")")</f>
        <v/>
      </c>
      <c r="DT40" s="19">
        <f>IF('Extrato 2'!D40='Extrato 2'!$EJ$8,'Extrato 2'!E40,"")</f>
        <v>0</v>
      </c>
      <c r="DU40" s="19" t="str">
        <f>IF(DT40="","-",'Extrato 2'!$S40)</f>
        <v/>
      </c>
      <c r="DV40" s="19" t="str">
        <v/>
      </c>
      <c r="DW40" s="19" t="str">
        <f>IF(DV40="","",VLOOKUP(DV40,'Extrato 2'!$S$3:$U$72,3,0))</f>
        <v/>
      </c>
      <c r="DX40" s="2" t="str">
        <f>IF(DV40="","",DW40&amp;" ("&amp;VLOOKUP(DV40,'Extrato 2'!$S$3:$U$72,2,0)&amp;")")</f>
        <v/>
      </c>
      <c r="DY40" s="19">
        <f>IF('Extrato 2'!D40='Extrato 2'!$EJ$9,'Extrato 2'!E40,"")</f>
        <v>0</v>
      </c>
      <c r="DZ40" s="19" t="str">
        <f>IF(DY40="","-",'Extrato 2'!$S40)</f>
        <v/>
      </c>
      <c r="EA40" s="19" t="str">
        <v/>
      </c>
      <c r="EB40" s="19" t="str">
        <f>IF(EA40="","",VLOOKUP(EA40,'Extrato 2'!$S$3:$U$72,3,0))</f>
        <v/>
      </c>
      <c r="EC40" s="2" t="str">
        <f>IF(EA40="","",EB40&amp;" ("&amp;VLOOKUP(EA40,'Extrato 2'!$S$3:$U$72,2,0)&amp;")")</f>
        <v/>
      </c>
      <c r="FM40" s="78">
        <v>38</v>
      </c>
      <c r="FN40" s="78" t="str">
        <f>IF('Extrato 2'!$FG$13='Extrato 2'!$GB$29,'Extrato 2'!AE40,IF('Extrato 2'!$FG$13='Extrato 2'!$GC$29,'Extrato 2'!BO40,IF('Extrato 2'!$FG$13='Extrato 2'!$EJ$2,'Extrato 2'!CY40,"")))</f>
        <v/>
      </c>
      <c r="FO40" s="78">
        <v>38</v>
      </c>
      <c r="FP40" s="78" t="str">
        <f>IF('Extrato 2'!$FG$13='Extrato 2'!$GB$29,'Extrato 2'!AJ40,IF('Extrato 2'!$FG$13='Extrato 2'!$GC$29,'Extrato 2'!BT40,IF('Extrato 2'!$FG$13='Extrato 2'!$EJ$2,'Extrato 2'!DD40,"")))</f>
        <v/>
      </c>
      <c r="FQ40" s="78">
        <v>38</v>
      </c>
      <c r="FR40" s="78" t="str">
        <f>IF('Extrato 2'!$FG$13='Extrato 2'!$GB$29,'Extrato 2'!AO40,IF('Extrato 2'!$FG$13='Extrato 2'!$GC$29,'Extrato 2'!BY40,IF('Extrato 2'!$FG$13='Extrato 2'!$EJ$2,'Extrato 2'!DI40,"")))</f>
        <v/>
      </c>
      <c r="FS40" s="78">
        <v>38</v>
      </c>
      <c r="FT40" s="78" t="str">
        <f>IF('Extrato 2'!$FG$13='Extrato 2'!$GB$29,'Extrato 2'!AT40,IF('Extrato 2'!$FG$13='Extrato 2'!$GC$29,'Extrato 2'!CD40,IF('Extrato 2'!$FG$13='Extrato 2'!$EJ$2,'Extrato 2'!DN40,"")))</f>
        <v/>
      </c>
      <c r="FU40" s="78">
        <v>38</v>
      </c>
      <c r="FV40" s="78" t="str">
        <f>IF('Extrato 2'!$FG$13='Extrato 2'!$GB$29,'Extrato 2'!AY40,IF('Extrato 2'!$FG$13='Extrato 2'!$GC$29,'Extrato 2'!CI40,IF('Extrato 2'!$FG$13='Extrato 2'!$EJ$2,'Extrato 2'!DS40,"")))</f>
        <v/>
      </c>
      <c r="FW40" s="78">
        <v>38</v>
      </c>
      <c r="FX40" s="78" t="str">
        <f>IF('Extrato 2'!$FG$13='Extrato 2'!$GB$29,'Extrato 2'!BD40,IF('Extrato 2'!$FG$13='Extrato 2'!$GC$29,'Extrato 2'!CN40,IF('Extrato 2'!$FG$13='Extrato 2'!$EJ$2,'Extrato 2'!DX40,"")))</f>
        <v/>
      </c>
      <c r="FY40" s="78">
        <v>38</v>
      </c>
      <c r="FZ40" s="78" t="str">
        <f>IF('Extrato 2'!$FG$13='Extrato 2'!$GB$29,'Extrato 2'!BI40,IF('Extrato 2'!$FG$13='Extrato 2'!$GC$29,'Extrato 2'!CS40,IF('Extrato 2'!$FG$13='Extrato 2'!$EJ$2,'Extrato 2'!EC40,"")))</f>
        <v/>
      </c>
      <c r="MB40" s="32">
        <f t="shared" si="12"/>
        <v>36</v>
      </c>
      <c r="MC40" s="32">
        <v>38</v>
      </c>
      <c r="MD40" s="32" t="str">
        <f>IF('Extrato 2'!X38=0,"",'Extrato 2'!X38)</f>
        <v/>
      </c>
      <c r="ME40" s="32"/>
      <c r="MF40" s="32"/>
      <c r="MG40" s="32"/>
      <c r="MH40" s="32"/>
      <c r="MI40" s="32"/>
      <c r="MJ40" s="32"/>
      <c r="MK40" s="32"/>
      <c r="ML40" s="32"/>
      <c r="MM40" s="32"/>
      <c r="MN40" s="32"/>
      <c r="MO40" s="32"/>
      <c r="MP40" s="32"/>
      <c r="MQ40" s="32"/>
      <c r="MR40" s="32"/>
      <c r="MS40" s="32"/>
      <c r="MT40" s="32"/>
      <c r="MU40" s="32"/>
      <c r="MV40" s="32"/>
      <c r="MW40" s="32"/>
      <c r="MX40" s="32"/>
      <c r="MY40" s="32"/>
      <c r="MZ40" s="32"/>
      <c r="NA40" s="32"/>
      <c r="NB40" s="32"/>
      <c r="NC40" s="32"/>
      <c r="ND40" s="32"/>
      <c r="NE40" s="32"/>
    </row>
    <row r="41" spans="2:369" ht="15" customHeight="1" x14ac:dyDescent="0.25">
      <c r="B41" s="19">
        <f>'Extrato 2'!MC43</f>
        <v>41</v>
      </c>
      <c r="C41" s="7">
        <f>Esboço!AX39</f>
        <v>39</v>
      </c>
      <c r="D41" s="4"/>
      <c r="E41" s="3"/>
      <c r="F41" s="19" t="str">
        <f t="shared" si="0"/>
        <v>-</v>
      </c>
      <c r="G41" s="19" t="str">
        <f t="shared" si="1"/>
        <v>-</v>
      </c>
      <c r="H41" s="22" t="str">
        <v/>
      </c>
      <c r="I41" s="22" t="str">
        <v/>
      </c>
      <c r="J41" s="76" t="str">
        <f>IFERROR(IF('Análise Quantitativa'!$D$33="Máximo",RANK(D41,$D$3:$D$72,0),IF('Análise Quantitativa'!$D$33="Mínimo",RANK(D41,$D$3:$D$72,1),IF('Análise Quantitativa'!$D$33="- Mínimo",RANK(D41,$D$3:$D$72,1),""))),"")</f>
        <v/>
      </c>
      <c r="K41" s="76" t="str">
        <f>IFERROR(IF('Análise Quantitativa'!$D$33="Máximo",_xlfn.RANK.EQ(D41,$D$3:$D$72,0)+COUNTIF($D$3:D41,D41)-1,IF('Análise Quantitativa'!$D$33="Mínimo",_xlfn.RANK.EQ(D41,$D$3:$D$72,1)+COUNTIF($D$3:D41,D41)-1,IF('Análise Quantitativa'!$D$33="- Mínimo",_xlfn.RANK.EQ(D41,$D$3:$D$72,1)+COUNTIF($D$3:D41,D41)-1,""))),"")</f>
        <v/>
      </c>
      <c r="L41" s="6" t="str">
        <f>IFERROR(IF(ISBLANK(D41),"",IF(AND(D41&gt;'Extrato 2'!$EW$3),'Extrato 2'!$HR$2,IF(AND(D41&lt;'Extrato 2'!$EX$3),'Extrato 2'!$HQ$2,'Extrato 2'!$HP$2))),"")</f>
        <v/>
      </c>
      <c r="M41" s="6" t="e">
        <f>IF((((IF(AND('Extrato 2'!D41&gt;'Extrato 2'!$EW$3),(('Extrato 2'!$EW$3-'Extrato 2'!D41)/'Extrato 2'!D41),IF(AND('Extrato 2'!D41&lt;'Extrato 2'!$EX$3),(('Extrato 2'!$EX$3-'Extrato 2'!D41)/'Extrato 2'!D41),'Extrato 2'!$HW$2)))))&lt;0,IF(AND('Extrato 2'!D41&gt;'Extrato 2'!$EW$3),(('Extrato 2'!$EW$3-'Extrato 2'!D41)/'Extrato 2'!D41),IF(AND('Extrato 2'!D41&lt;'Extrato 2'!$EX$3),(('Extrato 2'!$EX$3-'Extrato 2'!D41)/'Extrato 2'!D41),'Extrato 2'!$HW$2))*-1,IF(AND('Extrato 2'!D41&gt;'Extrato 2'!$EW$3),(('Extrato 2'!$EW$3-'Extrato 2'!D41)/'Extrato 2'!D41),IF(AND('Extrato 2'!D41&lt;'Extrato 2'!$EX$3),(('Extrato 2'!$EX$3-'Extrato 2'!D41)/'Extrato 2'!D41),'Extrato 2'!$HW$2)))</f>
        <v>#DIV/0!</v>
      </c>
      <c r="N41" s="6" t="str">
        <f>IF(AND(D41&gt;'Extrato 2'!$EW$3),M41,"")</f>
        <v/>
      </c>
      <c r="O41" s="6" t="e">
        <f>IF(D41&lt;'Extrato 2'!$EX$3,M41,"")</f>
        <v>#DIV/0!</v>
      </c>
      <c r="P41" s="5" t="str">
        <f>IF('Extrato 2'!L41='Extrato 2'!$HP$2,'Extrato 2'!D41,"")</f>
        <v/>
      </c>
      <c r="Q41" s="4" t="str">
        <f>IF(ISNA(HLOOKUP($Q$2,'Extrato 2'!$ME$3:$NE$74,B41,0)),"",IF(HLOOKUP($Q$2,'Extrato 2'!$ME$3:$NE$74,B41,0)="","",IF(HLOOKUP($Q$2,'Extrato 2'!$ME$3:$NE$74,B41,0)=0,"",HLOOKUP($Q$2,'Extrato 2'!$ME$3:$NE$74,B41,0))))</f>
        <v/>
      </c>
      <c r="S41" s="77" t="str">
        <f t="shared" si="6"/>
        <v/>
      </c>
      <c r="T41" s="19" t="str">
        <f t="shared" si="2"/>
        <v/>
      </c>
      <c r="U41" s="3"/>
      <c r="V41" s="19" t="str">
        <f t="shared" si="3"/>
        <v/>
      </c>
      <c r="X41" s="19" t="str">
        <f t="shared" si="4"/>
        <v/>
      </c>
      <c r="Y41" s="19" t="str">
        <f t="shared" si="5"/>
        <v/>
      </c>
      <c r="AA41" s="19" t="str">
        <f>IF('Extrato 2'!D41='Extrato 2'!$EF$3,'Extrato 2'!E41,"")</f>
        <v/>
      </c>
      <c r="AB41" s="19" t="str">
        <f>IF(AA41="","-",'Extrato 2'!S41)</f>
        <v>-</v>
      </c>
      <c r="AC41" s="19" t="str">
        <v/>
      </c>
      <c r="AD41" s="19" t="str">
        <f>IF(AC41="","",VLOOKUP(AC41,'Extrato 2'!$S$3:$U$72,3,0))</f>
        <v/>
      </c>
      <c r="AE41" s="2" t="str">
        <f>IF(AC41="","",AD41&amp;" ("&amp;VLOOKUP(AC41,'Extrato 2'!$S$3:$U$72,2,0)&amp;")")</f>
        <v/>
      </c>
      <c r="AF41" s="19" t="str">
        <f>IF('Extrato 2'!D41='Extrato 2'!$EF$4,'Extrato 2'!E41,"")</f>
        <v/>
      </c>
      <c r="AG41" s="19" t="str">
        <f>IF(AF41="","-",'Extrato 2'!$S41)</f>
        <v>-</v>
      </c>
      <c r="AH41" s="19" t="str">
        <v/>
      </c>
      <c r="AI41" s="19" t="str">
        <f>IF(AH41="","",VLOOKUP(AH41,'Extrato 2'!$S$3:$U$72,3,0))</f>
        <v/>
      </c>
      <c r="AJ41" s="2" t="str">
        <f>IF(AH41="","",AI41&amp;" ("&amp;VLOOKUP(AH41,'Extrato 2'!$S$3:$U$72,2,0)&amp;")")</f>
        <v/>
      </c>
      <c r="AK41" s="19" t="str">
        <f>IF('Extrato 2'!D41='Extrato 2'!$EF$5,'Extrato 2'!E41,"")</f>
        <v/>
      </c>
      <c r="AL41" s="19" t="str">
        <f>IF(AK41="","-",'Extrato 2'!$S41)</f>
        <v>-</v>
      </c>
      <c r="AM41" s="19" t="str">
        <v/>
      </c>
      <c r="AN41" s="19" t="str">
        <f>IF(AM41="","",VLOOKUP(AM41,'Extrato 2'!$S$3:$U$72,3,0))</f>
        <v/>
      </c>
      <c r="AO41" s="2" t="str">
        <f>IF(AM41="","",AN41&amp;" ("&amp;VLOOKUP(AM41,'Extrato 2'!$S$3:$U$72,2,0)&amp;")")</f>
        <v/>
      </c>
      <c r="AP41" s="19" t="str">
        <f>IF('Extrato 2'!D41='Extrato 2'!$EF$6,'Extrato 2'!E41,"")</f>
        <v/>
      </c>
      <c r="AQ41" s="19" t="str">
        <f>IF(AP41="","-",'Extrato 2'!$S41)</f>
        <v>-</v>
      </c>
      <c r="AR41" s="19" t="str">
        <v/>
      </c>
      <c r="AS41" s="19" t="str">
        <f>IF(AR41="","",VLOOKUP(AR41,'Extrato 2'!$S$3:$U$72,3,0))</f>
        <v/>
      </c>
      <c r="AT41" s="2" t="str">
        <f>IF(AR41="","",AS41&amp;" ("&amp;VLOOKUP(AR41,'Extrato 2'!$S$3:$U$72,2,0)&amp;")")</f>
        <v/>
      </c>
      <c r="AU41" s="19" t="str">
        <f>IF('Extrato 2'!D41='Extrato 2'!$EF$7,'Extrato 2'!E41,"")</f>
        <v/>
      </c>
      <c r="AV41" s="19" t="str">
        <f>IF(AU41="","-",'Extrato 2'!$S41)</f>
        <v>-</v>
      </c>
      <c r="AW41" s="19" t="str">
        <v/>
      </c>
      <c r="AX41" s="19" t="str">
        <f>IF(AW41="","",VLOOKUP(AW41,'Extrato 2'!$S$3:$U$72,3,0))</f>
        <v/>
      </c>
      <c r="AY41" s="2" t="str">
        <f>IF(AW41="","",AX41&amp;" ("&amp;VLOOKUP(AW41,'Extrato 2'!$S$3:$U$72,2,0)&amp;")")</f>
        <v/>
      </c>
      <c r="AZ41" s="19" t="str">
        <f>IF('Extrato 2'!D41='Extrato 2'!$EF$8,'Extrato 2'!E41,"")</f>
        <v/>
      </c>
      <c r="BA41" s="19" t="str">
        <f>IF(AZ41="","-",'Extrato 2'!$S41)</f>
        <v>-</v>
      </c>
      <c r="BB41" s="19" t="str">
        <v/>
      </c>
      <c r="BC41" s="19" t="str">
        <f>IF(BB41="","",VLOOKUP(BB41,'Extrato 2'!$S$3:$U$72,3,0))</f>
        <v/>
      </c>
      <c r="BD41" s="2" t="str">
        <f>IF(BB41="","",BC41&amp;" ("&amp;VLOOKUP(BB41,'Extrato 2'!$S$3:$U$72,2,0)&amp;")")</f>
        <v/>
      </c>
      <c r="BE41" s="19" t="str">
        <f>IF('Extrato 2'!D41='Extrato 2'!$EF$9,'Extrato 2'!E41,"")</f>
        <v/>
      </c>
      <c r="BF41" s="19" t="str">
        <f>IF(BE41="","-",'Extrato 2'!$S41)</f>
        <v>-</v>
      </c>
      <c r="BG41" s="19" t="str">
        <v/>
      </c>
      <c r="BH41" s="19" t="str">
        <f>IF(BG41="","",VLOOKUP(BG41,'Extrato 2'!$S$3:$U$72,3,0))</f>
        <v/>
      </c>
      <c r="BI41" s="2" t="str">
        <f>IF(BG41="","",BH41&amp;" ("&amp;VLOOKUP(BG41,'Extrato 2'!$S$3:$U$72,2,0)&amp;")")</f>
        <v/>
      </c>
      <c r="BK41" s="19" t="str">
        <f>IF('Extrato 2'!D41='Extrato 2'!$EH$3,'Extrato 2'!E41,"")</f>
        <v/>
      </c>
      <c r="BL41" s="19" t="str">
        <f>IF(BK41="","-",'Extrato 2'!S41)</f>
        <v>-</v>
      </c>
      <c r="BM41" s="19" t="str">
        <v/>
      </c>
      <c r="BN41" s="19" t="str">
        <f>IF(BM41="","",VLOOKUP(BM41,'Extrato 2'!$S$3:$U$72,3,0))</f>
        <v/>
      </c>
      <c r="BO41" s="2" t="str">
        <f>IF(BM41="","",BN41&amp;" ("&amp;VLOOKUP(BM41,'Extrato 2'!$S$3:$U$72,2,0)&amp;")")</f>
        <v/>
      </c>
      <c r="BP41" s="19" t="str">
        <f>IF('Extrato 2'!D41='Extrato 2'!$EH$4,'Extrato 2'!E41,"")</f>
        <v/>
      </c>
      <c r="BQ41" s="19" t="str">
        <f>IF(BP41="","-",'Extrato 2'!$S41)</f>
        <v>-</v>
      </c>
      <c r="BR41" s="19" t="str">
        <v/>
      </c>
      <c r="BS41" s="19" t="str">
        <f>IF(BR41="","",VLOOKUP(BR41,'Extrato 2'!$S$3:$U$72,3,0))</f>
        <v/>
      </c>
      <c r="BT41" s="2" t="str">
        <f>IF(BR41="","",BS41&amp;" ("&amp;VLOOKUP(BR41,'Extrato 2'!$S$3:$U$72,2,0)&amp;")")</f>
        <v/>
      </c>
      <c r="BU41" s="19" t="str">
        <f>IF('Extrato 2'!D41='Extrato 2'!$EH$5,'Extrato 2'!E41,"")</f>
        <v/>
      </c>
      <c r="BV41" s="19" t="str">
        <f>IF(BU41="","-",'Extrato 2'!$S41)</f>
        <v>-</v>
      </c>
      <c r="BW41" s="19" t="str">
        <v/>
      </c>
      <c r="BX41" s="19" t="str">
        <f>IF(BW41="","",VLOOKUP(BW41,'Extrato 2'!$S$3:$U$72,3,0))</f>
        <v/>
      </c>
      <c r="BY41" s="2" t="str">
        <f>IF(BW41="","",BX41&amp;" ("&amp;VLOOKUP(BW41,'Extrato 2'!$S$3:$U$72,2,0)&amp;")")</f>
        <v/>
      </c>
      <c r="BZ41" s="19" t="str">
        <f>IF('Extrato 2'!D41='Extrato 2'!$EH$6,'Extrato 2'!E41,"")</f>
        <v/>
      </c>
      <c r="CA41" s="19" t="str">
        <f>IF(BZ41="","-",'Extrato 2'!$S41)</f>
        <v>-</v>
      </c>
      <c r="CB41" s="19" t="str">
        <v/>
      </c>
      <c r="CC41" s="19" t="str">
        <f>IF(CB41="","",VLOOKUP(CB41,'Extrato 2'!$S$3:$U$72,3,0))</f>
        <v/>
      </c>
      <c r="CD41" s="2" t="str">
        <f>IF(CB41="","",CC41&amp;" ("&amp;VLOOKUP(CB41,'Extrato 2'!$S$3:$U$72,2,0)&amp;")")</f>
        <v/>
      </c>
      <c r="CE41" s="19" t="str">
        <f>IF('Extrato 2'!D41='Extrato 2'!$EH$7,'Extrato 2'!E41,"")</f>
        <v/>
      </c>
      <c r="CF41" s="19" t="str">
        <f>IF(CE41="","-",'Extrato 2'!$S41)</f>
        <v>-</v>
      </c>
      <c r="CG41" s="19" t="str">
        <v/>
      </c>
      <c r="CH41" s="19" t="str">
        <f>IF(CG41="","",VLOOKUP(CG41,'Extrato 2'!$S$3:$U$72,3,0))</f>
        <v/>
      </c>
      <c r="CI41" s="2" t="str">
        <f>IF(CG41="","",CH41&amp;" ("&amp;VLOOKUP(CG41,'Extrato 2'!$S$3:$U$72,2,0)&amp;")")</f>
        <v/>
      </c>
      <c r="CJ41" s="19" t="str">
        <f>IF('Extrato 2'!D41='Extrato 2'!$EH$8,'Extrato 2'!E41,"")</f>
        <v/>
      </c>
      <c r="CK41" s="19" t="str">
        <f>IF(CJ41="","-",'Extrato 2'!$S41)</f>
        <v>-</v>
      </c>
      <c r="CL41" s="19" t="str">
        <v/>
      </c>
      <c r="CM41" s="19" t="str">
        <f>IF(CL41="","",VLOOKUP(CL41,'Extrato 2'!$S$3:$U$72,3,0))</f>
        <v/>
      </c>
      <c r="CN41" s="2" t="str">
        <f>IF(CL41="","",CM41&amp;" ("&amp;VLOOKUP(CL41,'Extrato 2'!$S$3:$U$72,2,0)&amp;")")</f>
        <v/>
      </c>
      <c r="CO41" s="19" t="str">
        <f>IF('Extrato 2'!D41='Extrato 2'!$EH$9,'Extrato 2'!E41,"")</f>
        <v/>
      </c>
      <c r="CP41" s="19" t="str">
        <f>IF(CO41="","-",'Extrato 2'!$S41)</f>
        <v>-</v>
      </c>
      <c r="CQ41" s="19" t="str">
        <v/>
      </c>
      <c r="CR41" s="19" t="str">
        <f>IF(CQ41="","",VLOOKUP(CQ41,'Extrato 2'!$S$3:$U$72,3,0))</f>
        <v/>
      </c>
      <c r="CS41" s="2" t="str">
        <f>IF(CQ41="","",CR41&amp;" ("&amp;VLOOKUP(CQ41,'Extrato 2'!$S$3:$U$72,2,0)&amp;")")</f>
        <v/>
      </c>
      <c r="CU41" s="19">
        <f>IF('Extrato 2'!D41='Extrato 2'!$EJ$3,'Extrato 2'!E41,"")</f>
        <v>0</v>
      </c>
      <c r="CV41" s="19" t="str">
        <f>IF(CU41="","-",'Extrato 2'!S41)</f>
        <v/>
      </c>
      <c r="CW41" s="19" t="str">
        <v/>
      </c>
      <c r="CX41" s="19" t="str">
        <f>IF(CW41="","",VLOOKUP(CW41,'Extrato 2'!$S$3:$U$72,3,0))</f>
        <v/>
      </c>
      <c r="CY41" s="2" t="str">
        <f>IF(CW41="","",CX41&amp;" ("&amp;VLOOKUP(CW41,'Extrato 2'!$S$3:$U$72,2,0)&amp;")")</f>
        <v/>
      </c>
      <c r="CZ41" s="19">
        <f>IF('Extrato 2'!D41='Extrato 2'!$EJ$4,'Extrato 2'!E41,"")</f>
        <v>0</v>
      </c>
      <c r="DA41" s="19" t="str">
        <f>IF(CZ41="","-",'Extrato 2'!$S41)</f>
        <v/>
      </c>
      <c r="DB41" s="19" t="str">
        <v/>
      </c>
      <c r="DC41" s="19" t="str">
        <f>IF(DB41="","",VLOOKUP(DB41,'Extrato 2'!$S$3:$U$72,3,0))</f>
        <v/>
      </c>
      <c r="DD41" s="2" t="str">
        <f>IF(DB41="","",DC41&amp;" ("&amp;VLOOKUP(DB41,'Extrato 2'!$S$3:$U$72,2,0)&amp;")")</f>
        <v/>
      </c>
      <c r="DE41" s="19">
        <f>IF('Extrato 2'!D41='Extrato 2'!$EJ$5,'Extrato 2'!E41,"")</f>
        <v>0</v>
      </c>
      <c r="DF41" s="19" t="str">
        <f>IF(DE41="","-",'Extrato 2'!$S41)</f>
        <v/>
      </c>
      <c r="DG41" s="19" t="str">
        <v/>
      </c>
      <c r="DH41" s="19" t="str">
        <f>IF(DG41="","",VLOOKUP(DG41,'Extrato 2'!$S$3:$U$72,3,0))</f>
        <v/>
      </c>
      <c r="DI41" s="2" t="str">
        <f>IF(DG41="","",DH41&amp;" ("&amp;VLOOKUP(DG41,'Extrato 2'!$S$3:$U$72,2,0)&amp;")")</f>
        <v/>
      </c>
      <c r="DJ41" s="19">
        <f>IF('Extrato 2'!D41='Extrato 2'!$EJ$6,'Extrato 2'!E41,"")</f>
        <v>0</v>
      </c>
      <c r="DK41" s="19" t="str">
        <f>IF(DJ41="","-",'Extrato 2'!$S41)</f>
        <v/>
      </c>
      <c r="DL41" s="19" t="str">
        <v/>
      </c>
      <c r="DM41" s="19" t="str">
        <f>IF(DL41="","",VLOOKUP(DL41,'Extrato 2'!$S$3:$U$72,3,0))</f>
        <v/>
      </c>
      <c r="DN41" s="2" t="str">
        <f>IF(DL41="","",DM41&amp;" ("&amp;VLOOKUP(DL41,'Extrato 2'!$S$3:$U$72,2,0)&amp;")")</f>
        <v/>
      </c>
      <c r="DO41" s="19">
        <f>IF('Extrato 2'!D41='Extrato 2'!$EJ$7,'Extrato 2'!E41,"")</f>
        <v>0</v>
      </c>
      <c r="DP41" s="19" t="str">
        <f>IF(DO41="","-",'Extrato 2'!$S41)</f>
        <v/>
      </c>
      <c r="DQ41" s="19" t="str">
        <v/>
      </c>
      <c r="DR41" s="19" t="str">
        <f>IF(DQ41="","",VLOOKUP(DQ41,'Extrato 2'!$S$3:$U$72,3,0))</f>
        <v/>
      </c>
      <c r="DS41" s="2" t="str">
        <f>IF(DQ41="","",DR41&amp;" ("&amp;VLOOKUP(DQ41,'Extrato 2'!$S$3:$U$72,2,0)&amp;")")</f>
        <v/>
      </c>
      <c r="DT41" s="19">
        <f>IF('Extrato 2'!D41='Extrato 2'!$EJ$8,'Extrato 2'!E41,"")</f>
        <v>0</v>
      </c>
      <c r="DU41" s="19" t="str">
        <f>IF(DT41="","-",'Extrato 2'!$S41)</f>
        <v/>
      </c>
      <c r="DV41" s="19" t="str">
        <v/>
      </c>
      <c r="DW41" s="19" t="str">
        <f>IF(DV41="","",VLOOKUP(DV41,'Extrato 2'!$S$3:$U$72,3,0))</f>
        <v/>
      </c>
      <c r="DX41" s="2" t="str">
        <f>IF(DV41="","",DW41&amp;" ("&amp;VLOOKUP(DV41,'Extrato 2'!$S$3:$U$72,2,0)&amp;")")</f>
        <v/>
      </c>
      <c r="DY41" s="19">
        <f>IF('Extrato 2'!D41='Extrato 2'!$EJ$9,'Extrato 2'!E41,"")</f>
        <v>0</v>
      </c>
      <c r="DZ41" s="19" t="str">
        <f>IF(DY41="","-",'Extrato 2'!$S41)</f>
        <v/>
      </c>
      <c r="EA41" s="19" t="str">
        <v/>
      </c>
      <c r="EB41" s="19" t="str">
        <f>IF(EA41="","",VLOOKUP(EA41,'Extrato 2'!$S$3:$U$72,3,0))</f>
        <v/>
      </c>
      <c r="EC41" s="2" t="str">
        <f>IF(EA41="","",EB41&amp;" ("&amp;VLOOKUP(EA41,'Extrato 2'!$S$3:$U$72,2,0)&amp;")")</f>
        <v/>
      </c>
      <c r="FM41" s="78">
        <v>39</v>
      </c>
      <c r="FN41" s="78" t="str">
        <f>IF('Extrato 2'!$FG$13='Extrato 2'!$GB$29,'Extrato 2'!AE41,IF('Extrato 2'!$FG$13='Extrato 2'!$GC$29,'Extrato 2'!BO41,IF('Extrato 2'!$FG$13='Extrato 2'!$EJ$2,'Extrato 2'!CY41,"")))</f>
        <v/>
      </c>
      <c r="FO41" s="78">
        <v>39</v>
      </c>
      <c r="FP41" s="78" t="str">
        <f>IF('Extrato 2'!$FG$13='Extrato 2'!$GB$29,'Extrato 2'!AJ41,IF('Extrato 2'!$FG$13='Extrato 2'!$GC$29,'Extrato 2'!BT41,IF('Extrato 2'!$FG$13='Extrato 2'!$EJ$2,'Extrato 2'!DD41,"")))</f>
        <v/>
      </c>
      <c r="FQ41" s="78">
        <v>39</v>
      </c>
      <c r="FR41" s="78" t="str">
        <f>IF('Extrato 2'!$FG$13='Extrato 2'!$GB$29,'Extrato 2'!AO41,IF('Extrato 2'!$FG$13='Extrato 2'!$GC$29,'Extrato 2'!BY41,IF('Extrato 2'!$FG$13='Extrato 2'!$EJ$2,'Extrato 2'!DI41,"")))</f>
        <v/>
      </c>
      <c r="FS41" s="78">
        <v>39</v>
      </c>
      <c r="FT41" s="78" t="str">
        <f>IF('Extrato 2'!$FG$13='Extrato 2'!$GB$29,'Extrato 2'!AT41,IF('Extrato 2'!$FG$13='Extrato 2'!$GC$29,'Extrato 2'!CD41,IF('Extrato 2'!$FG$13='Extrato 2'!$EJ$2,'Extrato 2'!DN41,"")))</f>
        <v/>
      </c>
      <c r="FU41" s="78">
        <v>39</v>
      </c>
      <c r="FV41" s="78" t="str">
        <f>IF('Extrato 2'!$FG$13='Extrato 2'!$GB$29,'Extrato 2'!AY41,IF('Extrato 2'!$FG$13='Extrato 2'!$GC$29,'Extrato 2'!CI41,IF('Extrato 2'!$FG$13='Extrato 2'!$EJ$2,'Extrato 2'!DS41,"")))</f>
        <v/>
      </c>
      <c r="FW41" s="78">
        <v>39</v>
      </c>
      <c r="FX41" s="78" t="str">
        <f>IF('Extrato 2'!$FG$13='Extrato 2'!$GB$29,'Extrato 2'!BD41,IF('Extrato 2'!$FG$13='Extrato 2'!$GC$29,'Extrato 2'!CN41,IF('Extrato 2'!$FG$13='Extrato 2'!$EJ$2,'Extrato 2'!DX41,"")))</f>
        <v/>
      </c>
      <c r="FY41" s="78">
        <v>39</v>
      </c>
      <c r="FZ41" s="78" t="str">
        <f>IF('Extrato 2'!$FG$13='Extrato 2'!$GB$29,'Extrato 2'!BI41,IF('Extrato 2'!$FG$13='Extrato 2'!$GC$29,'Extrato 2'!CS41,IF('Extrato 2'!$FG$13='Extrato 2'!$EJ$2,'Extrato 2'!EC41,"")))</f>
        <v/>
      </c>
      <c r="MB41" s="32">
        <f t="shared" si="12"/>
        <v>37</v>
      </c>
      <c r="MC41" s="32">
        <v>39</v>
      </c>
      <c r="MD41" s="32" t="str">
        <f>IF('Extrato 2'!X39=0,"",'Extrato 2'!X39)</f>
        <v/>
      </c>
      <c r="ME41" s="32"/>
      <c r="MF41" s="32" t="s">
        <v>2</v>
      </c>
      <c r="MG41" s="32"/>
      <c r="MH41" s="32"/>
      <c r="MI41" s="32"/>
      <c r="MJ41" s="32"/>
      <c r="MK41" s="32"/>
      <c r="ML41" s="32"/>
      <c r="MM41" s="32"/>
      <c r="MN41" s="32"/>
      <c r="MO41" s="32"/>
      <c r="MP41" s="32"/>
      <c r="MQ41" s="32"/>
      <c r="MR41" s="32"/>
      <c r="MS41" s="32"/>
      <c r="MT41" s="32"/>
      <c r="MU41" s="32"/>
      <c r="MV41" s="32"/>
      <c r="MW41" s="32"/>
      <c r="MX41" s="32"/>
      <c r="MY41" s="32"/>
      <c r="MZ41" s="32"/>
      <c r="NA41" s="32"/>
      <c r="NB41" s="32"/>
      <c r="NC41" s="32"/>
      <c r="ND41" s="32"/>
      <c r="NE41" s="32"/>
    </row>
    <row r="42" spans="2:369" ht="15" customHeight="1" x14ac:dyDescent="0.25">
      <c r="B42" s="19">
        <f>'Extrato 2'!MC44</f>
        <v>42</v>
      </c>
      <c r="C42" s="7">
        <f>Esboço!AX40</f>
        <v>40</v>
      </c>
      <c r="D42" s="4"/>
      <c r="E42" s="3"/>
      <c r="F42" s="19" t="str">
        <f t="shared" si="0"/>
        <v>-</v>
      </c>
      <c r="G42" s="19" t="str">
        <f t="shared" si="1"/>
        <v>-</v>
      </c>
      <c r="H42" s="22" t="str">
        <v/>
      </c>
      <c r="I42" s="22" t="str">
        <v/>
      </c>
      <c r="J42" s="76" t="str">
        <f>IFERROR(IF('Análise Quantitativa'!$D$33="Máximo",RANK(D42,$D$3:$D$72,0),IF('Análise Quantitativa'!$D$33="Mínimo",RANK(D42,$D$3:$D$72,1),IF('Análise Quantitativa'!$D$33="- Mínimo",RANK(D42,$D$3:$D$72,1),""))),"")</f>
        <v/>
      </c>
      <c r="K42" s="76" t="str">
        <f>IFERROR(IF('Análise Quantitativa'!$D$33="Máximo",_xlfn.RANK.EQ(D42,$D$3:$D$72,0)+COUNTIF($D$3:D42,D42)-1,IF('Análise Quantitativa'!$D$33="Mínimo",_xlfn.RANK.EQ(D42,$D$3:$D$72,1)+COUNTIF($D$3:D42,D42)-1,IF('Análise Quantitativa'!$D$33="- Mínimo",_xlfn.RANK.EQ(D42,$D$3:$D$72,1)+COUNTIF($D$3:D42,D42)-1,""))),"")</f>
        <v/>
      </c>
      <c r="L42" s="6" t="str">
        <f>IFERROR(IF(ISBLANK(D42),"",IF(AND(D42&gt;'Extrato 2'!$EW$3),'Extrato 2'!$HR$2,IF(AND(D42&lt;'Extrato 2'!$EX$3),'Extrato 2'!$HQ$2,'Extrato 2'!$HP$2))),"")</f>
        <v/>
      </c>
      <c r="M42" s="6" t="e">
        <f>IF((((IF(AND('Extrato 2'!D42&gt;'Extrato 2'!$EW$3),(('Extrato 2'!$EW$3-'Extrato 2'!D42)/'Extrato 2'!D42),IF(AND('Extrato 2'!D42&lt;'Extrato 2'!$EX$3),(('Extrato 2'!$EX$3-'Extrato 2'!D42)/'Extrato 2'!D42),'Extrato 2'!$HW$2)))))&lt;0,IF(AND('Extrato 2'!D42&gt;'Extrato 2'!$EW$3),(('Extrato 2'!$EW$3-'Extrato 2'!D42)/'Extrato 2'!D42),IF(AND('Extrato 2'!D42&lt;'Extrato 2'!$EX$3),(('Extrato 2'!$EX$3-'Extrato 2'!D42)/'Extrato 2'!D42),'Extrato 2'!$HW$2))*-1,IF(AND('Extrato 2'!D42&gt;'Extrato 2'!$EW$3),(('Extrato 2'!$EW$3-'Extrato 2'!D42)/'Extrato 2'!D42),IF(AND('Extrato 2'!D42&lt;'Extrato 2'!$EX$3),(('Extrato 2'!$EX$3-'Extrato 2'!D42)/'Extrato 2'!D42),'Extrato 2'!$HW$2)))</f>
        <v>#DIV/0!</v>
      </c>
      <c r="N42" s="6" t="str">
        <f>IF(AND(D42&gt;'Extrato 2'!$EW$3),M42,"")</f>
        <v/>
      </c>
      <c r="O42" s="6" t="e">
        <f>IF(D42&lt;'Extrato 2'!$EX$3,M42,"")</f>
        <v>#DIV/0!</v>
      </c>
      <c r="P42" s="5" t="str">
        <f>IF('Extrato 2'!L42='Extrato 2'!$HP$2,'Extrato 2'!D42,"")</f>
        <v/>
      </c>
      <c r="Q42" s="4" t="str">
        <f>IF(ISNA(HLOOKUP($Q$2,'Extrato 2'!$ME$3:$NE$74,B42,0)),"",IF(HLOOKUP($Q$2,'Extrato 2'!$ME$3:$NE$74,B42,0)="","",IF(HLOOKUP($Q$2,'Extrato 2'!$ME$3:$NE$74,B42,0)=0,"",HLOOKUP($Q$2,'Extrato 2'!$ME$3:$NE$74,B42,0))))</f>
        <v/>
      </c>
      <c r="S42" s="77" t="str">
        <f t="shared" si="6"/>
        <v/>
      </c>
      <c r="T42" s="19" t="str">
        <f t="shared" si="2"/>
        <v/>
      </c>
      <c r="U42" s="3"/>
      <c r="V42" s="19" t="str">
        <f t="shared" si="3"/>
        <v/>
      </c>
      <c r="X42" s="19" t="str">
        <f t="shared" si="4"/>
        <v/>
      </c>
      <c r="Y42" s="19" t="str">
        <f t="shared" si="5"/>
        <v/>
      </c>
      <c r="AA42" s="19" t="str">
        <f>IF('Extrato 2'!D42='Extrato 2'!$EF$3,'Extrato 2'!E42,"")</f>
        <v/>
      </c>
      <c r="AB42" s="19" t="str">
        <f>IF(AA42="","-",'Extrato 2'!S42)</f>
        <v>-</v>
      </c>
      <c r="AC42" s="19" t="str">
        <v/>
      </c>
      <c r="AD42" s="19" t="str">
        <f>IF(AC42="","",VLOOKUP(AC42,'Extrato 2'!$S$3:$U$72,3,0))</f>
        <v/>
      </c>
      <c r="AE42" s="2" t="str">
        <f>IF(AC42="","",AD42&amp;" ("&amp;VLOOKUP(AC42,'Extrato 2'!$S$3:$U$72,2,0)&amp;")")</f>
        <v/>
      </c>
      <c r="AF42" s="19" t="str">
        <f>IF('Extrato 2'!D42='Extrato 2'!$EF$4,'Extrato 2'!E42,"")</f>
        <v/>
      </c>
      <c r="AG42" s="19" t="str">
        <f>IF(AF42="","-",'Extrato 2'!$S42)</f>
        <v>-</v>
      </c>
      <c r="AH42" s="19" t="str">
        <v/>
      </c>
      <c r="AI42" s="19" t="str">
        <f>IF(AH42="","",VLOOKUP(AH42,'Extrato 2'!$S$3:$U$72,3,0))</f>
        <v/>
      </c>
      <c r="AJ42" s="2" t="str">
        <f>IF(AH42="","",AI42&amp;" ("&amp;VLOOKUP(AH42,'Extrato 2'!$S$3:$U$72,2,0)&amp;")")</f>
        <v/>
      </c>
      <c r="AK42" s="19" t="str">
        <f>IF('Extrato 2'!D42='Extrato 2'!$EF$5,'Extrato 2'!E42,"")</f>
        <v/>
      </c>
      <c r="AL42" s="19" t="str">
        <f>IF(AK42="","-",'Extrato 2'!$S42)</f>
        <v>-</v>
      </c>
      <c r="AM42" s="19" t="str">
        <v/>
      </c>
      <c r="AN42" s="19" t="str">
        <f>IF(AM42="","",VLOOKUP(AM42,'Extrato 2'!$S$3:$U$72,3,0))</f>
        <v/>
      </c>
      <c r="AO42" s="2" t="str">
        <f>IF(AM42="","",AN42&amp;" ("&amp;VLOOKUP(AM42,'Extrato 2'!$S$3:$U$72,2,0)&amp;")")</f>
        <v/>
      </c>
      <c r="AP42" s="19" t="str">
        <f>IF('Extrato 2'!D42='Extrato 2'!$EF$6,'Extrato 2'!E42,"")</f>
        <v/>
      </c>
      <c r="AQ42" s="19" t="str">
        <f>IF(AP42="","-",'Extrato 2'!$S42)</f>
        <v>-</v>
      </c>
      <c r="AR42" s="19" t="str">
        <v/>
      </c>
      <c r="AS42" s="19" t="str">
        <f>IF(AR42="","",VLOOKUP(AR42,'Extrato 2'!$S$3:$U$72,3,0))</f>
        <v/>
      </c>
      <c r="AT42" s="2" t="str">
        <f>IF(AR42="","",AS42&amp;" ("&amp;VLOOKUP(AR42,'Extrato 2'!$S$3:$U$72,2,0)&amp;")")</f>
        <v/>
      </c>
      <c r="AU42" s="19" t="str">
        <f>IF('Extrato 2'!D42='Extrato 2'!$EF$7,'Extrato 2'!E42,"")</f>
        <v/>
      </c>
      <c r="AV42" s="19" t="str">
        <f>IF(AU42="","-",'Extrato 2'!$S42)</f>
        <v>-</v>
      </c>
      <c r="AW42" s="19" t="str">
        <v/>
      </c>
      <c r="AX42" s="19" t="str">
        <f>IF(AW42="","",VLOOKUP(AW42,'Extrato 2'!$S$3:$U$72,3,0))</f>
        <v/>
      </c>
      <c r="AY42" s="2" t="str">
        <f>IF(AW42="","",AX42&amp;" ("&amp;VLOOKUP(AW42,'Extrato 2'!$S$3:$U$72,2,0)&amp;")")</f>
        <v/>
      </c>
      <c r="AZ42" s="19" t="str">
        <f>IF('Extrato 2'!D42='Extrato 2'!$EF$8,'Extrato 2'!E42,"")</f>
        <v/>
      </c>
      <c r="BA42" s="19" t="str">
        <f>IF(AZ42="","-",'Extrato 2'!$S42)</f>
        <v>-</v>
      </c>
      <c r="BB42" s="19" t="str">
        <v/>
      </c>
      <c r="BC42" s="19" t="str">
        <f>IF(BB42="","",VLOOKUP(BB42,'Extrato 2'!$S$3:$U$72,3,0))</f>
        <v/>
      </c>
      <c r="BD42" s="2" t="str">
        <f>IF(BB42="","",BC42&amp;" ("&amp;VLOOKUP(BB42,'Extrato 2'!$S$3:$U$72,2,0)&amp;")")</f>
        <v/>
      </c>
      <c r="BE42" s="19" t="str">
        <f>IF('Extrato 2'!D42='Extrato 2'!$EF$9,'Extrato 2'!E42,"")</f>
        <v/>
      </c>
      <c r="BF42" s="19" t="str">
        <f>IF(BE42="","-",'Extrato 2'!$S42)</f>
        <v>-</v>
      </c>
      <c r="BG42" s="19" t="str">
        <v/>
      </c>
      <c r="BH42" s="19" t="str">
        <f>IF(BG42="","",VLOOKUP(BG42,'Extrato 2'!$S$3:$U$72,3,0))</f>
        <v/>
      </c>
      <c r="BI42" s="2" t="str">
        <f>IF(BG42="","",BH42&amp;" ("&amp;VLOOKUP(BG42,'Extrato 2'!$S$3:$U$72,2,0)&amp;")")</f>
        <v/>
      </c>
      <c r="BK42" s="19" t="str">
        <f>IF('Extrato 2'!D42='Extrato 2'!$EH$3,'Extrato 2'!E42,"")</f>
        <v/>
      </c>
      <c r="BL42" s="19" t="str">
        <f>IF(BK42="","-",'Extrato 2'!S42)</f>
        <v>-</v>
      </c>
      <c r="BM42" s="19" t="str">
        <v/>
      </c>
      <c r="BN42" s="19" t="str">
        <f>IF(BM42="","",VLOOKUP(BM42,'Extrato 2'!$S$3:$U$72,3,0))</f>
        <v/>
      </c>
      <c r="BO42" s="2" t="str">
        <f>IF(BM42="","",BN42&amp;" ("&amp;VLOOKUP(BM42,'Extrato 2'!$S$3:$U$72,2,0)&amp;")")</f>
        <v/>
      </c>
      <c r="BP42" s="19" t="str">
        <f>IF('Extrato 2'!D42='Extrato 2'!$EH$4,'Extrato 2'!E42,"")</f>
        <v/>
      </c>
      <c r="BQ42" s="19" t="str">
        <f>IF(BP42="","-",'Extrato 2'!$S42)</f>
        <v>-</v>
      </c>
      <c r="BR42" s="19" t="str">
        <v/>
      </c>
      <c r="BS42" s="19" t="str">
        <f>IF(BR42="","",VLOOKUP(BR42,'Extrato 2'!$S$3:$U$72,3,0))</f>
        <v/>
      </c>
      <c r="BT42" s="2" t="str">
        <f>IF(BR42="","",BS42&amp;" ("&amp;VLOOKUP(BR42,'Extrato 2'!$S$3:$U$72,2,0)&amp;")")</f>
        <v/>
      </c>
      <c r="BU42" s="19" t="str">
        <f>IF('Extrato 2'!D42='Extrato 2'!$EH$5,'Extrato 2'!E42,"")</f>
        <v/>
      </c>
      <c r="BV42" s="19" t="str">
        <f>IF(BU42="","-",'Extrato 2'!$S42)</f>
        <v>-</v>
      </c>
      <c r="BW42" s="19" t="str">
        <v/>
      </c>
      <c r="BX42" s="19" t="str">
        <f>IF(BW42="","",VLOOKUP(BW42,'Extrato 2'!$S$3:$U$72,3,0))</f>
        <v/>
      </c>
      <c r="BY42" s="2" t="str">
        <f>IF(BW42="","",BX42&amp;" ("&amp;VLOOKUP(BW42,'Extrato 2'!$S$3:$U$72,2,0)&amp;")")</f>
        <v/>
      </c>
      <c r="BZ42" s="19" t="str">
        <f>IF('Extrato 2'!D42='Extrato 2'!$EH$6,'Extrato 2'!E42,"")</f>
        <v/>
      </c>
      <c r="CA42" s="19" t="str">
        <f>IF(BZ42="","-",'Extrato 2'!$S42)</f>
        <v>-</v>
      </c>
      <c r="CB42" s="19" t="str">
        <v/>
      </c>
      <c r="CC42" s="19" t="str">
        <f>IF(CB42="","",VLOOKUP(CB42,'Extrato 2'!$S$3:$U$72,3,0))</f>
        <v/>
      </c>
      <c r="CD42" s="2" t="str">
        <f>IF(CB42="","",CC42&amp;" ("&amp;VLOOKUP(CB42,'Extrato 2'!$S$3:$U$72,2,0)&amp;")")</f>
        <v/>
      </c>
      <c r="CE42" s="19" t="str">
        <f>IF('Extrato 2'!D42='Extrato 2'!$EH$7,'Extrato 2'!E42,"")</f>
        <v/>
      </c>
      <c r="CF42" s="19" t="str">
        <f>IF(CE42="","-",'Extrato 2'!$S42)</f>
        <v>-</v>
      </c>
      <c r="CG42" s="19" t="str">
        <v/>
      </c>
      <c r="CH42" s="19" t="str">
        <f>IF(CG42="","",VLOOKUP(CG42,'Extrato 2'!$S$3:$U$72,3,0))</f>
        <v/>
      </c>
      <c r="CI42" s="2" t="str">
        <f>IF(CG42="","",CH42&amp;" ("&amp;VLOOKUP(CG42,'Extrato 2'!$S$3:$U$72,2,0)&amp;")")</f>
        <v/>
      </c>
      <c r="CJ42" s="19" t="str">
        <f>IF('Extrato 2'!D42='Extrato 2'!$EH$8,'Extrato 2'!E42,"")</f>
        <v/>
      </c>
      <c r="CK42" s="19" t="str">
        <f>IF(CJ42="","-",'Extrato 2'!$S42)</f>
        <v>-</v>
      </c>
      <c r="CL42" s="19" t="str">
        <v/>
      </c>
      <c r="CM42" s="19" t="str">
        <f>IF(CL42="","",VLOOKUP(CL42,'Extrato 2'!$S$3:$U$72,3,0))</f>
        <v/>
      </c>
      <c r="CN42" s="2" t="str">
        <f>IF(CL42="","",CM42&amp;" ("&amp;VLOOKUP(CL42,'Extrato 2'!$S$3:$U$72,2,0)&amp;")")</f>
        <v/>
      </c>
      <c r="CO42" s="19" t="str">
        <f>IF('Extrato 2'!D42='Extrato 2'!$EH$9,'Extrato 2'!E42,"")</f>
        <v/>
      </c>
      <c r="CP42" s="19" t="str">
        <f>IF(CO42="","-",'Extrato 2'!$S42)</f>
        <v>-</v>
      </c>
      <c r="CQ42" s="19" t="str">
        <v/>
      </c>
      <c r="CR42" s="19" t="str">
        <f>IF(CQ42="","",VLOOKUP(CQ42,'Extrato 2'!$S$3:$U$72,3,0))</f>
        <v/>
      </c>
      <c r="CS42" s="2" t="str">
        <f>IF(CQ42="","",CR42&amp;" ("&amp;VLOOKUP(CQ42,'Extrato 2'!$S$3:$U$72,2,0)&amp;")")</f>
        <v/>
      </c>
      <c r="CU42" s="19">
        <f>IF('Extrato 2'!D42='Extrato 2'!$EJ$3,'Extrato 2'!E42,"")</f>
        <v>0</v>
      </c>
      <c r="CV42" s="19" t="str">
        <f>IF(CU42="","-",'Extrato 2'!S42)</f>
        <v/>
      </c>
      <c r="CW42" s="19" t="str">
        <v/>
      </c>
      <c r="CX42" s="19" t="str">
        <f>IF(CW42="","",VLOOKUP(CW42,'Extrato 2'!$S$3:$U$72,3,0))</f>
        <v/>
      </c>
      <c r="CY42" s="2" t="str">
        <f>IF(CW42="","",CX42&amp;" ("&amp;VLOOKUP(CW42,'Extrato 2'!$S$3:$U$72,2,0)&amp;")")</f>
        <v/>
      </c>
      <c r="CZ42" s="19">
        <f>IF('Extrato 2'!D42='Extrato 2'!$EJ$4,'Extrato 2'!E42,"")</f>
        <v>0</v>
      </c>
      <c r="DA42" s="19" t="str">
        <f>IF(CZ42="","-",'Extrato 2'!$S42)</f>
        <v/>
      </c>
      <c r="DB42" s="19" t="str">
        <v/>
      </c>
      <c r="DC42" s="19" t="str">
        <f>IF(DB42="","",VLOOKUP(DB42,'Extrato 2'!$S$3:$U$72,3,0))</f>
        <v/>
      </c>
      <c r="DD42" s="2" t="str">
        <f>IF(DB42="","",DC42&amp;" ("&amp;VLOOKUP(DB42,'Extrato 2'!$S$3:$U$72,2,0)&amp;")")</f>
        <v/>
      </c>
      <c r="DE42" s="19">
        <f>IF('Extrato 2'!D42='Extrato 2'!$EJ$5,'Extrato 2'!E42,"")</f>
        <v>0</v>
      </c>
      <c r="DF42" s="19" t="str">
        <f>IF(DE42="","-",'Extrato 2'!$S42)</f>
        <v/>
      </c>
      <c r="DG42" s="19" t="str">
        <v/>
      </c>
      <c r="DH42" s="19" t="str">
        <f>IF(DG42="","",VLOOKUP(DG42,'Extrato 2'!$S$3:$U$72,3,0))</f>
        <v/>
      </c>
      <c r="DI42" s="2" t="str">
        <f>IF(DG42="","",DH42&amp;" ("&amp;VLOOKUP(DG42,'Extrato 2'!$S$3:$U$72,2,0)&amp;")")</f>
        <v/>
      </c>
      <c r="DJ42" s="19">
        <f>IF('Extrato 2'!D42='Extrato 2'!$EJ$6,'Extrato 2'!E42,"")</f>
        <v>0</v>
      </c>
      <c r="DK42" s="19" t="str">
        <f>IF(DJ42="","-",'Extrato 2'!$S42)</f>
        <v/>
      </c>
      <c r="DL42" s="19" t="str">
        <v/>
      </c>
      <c r="DM42" s="19" t="str">
        <f>IF(DL42="","",VLOOKUP(DL42,'Extrato 2'!$S$3:$U$72,3,0))</f>
        <v/>
      </c>
      <c r="DN42" s="2" t="str">
        <f>IF(DL42="","",DM42&amp;" ("&amp;VLOOKUP(DL42,'Extrato 2'!$S$3:$U$72,2,0)&amp;")")</f>
        <v/>
      </c>
      <c r="DO42" s="19">
        <f>IF('Extrato 2'!D42='Extrato 2'!$EJ$7,'Extrato 2'!E42,"")</f>
        <v>0</v>
      </c>
      <c r="DP42" s="19" t="str">
        <f>IF(DO42="","-",'Extrato 2'!$S42)</f>
        <v/>
      </c>
      <c r="DQ42" s="19" t="str">
        <v/>
      </c>
      <c r="DR42" s="19" t="str">
        <f>IF(DQ42="","",VLOOKUP(DQ42,'Extrato 2'!$S$3:$U$72,3,0))</f>
        <v/>
      </c>
      <c r="DS42" s="2" t="str">
        <f>IF(DQ42="","",DR42&amp;" ("&amp;VLOOKUP(DQ42,'Extrato 2'!$S$3:$U$72,2,0)&amp;")")</f>
        <v/>
      </c>
      <c r="DT42" s="19">
        <f>IF('Extrato 2'!D42='Extrato 2'!$EJ$8,'Extrato 2'!E42,"")</f>
        <v>0</v>
      </c>
      <c r="DU42" s="19" t="str">
        <f>IF(DT42="","-",'Extrato 2'!$S42)</f>
        <v/>
      </c>
      <c r="DV42" s="19" t="str">
        <v/>
      </c>
      <c r="DW42" s="19" t="str">
        <f>IF(DV42="","",VLOOKUP(DV42,'Extrato 2'!$S$3:$U$72,3,0))</f>
        <v/>
      </c>
      <c r="DX42" s="2" t="str">
        <f>IF(DV42="","",DW42&amp;" ("&amp;VLOOKUP(DV42,'Extrato 2'!$S$3:$U$72,2,0)&amp;")")</f>
        <v/>
      </c>
      <c r="DY42" s="19">
        <f>IF('Extrato 2'!D42='Extrato 2'!$EJ$9,'Extrato 2'!E42,"")</f>
        <v>0</v>
      </c>
      <c r="DZ42" s="19" t="str">
        <f>IF(DY42="","-",'Extrato 2'!$S42)</f>
        <v/>
      </c>
      <c r="EA42" s="19" t="str">
        <v/>
      </c>
      <c r="EB42" s="19" t="str">
        <f>IF(EA42="","",VLOOKUP(EA42,'Extrato 2'!$S$3:$U$72,3,0))</f>
        <v/>
      </c>
      <c r="EC42" s="2" t="str">
        <f>IF(EA42="","",EB42&amp;" ("&amp;VLOOKUP(EA42,'Extrato 2'!$S$3:$U$72,2,0)&amp;")")</f>
        <v/>
      </c>
      <c r="FM42" s="78">
        <v>40</v>
      </c>
      <c r="FN42" s="78" t="str">
        <f>IF('Extrato 2'!$FG$13='Extrato 2'!$GB$29,'Extrato 2'!AE42,IF('Extrato 2'!$FG$13='Extrato 2'!$GC$29,'Extrato 2'!BO42,IF('Extrato 2'!$FG$13='Extrato 2'!$EJ$2,'Extrato 2'!CY42,"")))</f>
        <v/>
      </c>
      <c r="FO42" s="78">
        <v>40</v>
      </c>
      <c r="FP42" s="78" t="str">
        <f>IF('Extrato 2'!$FG$13='Extrato 2'!$GB$29,'Extrato 2'!AJ42,IF('Extrato 2'!$FG$13='Extrato 2'!$GC$29,'Extrato 2'!BT42,IF('Extrato 2'!$FG$13='Extrato 2'!$EJ$2,'Extrato 2'!DD42,"")))</f>
        <v/>
      </c>
      <c r="FQ42" s="78">
        <v>40</v>
      </c>
      <c r="FR42" s="78" t="str">
        <f>IF('Extrato 2'!$FG$13='Extrato 2'!$GB$29,'Extrato 2'!AO42,IF('Extrato 2'!$FG$13='Extrato 2'!$GC$29,'Extrato 2'!BY42,IF('Extrato 2'!$FG$13='Extrato 2'!$EJ$2,'Extrato 2'!DI42,"")))</f>
        <v/>
      </c>
      <c r="FS42" s="78">
        <v>40</v>
      </c>
      <c r="FT42" s="78" t="str">
        <f>IF('Extrato 2'!$FG$13='Extrato 2'!$GB$29,'Extrato 2'!AT42,IF('Extrato 2'!$FG$13='Extrato 2'!$GC$29,'Extrato 2'!CD42,IF('Extrato 2'!$FG$13='Extrato 2'!$EJ$2,'Extrato 2'!DN42,"")))</f>
        <v/>
      </c>
      <c r="FU42" s="78">
        <v>40</v>
      </c>
      <c r="FV42" s="78" t="str">
        <f>IF('Extrato 2'!$FG$13='Extrato 2'!$GB$29,'Extrato 2'!AY42,IF('Extrato 2'!$FG$13='Extrato 2'!$GC$29,'Extrato 2'!CI42,IF('Extrato 2'!$FG$13='Extrato 2'!$EJ$2,'Extrato 2'!DS42,"")))</f>
        <v/>
      </c>
      <c r="FW42" s="78">
        <v>40</v>
      </c>
      <c r="FX42" s="78" t="str">
        <f>IF('Extrato 2'!$FG$13='Extrato 2'!$GB$29,'Extrato 2'!BD42,IF('Extrato 2'!$FG$13='Extrato 2'!$GC$29,'Extrato 2'!CN42,IF('Extrato 2'!$FG$13='Extrato 2'!$EJ$2,'Extrato 2'!DX42,"")))</f>
        <v/>
      </c>
      <c r="FY42" s="78">
        <v>40</v>
      </c>
      <c r="FZ42" s="78" t="str">
        <f>IF('Extrato 2'!$FG$13='Extrato 2'!$GB$29,'Extrato 2'!BI42,IF('Extrato 2'!$FG$13='Extrato 2'!$GC$29,'Extrato 2'!CS42,IF('Extrato 2'!$FG$13='Extrato 2'!$EJ$2,'Extrato 2'!EC42,"")))</f>
        <v/>
      </c>
      <c r="MB42" s="32">
        <f t="shared" si="12"/>
        <v>38</v>
      </c>
      <c r="MC42" s="32">
        <v>40</v>
      </c>
      <c r="MD42" s="32" t="str">
        <f>IF('Extrato 2'!X40=0,"",'Extrato 2'!X40)</f>
        <v/>
      </c>
      <c r="ME42" s="32" t="s">
        <v>1</v>
      </c>
      <c r="MF42" s="32" t="s">
        <v>0</v>
      </c>
      <c r="MG42" s="32"/>
      <c r="MH42" s="32"/>
      <c r="MI42" s="32"/>
      <c r="MJ42" s="32"/>
      <c r="MK42" s="32"/>
      <c r="ML42" s="32"/>
      <c r="MM42" s="32"/>
      <c r="MN42" s="32"/>
      <c r="MO42" s="32"/>
      <c r="MP42" s="32"/>
      <c r="MQ42" s="32"/>
      <c r="MR42" s="32"/>
      <c r="MS42" s="32"/>
      <c r="MT42" s="32"/>
      <c r="MU42" s="32"/>
      <c r="MV42" s="32"/>
      <c r="MW42" s="32"/>
      <c r="MX42" s="32"/>
      <c r="MY42" s="32"/>
      <c r="MZ42" s="32"/>
      <c r="NA42" s="32"/>
      <c r="NB42" s="32"/>
      <c r="NC42" s="32"/>
      <c r="ND42" s="32"/>
      <c r="NE42" s="32"/>
    </row>
    <row r="43" spans="2:369" ht="15" customHeight="1" x14ac:dyDescent="0.25">
      <c r="B43" s="19">
        <f>'Extrato 2'!MC45</f>
        <v>43</v>
      </c>
      <c r="C43" s="7">
        <f>Esboço!AX41</f>
        <v>41</v>
      </c>
      <c r="D43" s="4"/>
      <c r="E43" s="3"/>
      <c r="F43" s="19" t="str">
        <f t="shared" si="0"/>
        <v>-</v>
      </c>
      <c r="G43" s="19" t="str">
        <f t="shared" si="1"/>
        <v>-</v>
      </c>
      <c r="H43" s="22" t="str">
        <v/>
      </c>
      <c r="I43" s="22" t="str">
        <v/>
      </c>
      <c r="J43" s="76" t="str">
        <f>IFERROR(IF('Análise Quantitativa'!$D$33="Máximo",RANK(D43,$D$3:$D$72,0),IF('Análise Quantitativa'!$D$33="Mínimo",RANK(D43,$D$3:$D$72,1),IF('Análise Quantitativa'!$D$33="- Mínimo",RANK(D43,$D$3:$D$72,1),""))),"")</f>
        <v/>
      </c>
      <c r="K43" s="76" t="str">
        <f>IFERROR(IF('Análise Quantitativa'!$D$33="Máximo",_xlfn.RANK.EQ(D43,$D$3:$D$72,0)+COUNTIF($D$3:D43,D43)-1,IF('Análise Quantitativa'!$D$33="Mínimo",_xlfn.RANK.EQ(D43,$D$3:$D$72,1)+COUNTIF($D$3:D43,D43)-1,IF('Análise Quantitativa'!$D$33="- Mínimo",_xlfn.RANK.EQ(D43,$D$3:$D$72,1)+COUNTIF($D$3:D43,D43)-1,""))),"")</f>
        <v/>
      </c>
      <c r="L43" s="6" t="str">
        <f>IFERROR(IF(ISBLANK(D43),"",IF(AND(D43&gt;'Extrato 2'!$EW$3),'Extrato 2'!$HR$2,IF(AND(D43&lt;'Extrato 2'!$EX$3),'Extrato 2'!$HQ$2,'Extrato 2'!$HP$2))),"")</f>
        <v/>
      </c>
      <c r="M43" s="6" t="e">
        <f>IF((((IF(AND('Extrato 2'!D43&gt;'Extrato 2'!$EW$3),(('Extrato 2'!$EW$3-'Extrato 2'!D43)/'Extrato 2'!D43),IF(AND('Extrato 2'!D43&lt;'Extrato 2'!$EX$3),(('Extrato 2'!$EX$3-'Extrato 2'!D43)/'Extrato 2'!D43),'Extrato 2'!$HW$2)))))&lt;0,IF(AND('Extrato 2'!D43&gt;'Extrato 2'!$EW$3),(('Extrato 2'!$EW$3-'Extrato 2'!D43)/'Extrato 2'!D43),IF(AND('Extrato 2'!D43&lt;'Extrato 2'!$EX$3),(('Extrato 2'!$EX$3-'Extrato 2'!D43)/'Extrato 2'!D43),'Extrato 2'!$HW$2))*-1,IF(AND('Extrato 2'!D43&gt;'Extrato 2'!$EW$3),(('Extrato 2'!$EW$3-'Extrato 2'!D43)/'Extrato 2'!D43),IF(AND('Extrato 2'!D43&lt;'Extrato 2'!$EX$3),(('Extrato 2'!$EX$3-'Extrato 2'!D43)/'Extrato 2'!D43),'Extrato 2'!$HW$2)))</f>
        <v>#DIV/0!</v>
      </c>
      <c r="N43" s="6" t="str">
        <f>IF(AND(D43&gt;'Extrato 2'!$EW$3),M43,"")</f>
        <v/>
      </c>
      <c r="O43" s="6" t="e">
        <f>IF(D43&lt;'Extrato 2'!$EX$3,M43,"")</f>
        <v>#DIV/0!</v>
      </c>
      <c r="P43" s="5" t="str">
        <f>IF('Extrato 2'!L43='Extrato 2'!$HP$2,'Extrato 2'!D43,"")</f>
        <v/>
      </c>
      <c r="Q43" s="4" t="str">
        <f>IF(ISNA(HLOOKUP($Q$2,'Extrato 2'!$ME$3:$NE$74,B43,0)),"",IF(HLOOKUP($Q$2,'Extrato 2'!$ME$3:$NE$74,B43,0)="","",IF(HLOOKUP($Q$2,'Extrato 2'!$ME$3:$NE$74,B43,0)=0,"",HLOOKUP($Q$2,'Extrato 2'!$ME$3:$NE$74,B43,0))))</f>
        <v/>
      </c>
      <c r="S43" s="77" t="str">
        <f t="shared" si="6"/>
        <v/>
      </c>
      <c r="T43" s="19" t="str">
        <f t="shared" si="2"/>
        <v/>
      </c>
      <c r="U43" s="3"/>
      <c r="V43" s="19" t="str">
        <f t="shared" si="3"/>
        <v/>
      </c>
      <c r="X43" s="19" t="str">
        <f t="shared" si="4"/>
        <v/>
      </c>
      <c r="Y43" s="19" t="str">
        <f t="shared" si="5"/>
        <v/>
      </c>
      <c r="AA43" s="19" t="str">
        <f>IF('Extrato 2'!D43='Extrato 2'!$EF$3,'Extrato 2'!E43,"")</f>
        <v/>
      </c>
      <c r="AB43" s="19" t="str">
        <f>IF(AA43="","-",'Extrato 2'!S43)</f>
        <v>-</v>
      </c>
      <c r="AC43" s="19" t="str">
        <v/>
      </c>
      <c r="AD43" s="19" t="str">
        <f>IF(AC43="","",VLOOKUP(AC43,'Extrato 2'!$S$3:$U$72,3,0))</f>
        <v/>
      </c>
      <c r="AE43" s="2" t="str">
        <f>IF(AC43="","",AD43&amp;" ("&amp;VLOOKUP(AC43,'Extrato 2'!$S$3:$U$72,2,0)&amp;")")</f>
        <v/>
      </c>
      <c r="AF43" s="19" t="str">
        <f>IF('Extrato 2'!D43='Extrato 2'!$EF$4,'Extrato 2'!E43,"")</f>
        <v/>
      </c>
      <c r="AG43" s="19" t="str">
        <f>IF(AF43="","-",'Extrato 2'!$S43)</f>
        <v>-</v>
      </c>
      <c r="AH43" s="19" t="str">
        <v/>
      </c>
      <c r="AI43" s="19" t="str">
        <f>IF(AH43="","",VLOOKUP(AH43,'Extrato 2'!$S$3:$U$72,3,0))</f>
        <v/>
      </c>
      <c r="AJ43" s="2" t="str">
        <f>IF(AH43="","",AI43&amp;" ("&amp;VLOOKUP(AH43,'Extrato 2'!$S$3:$U$72,2,0)&amp;")")</f>
        <v/>
      </c>
      <c r="AK43" s="19" t="str">
        <f>IF('Extrato 2'!D43='Extrato 2'!$EF$5,'Extrato 2'!E43,"")</f>
        <v/>
      </c>
      <c r="AL43" s="19" t="str">
        <f>IF(AK43="","-",'Extrato 2'!$S43)</f>
        <v>-</v>
      </c>
      <c r="AM43" s="19" t="str">
        <v/>
      </c>
      <c r="AN43" s="19" t="str">
        <f>IF(AM43="","",VLOOKUP(AM43,'Extrato 2'!$S$3:$U$72,3,0))</f>
        <v/>
      </c>
      <c r="AO43" s="2" t="str">
        <f>IF(AM43="","",AN43&amp;" ("&amp;VLOOKUP(AM43,'Extrato 2'!$S$3:$U$72,2,0)&amp;")")</f>
        <v/>
      </c>
      <c r="AP43" s="19" t="str">
        <f>IF('Extrato 2'!D43='Extrato 2'!$EF$6,'Extrato 2'!E43,"")</f>
        <v/>
      </c>
      <c r="AQ43" s="19" t="str">
        <f>IF(AP43="","-",'Extrato 2'!$S43)</f>
        <v>-</v>
      </c>
      <c r="AR43" s="19" t="str">
        <v/>
      </c>
      <c r="AS43" s="19" t="str">
        <f>IF(AR43="","",VLOOKUP(AR43,'Extrato 2'!$S$3:$U$72,3,0))</f>
        <v/>
      </c>
      <c r="AT43" s="2" t="str">
        <f>IF(AR43="","",AS43&amp;" ("&amp;VLOOKUP(AR43,'Extrato 2'!$S$3:$U$72,2,0)&amp;")")</f>
        <v/>
      </c>
      <c r="AU43" s="19" t="str">
        <f>IF('Extrato 2'!D43='Extrato 2'!$EF$7,'Extrato 2'!E43,"")</f>
        <v/>
      </c>
      <c r="AV43" s="19" t="str">
        <f>IF(AU43="","-",'Extrato 2'!$S43)</f>
        <v>-</v>
      </c>
      <c r="AW43" s="19" t="str">
        <v/>
      </c>
      <c r="AX43" s="19" t="str">
        <f>IF(AW43="","",VLOOKUP(AW43,'Extrato 2'!$S$3:$U$72,3,0))</f>
        <v/>
      </c>
      <c r="AY43" s="2" t="str">
        <f>IF(AW43="","",AX43&amp;" ("&amp;VLOOKUP(AW43,'Extrato 2'!$S$3:$U$72,2,0)&amp;")")</f>
        <v/>
      </c>
      <c r="AZ43" s="19" t="str">
        <f>IF('Extrato 2'!D43='Extrato 2'!$EF$8,'Extrato 2'!E43,"")</f>
        <v/>
      </c>
      <c r="BA43" s="19" t="str">
        <f>IF(AZ43="","-",'Extrato 2'!$S43)</f>
        <v>-</v>
      </c>
      <c r="BB43" s="19" t="str">
        <v/>
      </c>
      <c r="BC43" s="19" t="str">
        <f>IF(BB43="","",VLOOKUP(BB43,'Extrato 2'!$S$3:$U$72,3,0))</f>
        <v/>
      </c>
      <c r="BD43" s="2" t="str">
        <f>IF(BB43="","",BC43&amp;" ("&amp;VLOOKUP(BB43,'Extrato 2'!$S$3:$U$72,2,0)&amp;")")</f>
        <v/>
      </c>
      <c r="BE43" s="19" t="str">
        <f>IF('Extrato 2'!D43='Extrato 2'!$EF$9,'Extrato 2'!E43,"")</f>
        <v/>
      </c>
      <c r="BF43" s="19" t="str">
        <f>IF(BE43="","-",'Extrato 2'!$S43)</f>
        <v>-</v>
      </c>
      <c r="BG43" s="19" t="str">
        <v/>
      </c>
      <c r="BH43" s="19" t="str">
        <f>IF(BG43="","",VLOOKUP(BG43,'Extrato 2'!$S$3:$U$72,3,0))</f>
        <v/>
      </c>
      <c r="BI43" s="2" t="str">
        <f>IF(BG43="","",BH43&amp;" ("&amp;VLOOKUP(BG43,'Extrato 2'!$S$3:$U$72,2,0)&amp;")")</f>
        <v/>
      </c>
      <c r="BK43" s="19" t="str">
        <f>IF('Extrato 2'!D43='Extrato 2'!$EH$3,'Extrato 2'!E43,"")</f>
        <v/>
      </c>
      <c r="BL43" s="19" t="str">
        <f>IF(BK43="","-",'Extrato 2'!S43)</f>
        <v>-</v>
      </c>
      <c r="BM43" s="19" t="str">
        <v/>
      </c>
      <c r="BN43" s="19" t="str">
        <f>IF(BM43="","",VLOOKUP(BM43,'Extrato 2'!$S$3:$U$72,3,0))</f>
        <v/>
      </c>
      <c r="BO43" s="2" t="str">
        <f>IF(BM43="","",BN43&amp;" ("&amp;VLOOKUP(BM43,'Extrato 2'!$S$3:$U$72,2,0)&amp;")")</f>
        <v/>
      </c>
      <c r="BP43" s="19" t="str">
        <f>IF('Extrato 2'!D43='Extrato 2'!$EH$4,'Extrato 2'!E43,"")</f>
        <v/>
      </c>
      <c r="BQ43" s="19" t="str">
        <f>IF(BP43="","-",'Extrato 2'!$S43)</f>
        <v>-</v>
      </c>
      <c r="BR43" s="19" t="str">
        <v/>
      </c>
      <c r="BS43" s="19" t="str">
        <f>IF(BR43="","",VLOOKUP(BR43,'Extrato 2'!$S$3:$U$72,3,0))</f>
        <v/>
      </c>
      <c r="BT43" s="2" t="str">
        <f>IF(BR43="","",BS43&amp;" ("&amp;VLOOKUP(BR43,'Extrato 2'!$S$3:$U$72,2,0)&amp;")")</f>
        <v/>
      </c>
      <c r="BU43" s="19" t="str">
        <f>IF('Extrato 2'!D43='Extrato 2'!$EH$5,'Extrato 2'!E43,"")</f>
        <v/>
      </c>
      <c r="BV43" s="19" t="str">
        <f>IF(BU43="","-",'Extrato 2'!$S43)</f>
        <v>-</v>
      </c>
      <c r="BW43" s="19" t="str">
        <v/>
      </c>
      <c r="BX43" s="19" t="str">
        <f>IF(BW43="","",VLOOKUP(BW43,'Extrato 2'!$S$3:$U$72,3,0))</f>
        <v/>
      </c>
      <c r="BY43" s="2" t="str">
        <f>IF(BW43="","",BX43&amp;" ("&amp;VLOOKUP(BW43,'Extrato 2'!$S$3:$U$72,2,0)&amp;")")</f>
        <v/>
      </c>
      <c r="BZ43" s="19" t="str">
        <f>IF('Extrato 2'!D43='Extrato 2'!$EH$6,'Extrato 2'!E43,"")</f>
        <v/>
      </c>
      <c r="CA43" s="19" t="str">
        <f>IF(BZ43="","-",'Extrato 2'!$S43)</f>
        <v>-</v>
      </c>
      <c r="CB43" s="19" t="str">
        <v/>
      </c>
      <c r="CC43" s="19" t="str">
        <f>IF(CB43="","",VLOOKUP(CB43,'Extrato 2'!$S$3:$U$72,3,0))</f>
        <v/>
      </c>
      <c r="CD43" s="2" t="str">
        <f>IF(CB43="","",CC43&amp;" ("&amp;VLOOKUP(CB43,'Extrato 2'!$S$3:$U$72,2,0)&amp;")")</f>
        <v/>
      </c>
      <c r="CE43" s="19" t="str">
        <f>IF('Extrato 2'!D43='Extrato 2'!$EH$7,'Extrato 2'!E43,"")</f>
        <v/>
      </c>
      <c r="CF43" s="19" t="str">
        <f>IF(CE43="","-",'Extrato 2'!$S43)</f>
        <v>-</v>
      </c>
      <c r="CG43" s="19" t="str">
        <v/>
      </c>
      <c r="CH43" s="19" t="str">
        <f>IF(CG43="","",VLOOKUP(CG43,'Extrato 2'!$S$3:$U$72,3,0))</f>
        <v/>
      </c>
      <c r="CI43" s="2" t="str">
        <f>IF(CG43="","",CH43&amp;" ("&amp;VLOOKUP(CG43,'Extrato 2'!$S$3:$U$72,2,0)&amp;")")</f>
        <v/>
      </c>
      <c r="CJ43" s="19" t="str">
        <f>IF('Extrato 2'!D43='Extrato 2'!$EH$8,'Extrato 2'!E43,"")</f>
        <v/>
      </c>
      <c r="CK43" s="19" t="str">
        <f>IF(CJ43="","-",'Extrato 2'!$S43)</f>
        <v>-</v>
      </c>
      <c r="CL43" s="19" t="str">
        <v/>
      </c>
      <c r="CM43" s="19" t="str">
        <f>IF(CL43="","",VLOOKUP(CL43,'Extrato 2'!$S$3:$U$72,3,0))</f>
        <v/>
      </c>
      <c r="CN43" s="2" t="str">
        <f>IF(CL43="","",CM43&amp;" ("&amp;VLOOKUP(CL43,'Extrato 2'!$S$3:$U$72,2,0)&amp;")")</f>
        <v/>
      </c>
      <c r="CO43" s="19" t="str">
        <f>IF('Extrato 2'!D43='Extrato 2'!$EH$9,'Extrato 2'!E43,"")</f>
        <v/>
      </c>
      <c r="CP43" s="19" t="str">
        <f>IF(CO43="","-",'Extrato 2'!$S43)</f>
        <v>-</v>
      </c>
      <c r="CQ43" s="19" t="str">
        <v/>
      </c>
      <c r="CR43" s="19" t="str">
        <f>IF(CQ43="","",VLOOKUP(CQ43,'Extrato 2'!$S$3:$U$72,3,0))</f>
        <v/>
      </c>
      <c r="CS43" s="2" t="str">
        <f>IF(CQ43="","",CR43&amp;" ("&amp;VLOOKUP(CQ43,'Extrato 2'!$S$3:$U$72,2,0)&amp;")")</f>
        <v/>
      </c>
      <c r="CU43" s="19">
        <f>IF('Extrato 2'!D43='Extrato 2'!$EJ$3,'Extrato 2'!E43,"")</f>
        <v>0</v>
      </c>
      <c r="CV43" s="19" t="str">
        <f>IF(CU43="","-",'Extrato 2'!S43)</f>
        <v/>
      </c>
      <c r="CW43" s="19" t="str">
        <v/>
      </c>
      <c r="CX43" s="19" t="str">
        <f>IF(CW43="","",VLOOKUP(CW43,'Extrato 2'!$S$3:$U$72,3,0))</f>
        <v/>
      </c>
      <c r="CY43" s="2" t="str">
        <f>IF(CW43="","",CX43&amp;" ("&amp;VLOOKUP(CW43,'Extrato 2'!$S$3:$U$72,2,0)&amp;")")</f>
        <v/>
      </c>
      <c r="CZ43" s="19">
        <f>IF('Extrato 2'!D43='Extrato 2'!$EJ$4,'Extrato 2'!E43,"")</f>
        <v>0</v>
      </c>
      <c r="DA43" s="19" t="str">
        <f>IF(CZ43="","-",'Extrato 2'!$S43)</f>
        <v/>
      </c>
      <c r="DB43" s="19" t="str">
        <v/>
      </c>
      <c r="DC43" s="19" t="str">
        <f>IF(DB43="","",VLOOKUP(DB43,'Extrato 2'!$S$3:$U$72,3,0))</f>
        <v/>
      </c>
      <c r="DD43" s="2" t="str">
        <f>IF(DB43="","",DC43&amp;" ("&amp;VLOOKUP(DB43,'Extrato 2'!$S$3:$U$72,2,0)&amp;")")</f>
        <v/>
      </c>
      <c r="DE43" s="19">
        <f>IF('Extrato 2'!D43='Extrato 2'!$EJ$5,'Extrato 2'!E43,"")</f>
        <v>0</v>
      </c>
      <c r="DF43" s="19" t="str">
        <f>IF(DE43="","-",'Extrato 2'!$S43)</f>
        <v/>
      </c>
      <c r="DG43" s="19" t="str">
        <v/>
      </c>
      <c r="DH43" s="19" t="str">
        <f>IF(DG43="","",VLOOKUP(DG43,'Extrato 2'!$S$3:$U$72,3,0))</f>
        <v/>
      </c>
      <c r="DI43" s="2" t="str">
        <f>IF(DG43="","",DH43&amp;" ("&amp;VLOOKUP(DG43,'Extrato 2'!$S$3:$U$72,2,0)&amp;")")</f>
        <v/>
      </c>
      <c r="DJ43" s="19">
        <f>IF('Extrato 2'!D43='Extrato 2'!$EJ$6,'Extrato 2'!E43,"")</f>
        <v>0</v>
      </c>
      <c r="DK43" s="19" t="str">
        <f>IF(DJ43="","-",'Extrato 2'!$S43)</f>
        <v/>
      </c>
      <c r="DL43" s="19" t="str">
        <v/>
      </c>
      <c r="DM43" s="19" t="str">
        <f>IF(DL43="","",VLOOKUP(DL43,'Extrato 2'!$S$3:$U$72,3,0))</f>
        <v/>
      </c>
      <c r="DN43" s="2" t="str">
        <f>IF(DL43="","",DM43&amp;" ("&amp;VLOOKUP(DL43,'Extrato 2'!$S$3:$U$72,2,0)&amp;")")</f>
        <v/>
      </c>
      <c r="DO43" s="19">
        <f>IF('Extrato 2'!D43='Extrato 2'!$EJ$7,'Extrato 2'!E43,"")</f>
        <v>0</v>
      </c>
      <c r="DP43" s="19" t="str">
        <f>IF(DO43="","-",'Extrato 2'!$S43)</f>
        <v/>
      </c>
      <c r="DQ43" s="19" t="str">
        <v/>
      </c>
      <c r="DR43" s="19" t="str">
        <f>IF(DQ43="","",VLOOKUP(DQ43,'Extrato 2'!$S$3:$U$72,3,0))</f>
        <v/>
      </c>
      <c r="DS43" s="2" t="str">
        <f>IF(DQ43="","",DR43&amp;" ("&amp;VLOOKUP(DQ43,'Extrato 2'!$S$3:$U$72,2,0)&amp;")")</f>
        <v/>
      </c>
      <c r="DT43" s="19">
        <f>IF('Extrato 2'!D43='Extrato 2'!$EJ$8,'Extrato 2'!E43,"")</f>
        <v>0</v>
      </c>
      <c r="DU43" s="19" t="str">
        <f>IF(DT43="","-",'Extrato 2'!$S43)</f>
        <v/>
      </c>
      <c r="DV43" s="19" t="str">
        <v/>
      </c>
      <c r="DW43" s="19" t="str">
        <f>IF(DV43="","",VLOOKUP(DV43,'Extrato 2'!$S$3:$U$72,3,0))</f>
        <v/>
      </c>
      <c r="DX43" s="2" t="str">
        <f>IF(DV43="","",DW43&amp;" ("&amp;VLOOKUP(DV43,'Extrato 2'!$S$3:$U$72,2,0)&amp;")")</f>
        <v/>
      </c>
      <c r="DY43" s="19">
        <f>IF('Extrato 2'!D43='Extrato 2'!$EJ$9,'Extrato 2'!E43,"")</f>
        <v>0</v>
      </c>
      <c r="DZ43" s="19" t="str">
        <f>IF(DY43="","-",'Extrato 2'!$S43)</f>
        <v/>
      </c>
      <c r="EA43" s="19" t="str">
        <v/>
      </c>
      <c r="EB43" s="19" t="str">
        <f>IF(EA43="","",VLOOKUP(EA43,'Extrato 2'!$S$3:$U$72,3,0))</f>
        <v/>
      </c>
      <c r="EC43" s="2" t="str">
        <f>IF(EA43="","",EB43&amp;" ("&amp;VLOOKUP(EA43,'Extrato 2'!$S$3:$U$72,2,0)&amp;")")</f>
        <v/>
      </c>
      <c r="FM43" s="78">
        <v>41</v>
      </c>
      <c r="FN43" s="78" t="str">
        <f>IF('Extrato 2'!$FG$13='Extrato 2'!$GB$29,'Extrato 2'!AE43,IF('Extrato 2'!$FG$13='Extrato 2'!$GC$29,'Extrato 2'!BO43,IF('Extrato 2'!$FG$13='Extrato 2'!$EJ$2,'Extrato 2'!CY43,"")))</f>
        <v/>
      </c>
      <c r="FO43" s="78">
        <v>41</v>
      </c>
      <c r="FP43" s="78" t="str">
        <f>IF('Extrato 2'!$FG$13='Extrato 2'!$GB$29,'Extrato 2'!AJ43,IF('Extrato 2'!$FG$13='Extrato 2'!$GC$29,'Extrato 2'!BT43,IF('Extrato 2'!$FG$13='Extrato 2'!$EJ$2,'Extrato 2'!DD43,"")))</f>
        <v/>
      </c>
      <c r="FQ43" s="78">
        <v>41</v>
      </c>
      <c r="FR43" s="78" t="str">
        <f>IF('Extrato 2'!$FG$13='Extrato 2'!$GB$29,'Extrato 2'!AO43,IF('Extrato 2'!$FG$13='Extrato 2'!$GC$29,'Extrato 2'!BY43,IF('Extrato 2'!$FG$13='Extrato 2'!$EJ$2,'Extrato 2'!DI43,"")))</f>
        <v/>
      </c>
      <c r="FS43" s="78">
        <v>41</v>
      </c>
      <c r="FT43" s="78" t="str">
        <f>IF('Extrato 2'!$FG$13='Extrato 2'!$GB$29,'Extrato 2'!AT43,IF('Extrato 2'!$FG$13='Extrato 2'!$GC$29,'Extrato 2'!CD43,IF('Extrato 2'!$FG$13='Extrato 2'!$EJ$2,'Extrato 2'!DN43,"")))</f>
        <v/>
      </c>
      <c r="FU43" s="78">
        <v>41</v>
      </c>
      <c r="FV43" s="78" t="str">
        <f>IF('Extrato 2'!$FG$13='Extrato 2'!$GB$29,'Extrato 2'!AY43,IF('Extrato 2'!$FG$13='Extrato 2'!$GC$29,'Extrato 2'!CI43,IF('Extrato 2'!$FG$13='Extrato 2'!$EJ$2,'Extrato 2'!DS43,"")))</f>
        <v/>
      </c>
      <c r="FW43" s="78">
        <v>41</v>
      </c>
      <c r="FX43" s="78" t="str">
        <f>IF('Extrato 2'!$FG$13='Extrato 2'!$GB$29,'Extrato 2'!BD43,IF('Extrato 2'!$FG$13='Extrato 2'!$GC$29,'Extrato 2'!CN43,IF('Extrato 2'!$FG$13='Extrato 2'!$EJ$2,'Extrato 2'!DX43,"")))</f>
        <v/>
      </c>
      <c r="FY43" s="78">
        <v>41</v>
      </c>
      <c r="FZ43" s="78" t="str">
        <f>IF('Extrato 2'!$FG$13='Extrato 2'!$GB$29,'Extrato 2'!BI43,IF('Extrato 2'!$FG$13='Extrato 2'!$GC$29,'Extrato 2'!CS43,IF('Extrato 2'!$FG$13='Extrato 2'!$EJ$2,'Extrato 2'!EC43,"")))</f>
        <v/>
      </c>
      <c r="MB43" s="32">
        <f t="shared" si="12"/>
        <v>39</v>
      </c>
      <c r="MC43" s="32">
        <v>41</v>
      </c>
      <c r="MD43" s="32" t="str">
        <f>IF('Extrato 2'!X41=0,"",'Extrato 2'!X41)</f>
        <v/>
      </c>
      <c r="ME43" s="32"/>
      <c r="MF43" s="32"/>
      <c r="MG43" s="32"/>
      <c r="MH43" s="32"/>
      <c r="MI43" s="32"/>
      <c r="MJ43" s="32"/>
      <c r="MK43" s="32"/>
      <c r="ML43" s="32"/>
      <c r="MM43" s="32"/>
      <c r="MN43" s="32"/>
      <c r="MO43" s="32"/>
      <c r="MP43" s="32"/>
      <c r="MQ43" s="32"/>
      <c r="MR43" s="32"/>
      <c r="MS43" s="32"/>
      <c r="MT43" s="32"/>
      <c r="MU43" s="32"/>
      <c r="MV43" s="32"/>
      <c r="MW43" s="32"/>
      <c r="MX43" s="32"/>
      <c r="MY43" s="32"/>
      <c r="MZ43" s="32"/>
      <c r="NA43" s="32"/>
      <c r="NB43" s="32"/>
      <c r="NC43" s="32"/>
      <c r="ND43" s="32"/>
      <c r="NE43" s="32"/>
    </row>
    <row r="44" spans="2:369" ht="15" customHeight="1" x14ac:dyDescent="0.25">
      <c r="B44" s="19">
        <f>'Extrato 2'!MC46</f>
        <v>44</v>
      </c>
      <c r="C44" s="7">
        <f>Esboço!AX42</f>
        <v>42</v>
      </c>
      <c r="D44" s="4"/>
      <c r="E44" s="3"/>
      <c r="F44" s="19" t="str">
        <f t="shared" si="0"/>
        <v>-</v>
      </c>
      <c r="G44" s="19" t="str">
        <f t="shared" si="1"/>
        <v>-</v>
      </c>
      <c r="H44" s="22" t="str">
        <v/>
      </c>
      <c r="I44" s="22" t="str">
        <v/>
      </c>
      <c r="J44" s="76" t="str">
        <f>IFERROR(IF('Análise Quantitativa'!$D$33="Máximo",RANK(D44,$D$3:$D$72,0),IF('Análise Quantitativa'!$D$33="Mínimo",RANK(D44,$D$3:$D$72,1),IF('Análise Quantitativa'!$D$33="- Mínimo",RANK(D44,$D$3:$D$72,1),""))),"")</f>
        <v/>
      </c>
      <c r="K44" s="76" t="str">
        <f>IFERROR(IF('Análise Quantitativa'!$D$33="Máximo",_xlfn.RANK.EQ(D44,$D$3:$D$72,0)+COUNTIF($D$3:D44,D44)-1,IF('Análise Quantitativa'!$D$33="Mínimo",_xlfn.RANK.EQ(D44,$D$3:$D$72,1)+COUNTIF($D$3:D44,D44)-1,IF('Análise Quantitativa'!$D$33="- Mínimo",_xlfn.RANK.EQ(D44,$D$3:$D$72,1)+COUNTIF($D$3:D44,D44)-1,""))),"")</f>
        <v/>
      </c>
      <c r="L44" s="6" t="str">
        <f>IFERROR(IF(ISBLANK(D44),"",IF(AND(D44&gt;'Extrato 2'!$EW$3),'Extrato 2'!$HR$2,IF(AND(D44&lt;'Extrato 2'!$EX$3),'Extrato 2'!$HQ$2,'Extrato 2'!$HP$2))),"")</f>
        <v/>
      </c>
      <c r="M44" s="6" t="e">
        <f>IF((((IF(AND('Extrato 2'!D44&gt;'Extrato 2'!$EW$3),(('Extrato 2'!$EW$3-'Extrato 2'!D44)/'Extrato 2'!D44),IF(AND('Extrato 2'!D44&lt;'Extrato 2'!$EX$3),(('Extrato 2'!$EX$3-'Extrato 2'!D44)/'Extrato 2'!D44),'Extrato 2'!$HW$2)))))&lt;0,IF(AND('Extrato 2'!D44&gt;'Extrato 2'!$EW$3),(('Extrato 2'!$EW$3-'Extrato 2'!D44)/'Extrato 2'!D44),IF(AND('Extrato 2'!D44&lt;'Extrato 2'!$EX$3),(('Extrato 2'!$EX$3-'Extrato 2'!D44)/'Extrato 2'!D44),'Extrato 2'!$HW$2))*-1,IF(AND('Extrato 2'!D44&gt;'Extrato 2'!$EW$3),(('Extrato 2'!$EW$3-'Extrato 2'!D44)/'Extrato 2'!D44),IF(AND('Extrato 2'!D44&lt;'Extrato 2'!$EX$3),(('Extrato 2'!$EX$3-'Extrato 2'!D44)/'Extrato 2'!D44),'Extrato 2'!$HW$2)))</f>
        <v>#DIV/0!</v>
      </c>
      <c r="N44" s="6" t="str">
        <f>IF(AND(D44&gt;'Extrato 2'!$EW$3),M44,"")</f>
        <v/>
      </c>
      <c r="O44" s="6" t="e">
        <f>IF(D44&lt;'Extrato 2'!$EX$3,M44,"")</f>
        <v>#DIV/0!</v>
      </c>
      <c r="P44" s="5" t="str">
        <f>IF('Extrato 2'!L44='Extrato 2'!$HP$2,'Extrato 2'!D44,"")</f>
        <v/>
      </c>
      <c r="Q44" s="4" t="str">
        <f>IF(ISNA(HLOOKUP($Q$2,'Extrato 2'!$ME$3:$NE$74,B44,0)),"",IF(HLOOKUP($Q$2,'Extrato 2'!$ME$3:$NE$74,B44,0)="","",IF(HLOOKUP($Q$2,'Extrato 2'!$ME$3:$NE$74,B44,0)=0,"",HLOOKUP($Q$2,'Extrato 2'!$ME$3:$NE$74,B44,0))))</f>
        <v/>
      </c>
      <c r="S44" s="77" t="str">
        <f t="shared" si="6"/>
        <v/>
      </c>
      <c r="T44" s="19" t="str">
        <f t="shared" si="2"/>
        <v/>
      </c>
      <c r="U44" s="3"/>
      <c r="V44" s="19" t="str">
        <f t="shared" si="3"/>
        <v/>
      </c>
      <c r="X44" s="19" t="str">
        <f t="shared" si="4"/>
        <v/>
      </c>
      <c r="Y44" s="19" t="str">
        <f t="shared" si="5"/>
        <v/>
      </c>
      <c r="AA44" s="19" t="str">
        <f>IF('Extrato 2'!D44='Extrato 2'!$EF$3,'Extrato 2'!E44,"")</f>
        <v/>
      </c>
      <c r="AB44" s="19" t="str">
        <f>IF(AA44="","-",'Extrato 2'!S44)</f>
        <v>-</v>
      </c>
      <c r="AC44" s="19" t="str">
        <v/>
      </c>
      <c r="AD44" s="19" t="str">
        <f>IF(AC44="","",VLOOKUP(AC44,'Extrato 2'!$S$3:$U$72,3,0))</f>
        <v/>
      </c>
      <c r="AE44" s="2" t="str">
        <f>IF(AC44="","",AD44&amp;" ("&amp;VLOOKUP(AC44,'Extrato 2'!$S$3:$U$72,2,0)&amp;")")</f>
        <v/>
      </c>
      <c r="AF44" s="19" t="str">
        <f>IF('Extrato 2'!D44='Extrato 2'!$EF$4,'Extrato 2'!E44,"")</f>
        <v/>
      </c>
      <c r="AG44" s="19" t="str">
        <f>IF(AF44="","-",'Extrato 2'!$S44)</f>
        <v>-</v>
      </c>
      <c r="AH44" s="19" t="str">
        <v/>
      </c>
      <c r="AI44" s="19" t="str">
        <f>IF(AH44="","",VLOOKUP(AH44,'Extrato 2'!$S$3:$U$72,3,0))</f>
        <v/>
      </c>
      <c r="AJ44" s="2" t="str">
        <f>IF(AH44="","",AI44&amp;" ("&amp;VLOOKUP(AH44,'Extrato 2'!$S$3:$U$72,2,0)&amp;")")</f>
        <v/>
      </c>
      <c r="AK44" s="19" t="str">
        <f>IF('Extrato 2'!D44='Extrato 2'!$EF$5,'Extrato 2'!E44,"")</f>
        <v/>
      </c>
      <c r="AL44" s="19" t="str">
        <f>IF(AK44="","-",'Extrato 2'!$S44)</f>
        <v>-</v>
      </c>
      <c r="AM44" s="19" t="str">
        <v/>
      </c>
      <c r="AN44" s="19" t="str">
        <f>IF(AM44="","",VLOOKUP(AM44,'Extrato 2'!$S$3:$U$72,3,0))</f>
        <v/>
      </c>
      <c r="AO44" s="2" t="str">
        <f>IF(AM44="","",AN44&amp;" ("&amp;VLOOKUP(AM44,'Extrato 2'!$S$3:$U$72,2,0)&amp;")")</f>
        <v/>
      </c>
      <c r="AP44" s="19" t="str">
        <f>IF('Extrato 2'!D44='Extrato 2'!$EF$6,'Extrato 2'!E44,"")</f>
        <v/>
      </c>
      <c r="AQ44" s="19" t="str">
        <f>IF(AP44="","-",'Extrato 2'!$S44)</f>
        <v>-</v>
      </c>
      <c r="AR44" s="19" t="str">
        <v/>
      </c>
      <c r="AS44" s="19" t="str">
        <f>IF(AR44="","",VLOOKUP(AR44,'Extrato 2'!$S$3:$U$72,3,0))</f>
        <v/>
      </c>
      <c r="AT44" s="2" t="str">
        <f>IF(AR44="","",AS44&amp;" ("&amp;VLOOKUP(AR44,'Extrato 2'!$S$3:$U$72,2,0)&amp;")")</f>
        <v/>
      </c>
      <c r="AU44" s="19" t="str">
        <f>IF('Extrato 2'!D44='Extrato 2'!$EF$7,'Extrato 2'!E44,"")</f>
        <v/>
      </c>
      <c r="AV44" s="19" t="str">
        <f>IF(AU44="","-",'Extrato 2'!$S44)</f>
        <v>-</v>
      </c>
      <c r="AW44" s="19" t="str">
        <v/>
      </c>
      <c r="AX44" s="19" t="str">
        <f>IF(AW44="","",VLOOKUP(AW44,'Extrato 2'!$S$3:$U$72,3,0))</f>
        <v/>
      </c>
      <c r="AY44" s="2" t="str">
        <f>IF(AW44="","",AX44&amp;" ("&amp;VLOOKUP(AW44,'Extrato 2'!$S$3:$U$72,2,0)&amp;")")</f>
        <v/>
      </c>
      <c r="AZ44" s="19" t="str">
        <f>IF('Extrato 2'!D44='Extrato 2'!$EF$8,'Extrato 2'!E44,"")</f>
        <v/>
      </c>
      <c r="BA44" s="19" t="str">
        <f>IF(AZ44="","-",'Extrato 2'!$S44)</f>
        <v>-</v>
      </c>
      <c r="BB44" s="19" t="str">
        <v/>
      </c>
      <c r="BC44" s="19" t="str">
        <f>IF(BB44="","",VLOOKUP(BB44,'Extrato 2'!$S$3:$U$72,3,0))</f>
        <v/>
      </c>
      <c r="BD44" s="2" t="str">
        <f>IF(BB44="","",BC44&amp;" ("&amp;VLOOKUP(BB44,'Extrato 2'!$S$3:$U$72,2,0)&amp;")")</f>
        <v/>
      </c>
      <c r="BE44" s="19" t="str">
        <f>IF('Extrato 2'!D44='Extrato 2'!$EF$9,'Extrato 2'!E44,"")</f>
        <v/>
      </c>
      <c r="BF44" s="19" t="str">
        <f>IF(BE44="","-",'Extrato 2'!$S44)</f>
        <v>-</v>
      </c>
      <c r="BG44" s="19" t="str">
        <v/>
      </c>
      <c r="BH44" s="19" t="str">
        <f>IF(BG44="","",VLOOKUP(BG44,'Extrato 2'!$S$3:$U$72,3,0))</f>
        <v/>
      </c>
      <c r="BI44" s="2" t="str">
        <f>IF(BG44="","",BH44&amp;" ("&amp;VLOOKUP(BG44,'Extrato 2'!$S$3:$U$72,2,0)&amp;")")</f>
        <v/>
      </c>
      <c r="BK44" s="19" t="str">
        <f>IF('Extrato 2'!D44='Extrato 2'!$EH$3,'Extrato 2'!E44,"")</f>
        <v/>
      </c>
      <c r="BL44" s="19" t="str">
        <f>IF(BK44="","-",'Extrato 2'!S44)</f>
        <v>-</v>
      </c>
      <c r="BM44" s="19" t="str">
        <v/>
      </c>
      <c r="BN44" s="19" t="str">
        <f>IF(BM44="","",VLOOKUP(BM44,'Extrato 2'!$S$3:$U$72,3,0))</f>
        <v/>
      </c>
      <c r="BO44" s="2" t="str">
        <f>IF(BM44="","",BN44&amp;" ("&amp;VLOOKUP(BM44,'Extrato 2'!$S$3:$U$72,2,0)&amp;")")</f>
        <v/>
      </c>
      <c r="BP44" s="19" t="str">
        <f>IF('Extrato 2'!D44='Extrato 2'!$EH$4,'Extrato 2'!E44,"")</f>
        <v/>
      </c>
      <c r="BQ44" s="19" t="str">
        <f>IF(BP44="","-",'Extrato 2'!$S44)</f>
        <v>-</v>
      </c>
      <c r="BR44" s="19" t="str">
        <v/>
      </c>
      <c r="BS44" s="19" t="str">
        <f>IF(BR44="","",VLOOKUP(BR44,'Extrato 2'!$S$3:$U$72,3,0))</f>
        <v/>
      </c>
      <c r="BT44" s="2" t="str">
        <f>IF(BR44="","",BS44&amp;" ("&amp;VLOOKUP(BR44,'Extrato 2'!$S$3:$U$72,2,0)&amp;")")</f>
        <v/>
      </c>
      <c r="BU44" s="19" t="str">
        <f>IF('Extrato 2'!D44='Extrato 2'!$EH$5,'Extrato 2'!E44,"")</f>
        <v/>
      </c>
      <c r="BV44" s="19" t="str">
        <f>IF(BU44="","-",'Extrato 2'!$S44)</f>
        <v>-</v>
      </c>
      <c r="BW44" s="19" t="str">
        <v/>
      </c>
      <c r="BX44" s="19" t="str">
        <f>IF(BW44="","",VLOOKUP(BW44,'Extrato 2'!$S$3:$U$72,3,0))</f>
        <v/>
      </c>
      <c r="BY44" s="2" t="str">
        <f>IF(BW44="","",BX44&amp;" ("&amp;VLOOKUP(BW44,'Extrato 2'!$S$3:$U$72,2,0)&amp;")")</f>
        <v/>
      </c>
      <c r="BZ44" s="19" t="str">
        <f>IF('Extrato 2'!D44='Extrato 2'!$EH$6,'Extrato 2'!E44,"")</f>
        <v/>
      </c>
      <c r="CA44" s="19" t="str">
        <f>IF(BZ44="","-",'Extrato 2'!$S44)</f>
        <v>-</v>
      </c>
      <c r="CB44" s="19" t="str">
        <v/>
      </c>
      <c r="CC44" s="19" t="str">
        <f>IF(CB44="","",VLOOKUP(CB44,'Extrato 2'!$S$3:$U$72,3,0))</f>
        <v/>
      </c>
      <c r="CD44" s="2" t="str">
        <f>IF(CB44="","",CC44&amp;" ("&amp;VLOOKUP(CB44,'Extrato 2'!$S$3:$U$72,2,0)&amp;")")</f>
        <v/>
      </c>
      <c r="CE44" s="19" t="str">
        <f>IF('Extrato 2'!D44='Extrato 2'!$EH$7,'Extrato 2'!E44,"")</f>
        <v/>
      </c>
      <c r="CF44" s="19" t="str">
        <f>IF(CE44="","-",'Extrato 2'!$S44)</f>
        <v>-</v>
      </c>
      <c r="CG44" s="19" t="str">
        <v/>
      </c>
      <c r="CH44" s="19" t="str">
        <f>IF(CG44="","",VLOOKUP(CG44,'Extrato 2'!$S$3:$U$72,3,0))</f>
        <v/>
      </c>
      <c r="CI44" s="2" t="str">
        <f>IF(CG44="","",CH44&amp;" ("&amp;VLOOKUP(CG44,'Extrato 2'!$S$3:$U$72,2,0)&amp;")")</f>
        <v/>
      </c>
      <c r="CJ44" s="19" t="str">
        <f>IF('Extrato 2'!D44='Extrato 2'!$EH$8,'Extrato 2'!E44,"")</f>
        <v/>
      </c>
      <c r="CK44" s="19" t="str">
        <f>IF(CJ44="","-",'Extrato 2'!$S44)</f>
        <v>-</v>
      </c>
      <c r="CL44" s="19" t="str">
        <v/>
      </c>
      <c r="CM44" s="19" t="str">
        <f>IF(CL44="","",VLOOKUP(CL44,'Extrato 2'!$S$3:$U$72,3,0))</f>
        <v/>
      </c>
      <c r="CN44" s="2" t="str">
        <f>IF(CL44="","",CM44&amp;" ("&amp;VLOOKUP(CL44,'Extrato 2'!$S$3:$U$72,2,0)&amp;")")</f>
        <v/>
      </c>
      <c r="CO44" s="19" t="str">
        <f>IF('Extrato 2'!D44='Extrato 2'!$EH$9,'Extrato 2'!E44,"")</f>
        <v/>
      </c>
      <c r="CP44" s="19" t="str">
        <f>IF(CO44="","-",'Extrato 2'!$S44)</f>
        <v>-</v>
      </c>
      <c r="CQ44" s="19" t="str">
        <v/>
      </c>
      <c r="CR44" s="19" t="str">
        <f>IF(CQ44="","",VLOOKUP(CQ44,'Extrato 2'!$S$3:$U$72,3,0))</f>
        <v/>
      </c>
      <c r="CS44" s="2" t="str">
        <f>IF(CQ44="","",CR44&amp;" ("&amp;VLOOKUP(CQ44,'Extrato 2'!$S$3:$U$72,2,0)&amp;")")</f>
        <v/>
      </c>
      <c r="CU44" s="19">
        <f>IF('Extrato 2'!D44='Extrato 2'!$EJ$3,'Extrato 2'!E44,"")</f>
        <v>0</v>
      </c>
      <c r="CV44" s="19" t="str">
        <f>IF(CU44="","-",'Extrato 2'!S44)</f>
        <v/>
      </c>
      <c r="CW44" s="19" t="str">
        <v/>
      </c>
      <c r="CX44" s="19" t="str">
        <f>IF(CW44="","",VLOOKUP(CW44,'Extrato 2'!$S$3:$U$72,3,0))</f>
        <v/>
      </c>
      <c r="CY44" s="2" t="str">
        <f>IF(CW44="","",CX44&amp;" ("&amp;VLOOKUP(CW44,'Extrato 2'!$S$3:$U$72,2,0)&amp;")")</f>
        <v/>
      </c>
      <c r="CZ44" s="19">
        <f>IF('Extrato 2'!D44='Extrato 2'!$EJ$4,'Extrato 2'!E44,"")</f>
        <v>0</v>
      </c>
      <c r="DA44" s="19" t="str">
        <f>IF(CZ44="","-",'Extrato 2'!$S44)</f>
        <v/>
      </c>
      <c r="DB44" s="19" t="str">
        <v/>
      </c>
      <c r="DC44" s="19" t="str">
        <f>IF(DB44="","",VLOOKUP(DB44,'Extrato 2'!$S$3:$U$72,3,0))</f>
        <v/>
      </c>
      <c r="DD44" s="2" t="str">
        <f>IF(DB44="","",DC44&amp;" ("&amp;VLOOKUP(DB44,'Extrato 2'!$S$3:$U$72,2,0)&amp;")")</f>
        <v/>
      </c>
      <c r="DE44" s="19">
        <f>IF('Extrato 2'!D44='Extrato 2'!$EJ$5,'Extrato 2'!E44,"")</f>
        <v>0</v>
      </c>
      <c r="DF44" s="19" t="str">
        <f>IF(DE44="","-",'Extrato 2'!$S44)</f>
        <v/>
      </c>
      <c r="DG44" s="19" t="str">
        <v/>
      </c>
      <c r="DH44" s="19" t="str">
        <f>IF(DG44="","",VLOOKUP(DG44,'Extrato 2'!$S$3:$U$72,3,0))</f>
        <v/>
      </c>
      <c r="DI44" s="2" t="str">
        <f>IF(DG44="","",DH44&amp;" ("&amp;VLOOKUP(DG44,'Extrato 2'!$S$3:$U$72,2,0)&amp;")")</f>
        <v/>
      </c>
      <c r="DJ44" s="19">
        <f>IF('Extrato 2'!D44='Extrato 2'!$EJ$6,'Extrato 2'!E44,"")</f>
        <v>0</v>
      </c>
      <c r="DK44" s="19" t="str">
        <f>IF(DJ44="","-",'Extrato 2'!$S44)</f>
        <v/>
      </c>
      <c r="DL44" s="19" t="str">
        <v/>
      </c>
      <c r="DM44" s="19" t="str">
        <f>IF(DL44="","",VLOOKUP(DL44,'Extrato 2'!$S$3:$U$72,3,0))</f>
        <v/>
      </c>
      <c r="DN44" s="2" t="str">
        <f>IF(DL44="","",DM44&amp;" ("&amp;VLOOKUP(DL44,'Extrato 2'!$S$3:$U$72,2,0)&amp;")")</f>
        <v/>
      </c>
      <c r="DO44" s="19">
        <f>IF('Extrato 2'!D44='Extrato 2'!$EJ$7,'Extrato 2'!E44,"")</f>
        <v>0</v>
      </c>
      <c r="DP44" s="19" t="str">
        <f>IF(DO44="","-",'Extrato 2'!$S44)</f>
        <v/>
      </c>
      <c r="DQ44" s="19" t="str">
        <v/>
      </c>
      <c r="DR44" s="19" t="str">
        <f>IF(DQ44="","",VLOOKUP(DQ44,'Extrato 2'!$S$3:$U$72,3,0))</f>
        <v/>
      </c>
      <c r="DS44" s="2" t="str">
        <f>IF(DQ44="","",DR44&amp;" ("&amp;VLOOKUP(DQ44,'Extrato 2'!$S$3:$U$72,2,0)&amp;")")</f>
        <v/>
      </c>
      <c r="DT44" s="19">
        <f>IF('Extrato 2'!D44='Extrato 2'!$EJ$8,'Extrato 2'!E44,"")</f>
        <v>0</v>
      </c>
      <c r="DU44" s="19" t="str">
        <f>IF(DT44="","-",'Extrato 2'!$S44)</f>
        <v/>
      </c>
      <c r="DV44" s="19" t="str">
        <v/>
      </c>
      <c r="DW44" s="19" t="str">
        <f>IF(DV44="","",VLOOKUP(DV44,'Extrato 2'!$S$3:$U$72,3,0))</f>
        <v/>
      </c>
      <c r="DX44" s="2" t="str">
        <f>IF(DV44="","",DW44&amp;" ("&amp;VLOOKUP(DV44,'Extrato 2'!$S$3:$U$72,2,0)&amp;")")</f>
        <v/>
      </c>
      <c r="DY44" s="19">
        <f>IF('Extrato 2'!D44='Extrato 2'!$EJ$9,'Extrato 2'!E44,"")</f>
        <v>0</v>
      </c>
      <c r="DZ44" s="19" t="str">
        <f>IF(DY44="","-",'Extrato 2'!$S44)</f>
        <v/>
      </c>
      <c r="EA44" s="19" t="str">
        <v/>
      </c>
      <c r="EB44" s="19" t="str">
        <f>IF(EA44="","",VLOOKUP(EA44,'Extrato 2'!$S$3:$U$72,3,0))</f>
        <v/>
      </c>
      <c r="EC44" s="2" t="str">
        <f>IF(EA44="","",EB44&amp;" ("&amp;VLOOKUP(EA44,'Extrato 2'!$S$3:$U$72,2,0)&amp;")")</f>
        <v/>
      </c>
      <c r="FM44" s="78">
        <v>42</v>
      </c>
      <c r="FN44" s="78" t="str">
        <f>IF('Extrato 2'!$FG$13='Extrato 2'!$GB$29,'Extrato 2'!AE44,IF('Extrato 2'!$FG$13='Extrato 2'!$GC$29,'Extrato 2'!BO44,IF('Extrato 2'!$FG$13='Extrato 2'!$EJ$2,'Extrato 2'!CY44,"")))</f>
        <v/>
      </c>
      <c r="FO44" s="78">
        <v>42</v>
      </c>
      <c r="FP44" s="78" t="str">
        <f>IF('Extrato 2'!$FG$13='Extrato 2'!$GB$29,'Extrato 2'!AJ44,IF('Extrato 2'!$FG$13='Extrato 2'!$GC$29,'Extrato 2'!BT44,IF('Extrato 2'!$FG$13='Extrato 2'!$EJ$2,'Extrato 2'!DD44,"")))</f>
        <v/>
      </c>
      <c r="FQ44" s="78">
        <v>42</v>
      </c>
      <c r="FR44" s="78" t="str">
        <f>IF('Extrato 2'!$FG$13='Extrato 2'!$GB$29,'Extrato 2'!AO44,IF('Extrato 2'!$FG$13='Extrato 2'!$GC$29,'Extrato 2'!BY44,IF('Extrato 2'!$FG$13='Extrato 2'!$EJ$2,'Extrato 2'!DI44,"")))</f>
        <v/>
      </c>
      <c r="FS44" s="78">
        <v>42</v>
      </c>
      <c r="FT44" s="78" t="str">
        <f>IF('Extrato 2'!$FG$13='Extrato 2'!$GB$29,'Extrato 2'!AT44,IF('Extrato 2'!$FG$13='Extrato 2'!$GC$29,'Extrato 2'!CD44,IF('Extrato 2'!$FG$13='Extrato 2'!$EJ$2,'Extrato 2'!DN44,"")))</f>
        <v/>
      </c>
      <c r="FU44" s="78">
        <v>42</v>
      </c>
      <c r="FV44" s="78" t="str">
        <f>IF('Extrato 2'!$FG$13='Extrato 2'!$GB$29,'Extrato 2'!AY44,IF('Extrato 2'!$FG$13='Extrato 2'!$GC$29,'Extrato 2'!CI44,IF('Extrato 2'!$FG$13='Extrato 2'!$EJ$2,'Extrato 2'!DS44,"")))</f>
        <v/>
      </c>
      <c r="FW44" s="78">
        <v>42</v>
      </c>
      <c r="FX44" s="78" t="str">
        <f>IF('Extrato 2'!$FG$13='Extrato 2'!$GB$29,'Extrato 2'!BD44,IF('Extrato 2'!$FG$13='Extrato 2'!$GC$29,'Extrato 2'!CN44,IF('Extrato 2'!$FG$13='Extrato 2'!$EJ$2,'Extrato 2'!DX44,"")))</f>
        <v/>
      </c>
      <c r="FY44" s="78">
        <v>42</v>
      </c>
      <c r="FZ44" s="78" t="str">
        <f>IF('Extrato 2'!$FG$13='Extrato 2'!$GB$29,'Extrato 2'!BI44,IF('Extrato 2'!$FG$13='Extrato 2'!$GC$29,'Extrato 2'!CS44,IF('Extrato 2'!$FG$13='Extrato 2'!$EJ$2,'Extrato 2'!EC44,"")))</f>
        <v/>
      </c>
      <c r="MB44" s="32">
        <f t="shared" si="12"/>
        <v>40</v>
      </c>
      <c r="MC44" s="32">
        <v>42</v>
      </c>
      <c r="MD44" s="32" t="str">
        <f>IF('Extrato 2'!X42=0,"",'Extrato 2'!X42)</f>
        <v/>
      </c>
      <c r="ME44" s="32"/>
      <c r="MF44" s="32"/>
      <c r="MG44" s="32"/>
      <c r="MH44" s="32"/>
      <c r="MI44" s="32"/>
      <c r="MJ44" s="32"/>
      <c r="MK44" s="32"/>
      <c r="ML44" s="32"/>
      <c r="MM44" s="32"/>
      <c r="MN44" s="32"/>
      <c r="MO44" s="32"/>
      <c r="MP44" s="32"/>
      <c r="MQ44" s="32"/>
      <c r="MR44" s="32"/>
      <c r="MS44" s="32"/>
      <c r="MT44" s="32"/>
      <c r="MU44" s="32"/>
      <c r="MV44" s="32"/>
      <c r="MW44" s="32"/>
      <c r="MX44" s="32"/>
      <c r="MY44" s="32"/>
      <c r="MZ44" s="32"/>
      <c r="NA44" s="32"/>
      <c r="NB44" s="32"/>
      <c r="NC44" s="32"/>
      <c r="ND44" s="32"/>
      <c r="NE44" s="32"/>
    </row>
    <row r="45" spans="2:369" ht="15" customHeight="1" x14ac:dyDescent="0.25">
      <c r="B45" s="19">
        <f>'Extrato 2'!MC47</f>
        <v>45</v>
      </c>
      <c r="C45" s="7">
        <f>Esboço!AX43</f>
        <v>43</v>
      </c>
      <c r="D45" s="4"/>
      <c r="E45" s="3"/>
      <c r="F45" s="19" t="str">
        <f t="shared" si="0"/>
        <v>-</v>
      </c>
      <c r="G45" s="19" t="str">
        <f t="shared" si="1"/>
        <v>-</v>
      </c>
      <c r="H45" s="22" t="str">
        <v/>
      </c>
      <c r="I45" s="22" t="str">
        <v/>
      </c>
      <c r="J45" s="76" t="str">
        <f>IFERROR(IF('Análise Quantitativa'!$D$33="Máximo",RANK(D45,$D$3:$D$72,0),IF('Análise Quantitativa'!$D$33="Mínimo",RANK(D45,$D$3:$D$72,1),IF('Análise Quantitativa'!$D$33="- Mínimo",RANK(D45,$D$3:$D$72,1),""))),"")</f>
        <v/>
      </c>
      <c r="K45" s="76" t="str">
        <f>IFERROR(IF('Análise Quantitativa'!$D$33="Máximo",_xlfn.RANK.EQ(D45,$D$3:$D$72,0)+COUNTIF($D$3:D45,D45)-1,IF('Análise Quantitativa'!$D$33="Mínimo",_xlfn.RANK.EQ(D45,$D$3:$D$72,1)+COUNTIF($D$3:D45,D45)-1,IF('Análise Quantitativa'!$D$33="- Mínimo",_xlfn.RANK.EQ(D45,$D$3:$D$72,1)+COUNTIF($D$3:D45,D45)-1,""))),"")</f>
        <v/>
      </c>
      <c r="L45" s="6" t="str">
        <f>IFERROR(IF(ISBLANK(D45),"",IF(AND(D45&gt;'Extrato 2'!$EW$3),'Extrato 2'!$HR$2,IF(AND(D45&lt;'Extrato 2'!$EX$3),'Extrato 2'!$HQ$2,'Extrato 2'!$HP$2))),"")</f>
        <v/>
      </c>
      <c r="M45" s="6" t="e">
        <f>IF((((IF(AND('Extrato 2'!D45&gt;'Extrato 2'!$EW$3),(('Extrato 2'!$EW$3-'Extrato 2'!D45)/'Extrato 2'!D45),IF(AND('Extrato 2'!D45&lt;'Extrato 2'!$EX$3),(('Extrato 2'!$EX$3-'Extrato 2'!D45)/'Extrato 2'!D45),'Extrato 2'!$HW$2)))))&lt;0,IF(AND('Extrato 2'!D45&gt;'Extrato 2'!$EW$3),(('Extrato 2'!$EW$3-'Extrato 2'!D45)/'Extrato 2'!D45),IF(AND('Extrato 2'!D45&lt;'Extrato 2'!$EX$3),(('Extrato 2'!$EX$3-'Extrato 2'!D45)/'Extrato 2'!D45),'Extrato 2'!$HW$2))*-1,IF(AND('Extrato 2'!D45&gt;'Extrato 2'!$EW$3),(('Extrato 2'!$EW$3-'Extrato 2'!D45)/'Extrato 2'!D45),IF(AND('Extrato 2'!D45&lt;'Extrato 2'!$EX$3),(('Extrato 2'!$EX$3-'Extrato 2'!D45)/'Extrato 2'!D45),'Extrato 2'!$HW$2)))</f>
        <v>#DIV/0!</v>
      </c>
      <c r="N45" s="6" t="str">
        <f>IF(AND(D45&gt;'Extrato 2'!$EW$3),M45,"")</f>
        <v/>
      </c>
      <c r="O45" s="6" t="e">
        <f>IF(D45&lt;'Extrato 2'!$EX$3,M45,"")</f>
        <v>#DIV/0!</v>
      </c>
      <c r="P45" s="5" t="str">
        <f>IF('Extrato 2'!L45='Extrato 2'!$HP$2,'Extrato 2'!D45,"")</f>
        <v/>
      </c>
      <c r="Q45" s="4" t="str">
        <f>IF(ISNA(HLOOKUP($Q$2,'Extrato 2'!$ME$3:$NE$74,B45,0)),"",IF(HLOOKUP($Q$2,'Extrato 2'!$ME$3:$NE$74,B45,0)="","",IF(HLOOKUP($Q$2,'Extrato 2'!$ME$3:$NE$74,B45,0)=0,"",HLOOKUP($Q$2,'Extrato 2'!$ME$3:$NE$74,B45,0))))</f>
        <v/>
      </c>
      <c r="S45" s="77" t="str">
        <f t="shared" si="6"/>
        <v/>
      </c>
      <c r="T45" s="19" t="str">
        <f t="shared" si="2"/>
        <v/>
      </c>
      <c r="U45" s="3"/>
      <c r="V45" s="19" t="str">
        <f t="shared" si="3"/>
        <v/>
      </c>
      <c r="X45" s="19" t="str">
        <f t="shared" si="4"/>
        <v/>
      </c>
      <c r="Y45" s="19" t="str">
        <f t="shared" si="5"/>
        <v/>
      </c>
      <c r="AA45" s="19" t="str">
        <f>IF('Extrato 2'!D45='Extrato 2'!$EF$3,'Extrato 2'!E45,"")</f>
        <v/>
      </c>
      <c r="AB45" s="19" t="str">
        <f>IF(AA45="","-",'Extrato 2'!S45)</f>
        <v>-</v>
      </c>
      <c r="AC45" s="19" t="str">
        <v/>
      </c>
      <c r="AD45" s="19" t="str">
        <f>IF(AC45="","",VLOOKUP(AC45,'Extrato 2'!$S$3:$U$72,3,0))</f>
        <v/>
      </c>
      <c r="AE45" s="2" t="str">
        <f>IF(AC45="","",AD45&amp;" ("&amp;VLOOKUP(AC45,'Extrato 2'!$S$3:$U$72,2,0)&amp;")")</f>
        <v/>
      </c>
      <c r="AF45" s="19" t="str">
        <f>IF('Extrato 2'!D45='Extrato 2'!$EF$4,'Extrato 2'!E45,"")</f>
        <v/>
      </c>
      <c r="AG45" s="19" t="str">
        <f>IF(AF45="","-",'Extrato 2'!$S45)</f>
        <v>-</v>
      </c>
      <c r="AH45" s="19" t="str">
        <v/>
      </c>
      <c r="AI45" s="19" t="str">
        <f>IF(AH45="","",VLOOKUP(AH45,'Extrato 2'!$S$3:$U$72,3,0))</f>
        <v/>
      </c>
      <c r="AJ45" s="2" t="str">
        <f>IF(AH45="","",AI45&amp;" ("&amp;VLOOKUP(AH45,'Extrato 2'!$S$3:$U$72,2,0)&amp;")")</f>
        <v/>
      </c>
      <c r="AK45" s="19" t="str">
        <f>IF('Extrato 2'!D45='Extrato 2'!$EF$5,'Extrato 2'!E45,"")</f>
        <v/>
      </c>
      <c r="AL45" s="19" t="str">
        <f>IF(AK45="","-",'Extrato 2'!$S45)</f>
        <v>-</v>
      </c>
      <c r="AM45" s="19" t="str">
        <v/>
      </c>
      <c r="AN45" s="19" t="str">
        <f>IF(AM45="","",VLOOKUP(AM45,'Extrato 2'!$S$3:$U$72,3,0))</f>
        <v/>
      </c>
      <c r="AO45" s="2" t="str">
        <f>IF(AM45="","",AN45&amp;" ("&amp;VLOOKUP(AM45,'Extrato 2'!$S$3:$U$72,2,0)&amp;")")</f>
        <v/>
      </c>
      <c r="AP45" s="19" t="str">
        <f>IF('Extrato 2'!D45='Extrato 2'!$EF$6,'Extrato 2'!E45,"")</f>
        <v/>
      </c>
      <c r="AQ45" s="19" t="str">
        <f>IF(AP45="","-",'Extrato 2'!$S45)</f>
        <v>-</v>
      </c>
      <c r="AR45" s="19" t="str">
        <v/>
      </c>
      <c r="AS45" s="19" t="str">
        <f>IF(AR45="","",VLOOKUP(AR45,'Extrato 2'!$S$3:$U$72,3,0))</f>
        <v/>
      </c>
      <c r="AT45" s="2" t="str">
        <f>IF(AR45="","",AS45&amp;" ("&amp;VLOOKUP(AR45,'Extrato 2'!$S$3:$U$72,2,0)&amp;")")</f>
        <v/>
      </c>
      <c r="AU45" s="19" t="str">
        <f>IF('Extrato 2'!D45='Extrato 2'!$EF$7,'Extrato 2'!E45,"")</f>
        <v/>
      </c>
      <c r="AV45" s="19" t="str">
        <f>IF(AU45="","-",'Extrato 2'!$S45)</f>
        <v>-</v>
      </c>
      <c r="AW45" s="19" t="str">
        <v/>
      </c>
      <c r="AX45" s="19" t="str">
        <f>IF(AW45="","",VLOOKUP(AW45,'Extrato 2'!$S$3:$U$72,3,0))</f>
        <v/>
      </c>
      <c r="AY45" s="2" t="str">
        <f>IF(AW45="","",AX45&amp;" ("&amp;VLOOKUP(AW45,'Extrato 2'!$S$3:$U$72,2,0)&amp;")")</f>
        <v/>
      </c>
      <c r="AZ45" s="19" t="str">
        <f>IF('Extrato 2'!D45='Extrato 2'!$EF$8,'Extrato 2'!E45,"")</f>
        <v/>
      </c>
      <c r="BA45" s="19" t="str">
        <f>IF(AZ45="","-",'Extrato 2'!$S45)</f>
        <v>-</v>
      </c>
      <c r="BB45" s="19" t="str">
        <v/>
      </c>
      <c r="BC45" s="19" t="str">
        <f>IF(BB45="","",VLOOKUP(BB45,'Extrato 2'!$S$3:$U$72,3,0))</f>
        <v/>
      </c>
      <c r="BD45" s="2" t="str">
        <f>IF(BB45="","",BC45&amp;" ("&amp;VLOOKUP(BB45,'Extrato 2'!$S$3:$U$72,2,0)&amp;")")</f>
        <v/>
      </c>
      <c r="BE45" s="19" t="str">
        <f>IF('Extrato 2'!D45='Extrato 2'!$EF$9,'Extrato 2'!E45,"")</f>
        <v/>
      </c>
      <c r="BF45" s="19" t="str">
        <f>IF(BE45="","-",'Extrato 2'!$S45)</f>
        <v>-</v>
      </c>
      <c r="BG45" s="19" t="str">
        <v/>
      </c>
      <c r="BH45" s="19" t="str">
        <f>IF(BG45="","",VLOOKUP(BG45,'Extrato 2'!$S$3:$U$72,3,0))</f>
        <v/>
      </c>
      <c r="BI45" s="2" t="str">
        <f>IF(BG45="","",BH45&amp;" ("&amp;VLOOKUP(BG45,'Extrato 2'!$S$3:$U$72,2,0)&amp;")")</f>
        <v/>
      </c>
      <c r="BK45" s="19" t="str">
        <f>IF('Extrato 2'!D45='Extrato 2'!$EH$3,'Extrato 2'!E45,"")</f>
        <v/>
      </c>
      <c r="BL45" s="19" t="str">
        <f>IF(BK45="","-",'Extrato 2'!S45)</f>
        <v>-</v>
      </c>
      <c r="BM45" s="19" t="str">
        <v/>
      </c>
      <c r="BN45" s="19" t="str">
        <f>IF(BM45="","",VLOOKUP(BM45,'Extrato 2'!$S$3:$U$72,3,0))</f>
        <v/>
      </c>
      <c r="BO45" s="2" t="str">
        <f>IF(BM45="","",BN45&amp;" ("&amp;VLOOKUP(BM45,'Extrato 2'!$S$3:$U$72,2,0)&amp;")")</f>
        <v/>
      </c>
      <c r="BP45" s="19" t="str">
        <f>IF('Extrato 2'!D45='Extrato 2'!$EH$4,'Extrato 2'!E45,"")</f>
        <v/>
      </c>
      <c r="BQ45" s="19" t="str">
        <f>IF(BP45="","-",'Extrato 2'!$S45)</f>
        <v>-</v>
      </c>
      <c r="BR45" s="19" t="str">
        <v/>
      </c>
      <c r="BS45" s="19" t="str">
        <f>IF(BR45="","",VLOOKUP(BR45,'Extrato 2'!$S$3:$U$72,3,0))</f>
        <v/>
      </c>
      <c r="BT45" s="2" t="str">
        <f>IF(BR45="","",BS45&amp;" ("&amp;VLOOKUP(BR45,'Extrato 2'!$S$3:$U$72,2,0)&amp;")")</f>
        <v/>
      </c>
      <c r="BU45" s="19" t="str">
        <f>IF('Extrato 2'!D45='Extrato 2'!$EH$5,'Extrato 2'!E45,"")</f>
        <v/>
      </c>
      <c r="BV45" s="19" t="str">
        <f>IF(BU45="","-",'Extrato 2'!$S45)</f>
        <v>-</v>
      </c>
      <c r="BW45" s="19" t="str">
        <v/>
      </c>
      <c r="BX45" s="19" t="str">
        <f>IF(BW45="","",VLOOKUP(BW45,'Extrato 2'!$S$3:$U$72,3,0))</f>
        <v/>
      </c>
      <c r="BY45" s="2" t="str">
        <f>IF(BW45="","",BX45&amp;" ("&amp;VLOOKUP(BW45,'Extrato 2'!$S$3:$U$72,2,0)&amp;")")</f>
        <v/>
      </c>
      <c r="BZ45" s="19" t="str">
        <f>IF('Extrato 2'!D45='Extrato 2'!$EH$6,'Extrato 2'!E45,"")</f>
        <v/>
      </c>
      <c r="CA45" s="19" t="str">
        <f>IF(BZ45="","-",'Extrato 2'!$S45)</f>
        <v>-</v>
      </c>
      <c r="CB45" s="19" t="str">
        <v/>
      </c>
      <c r="CC45" s="19" t="str">
        <f>IF(CB45="","",VLOOKUP(CB45,'Extrato 2'!$S$3:$U$72,3,0))</f>
        <v/>
      </c>
      <c r="CD45" s="2" t="str">
        <f>IF(CB45="","",CC45&amp;" ("&amp;VLOOKUP(CB45,'Extrato 2'!$S$3:$U$72,2,0)&amp;")")</f>
        <v/>
      </c>
      <c r="CE45" s="19" t="str">
        <f>IF('Extrato 2'!D45='Extrato 2'!$EH$7,'Extrato 2'!E45,"")</f>
        <v/>
      </c>
      <c r="CF45" s="19" t="str">
        <f>IF(CE45="","-",'Extrato 2'!$S45)</f>
        <v>-</v>
      </c>
      <c r="CG45" s="19" t="str">
        <v/>
      </c>
      <c r="CH45" s="19" t="str">
        <f>IF(CG45="","",VLOOKUP(CG45,'Extrato 2'!$S$3:$U$72,3,0))</f>
        <v/>
      </c>
      <c r="CI45" s="2" t="str">
        <f>IF(CG45="","",CH45&amp;" ("&amp;VLOOKUP(CG45,'Extrato 2'!$S$3:$U$72,2,0)&amp;")")</f>
        <v/>
      </c>
      <c r="CJ45" s="19" t="str">
        <f>IF('Extrato 2'!D45='Extrato 2'!$EH$8,'Extrato 2'!E45,"")</f>
        <v/>
      </c>
      <c r="CK45" s="19" t="str">
        <f>IF(CJ45="","-",'Extrato 2'!$S45)</f>
        <v>-</v>
      </c>
      <c r="CL45" s="19" t="str">
        <v/>
      </c>
      <c r="CM45" s="19" t="str">
        <f>IF(CL45="","",VLOOKUP(CL45,'Extrato 2'!$S$3:$U$72,3,0))</f>
        <v/>
      </c>
      <c r="CN45" s="2" t="str">
        <f>IF(CL45="","",CM45&amp;" ("&amp;VLOOKUP(CL45,'Extrato 2'!$S$3:$U$72,2,0)&amp;")")</f>
        <v/>
      </c>
      <c r="CO45" s="19" t="str">
        <f>IF('Extrato 2'!D45='Extrato 2'!$EH$9,'Extrato 2'!E45,"")</f>
        <v/>
      </c>
      <c r="CP45" s="19" t="str">
        <f>IF(CO45="","-",'Extrato 2'!$S45)</f>
        <v>-</v>
      </c>
      <c r="CQ45" s="19" t="str">
        <v/>
      </c>
      <c r="CR45" s="19" t="str">
        <f>IF(CQ45="","",VLOOKUP(CQ45,'Extrato 2'!$S$3:$U$72,3,0))</f>
        <v/>
      </c>
      <c r="CS45" s="2" t="str">
        <f>IF(CQ45="","",CR45&amp;" ("&amp;VLOOKUP(CQ45,'Extrato 2'!$S$3:$U$72,2,0)&amp;")")</f>
        <v/>
      </c>
      <c r="CU45" s="19">
        <f>IF('Extrato 2'!D45='Extrato 2'!$EJ$3,'Extrato 2'!E45,"")</f>
        <v>0</v>
      </c>
      <c r="CV45" s="19" t="str">
        <f>IF(CU45="","-",'Extrato 2'!S45)</f>
        <v/>
      </c>
      <c r="CW45" s="19" t="str">
        <v/>
      </c>
      <c r="CX45" s="19" t="str">
        <f>IF(CW45="","",VLOOKUP(CW45,'Extrato 2'!$S$3:$U$72,3,0))</f>
        <v/>
      </c>
      <c r="CY45" s="2" t="str">
        <f>IF(CW45="","",CX45&amp;" ("&amp;VLOOKUP(CW45,'Extrato 2'!$S$3:$U$72,2,0)&amp;")")</f>
        <v/>
      </c>
      <c r="CZ45" s="19">
        <f>IF('Extrato 2'!D45='Extrato 2'!$EJ$4,'Extrato 2'!E45,"")</f>
        <v>0</v>
      </c>
      <c r="DA45" s="19" t="str">
        <f>IF(CZ45="","-",'Extrato 2'!$S45)</f>
        <v/>
      </c>
      <c r="DB45" s="19" t="str">
        <v/>
      </c>
      <c r="DC45" s="19" t="str">
        <f>IF(DB45="","",VLOOKUP(DB45,'Extrato 2'!$S$3:$U$72,3,0))</f>
        <v/>
      </c>
      <c r="DD45" s="2" t="str">
        <f>IF(DB45="","",DC45&amp;" ("&amp;VLOOKUP(DB45,'Extrato 2'!$S$3:$U$72,2,0)&amp;")")</f>
        <v/>
      </c>
      <c r="DE45" s="19">
        <f>IF('Extrato 2'!D45='Extrato 2'!$EJ$5,'Extrato 2'!E45,"")</f>
        <v>0</v>
      </c>
      <c r="DF45" s="19" t="str">
        <f>IF(DE45="","-",'Extrato 2'!$S45)</f>
        <v/>
      </c>
      <c r="DG45" s="19" t="str">
        <v/>
      </c>
      <c r="DH45" s="19" t="str">
        <f>IF(DG45="","",VLOOKUP(DG45,'Extrato 2'!$S$3:$U$72,3,0))</f>
        <v/>
      </c>
      <c r="DI45" s="2" t="str">
        <f>IF(DG45="","",DH45&amp;" ("&amp;VLOOKUP(DG45,'Extrato 2'!$S$3:$U$72,2,0)&amp;")")</f>
        <v/>
      </c>
      <c r="DJ45" s="19">
        <f>IF('Extrato 2'!D45='Extrato 2'!$EJ$6,'Extrato 2'!E45,"")</f>
        <v>0</v>
      </c>
      <c r="DK45" s="19" t="str">
        <f>IF(DJ45="","-",'Extrato 2'!$S45)</f>
        <v/>
      </c>
      <c r="DL45" s="19" t="str">
        <v/>
      </c>
      <c r="DM45" s="19" t="str">
        <f>IF(DL45="","",VLOOKUP(DL45,'Extrato 2'!$S$3:$U$72,3,0))</f>
        <v/>
      </c>
      <c r="DN45" s="2" t="str">
        <f>IF(DL45="","",DM45&amp;" ("&amp;VLOOKUP(DL45,'Extrato 2'!$S$3:$U$72,2,0)&amp;")")</f>
        <v/>
      </c>
      <c r="DO45" s="19">
        <f>IF('Extrato 2'!D45='Extrato 2'!$EJ$7,'Extrato 2'!E45,"")</f>
        <v>0</v>
      </c>
      <c r="DP45" s="19" t="str">
        <f>IF(DO45="","-",'Extrato 2'!$S45)</f>
        <v/>
      </c>
      <c r="DQ45" s="19" t="str">
        <v/>
      </c>
      <c r="DR45" s="19" t="str">
        <f>IF(DQ45="","",VLOOKUP(DQ45,'Extrato 2'!$S$3:$U$72,3,0))</f>
        <v/>
      </c>
      <c r="DS45" s="2" t="str">
        <f>IF(DQ45="","",DR45&amp;" ("&amp;VLOOKUP(DQ45,'Extrato 2'!$S$3:$U$72,2,0)&amp;")")</f>
        <v/>
      </c>
      <c r="DT45" s="19">
        <f>IF('Extrato 2'!D45='Extrato 2'!$EJ$8,'Extrato 2'!E45,"")</f>
        <v>0</v>
      </c>
      <c r="DU45" s="19" t="str">
        <f>IF(DT45="","-",'Extrato 2'!$S45)</f>
        <v/>
      </c>
      <c r="DV45" s="19" t="str">
        <v/>
      </c>
      <c r="DW45" s="19" t="str">
        <f>IF(DV45="","",VLOOKUP(DV45,'Extrato 2'!$S$3:$U$72,3,0))</f>
        <v/>
      </c>
      <c r="DX45" s="2" t="str">
        <f>IF(DV45="","",DW45&amp;" ("&amp;VLOOKUP(DV45,'Extrato 2'!$S$3:$U$72,2,0)&amp;")")</f>
        <v/>
      </c>
      <c r="DY45" s="19">
        <f>IF('Extrato 2'!D45='Extrato 2'!$EJ$9,'Extrato 2'!E45,"")</f>
        <v>0</v>
      </c>
      <c r="DZ45" s="19" t="str">
        <f>IF(DY45="","-",'Extrato 2'!$S45)</f>
        <v/>
      </c>
      <c r="EA45" s="19" t="str">
        <v/>
      </c>
      <c r="EB45" s="19" t="str">
        <f>IF(EA45="","",VLOOKUP(EA45,'Extrato 2'!$S$3:$U$72,3,0))</f>
        <v/>
      </c>
      <c r="EC45" s="2" t="str">
        <f>IF(EA45="","",EB45&amp;" ("&amp;VLOOKUP(EA45,'Extrato 2'!$S$3:$U$72,2,0)&amp;")")</f>
        <v/>
      </c>
      <c r="FM45" s="78">
        <v>43</v>
      </c>
      <c r="FN45" s="78" t="str">
        <f>IF('Extrato 2'!$FG$13='Extrato 2'!$GB$29,'Extrato 2'!AE45,IF('Extrato 2'!$FG$13='Extrato 2'!$GC$29,'Extrato 2'!BO45,IF('Extrato 2'!$FG$13='Extrato 2'!$EJ$2,'Extrato 2'!CY45,"")))</f>
        <v/>
      </c>
      <c r="FO45" s="78">
        <v>43</v>
      </c>
      <c r="FP45" s="78" t="str">
        <f>IF('Extrato 2'!$FG$13='Extrato 2'!$GB$29,'Extrato 2'!AJ45,IF('Extrato 2'!$FG$13='Extrato 2'!$GC$29,'Extrato 2'!BT45,IF('Extrato 2'!$FG$13='Extrato 2'!$EJ$2,'Extrato 2'!DD45,"")))</f>
        <v/>
      </c>
      <c r="FQ45" s="78">
        <v>43</v>
      </c>
      <c r="FR45" s="78" t="str">
        <f>IF('Extrato 2'!$FG$13='Extrato 2'!$GB$29,'Extrato 2'!AO45,IF('Extrato 2'!$FG$13='Extrato 2'!$GC$29,'Extrato 2'!BY45,IF('Extrato 2'!$FG$13='Extrato 2'!$EJ$2,'Extrato 2'!DI45,"")))</f>
        <v/>
      </c>
      <c r="FS45" s="78">
        <v>43</v>
      </c>
      <c r="FT45" s="78" t="str">
        <f>IF('Extrato 2'!$FG$13='Extrato 2'!$GB$29,'Extrato 2'!AT45,IF('Extrato 2'!$FG$13='Extrato 2'!$GC$29,'Extrato 2'!CD45,IF('Extrato 2'!$FG$13='Extrato 2'!$EJ$2,'Extrato 2'!DN45,"")))</f>
        <v/>
      </c>
      <c r="FU45" s="78">
        <v>43</v>
      </c>
      <c r="FV45" s="78" t="str">
        <f>IF('Extrato 2'!$FG$13='Extrato 2'!$GB$29,'Extrato 2'!AY45,IF('Extrato 2'!$FG$13='Extrato 2'!$GC$29,'Extrato 2'!CI45,IF('Extrato 2'!$FG$13='Extrato 2'!$EJ$2,'Extrato 2'!DS45,"")))</f>
        <v/>
      </c>
      <c r="FW45" s="78">
        <v>43</v>
      </c>
      <c r="FX45" s="78" t="str">
        <f>IF('Extrato 2'!$FG$13='Extrato 2'!$GB$29,'Extrato 2'!BD45,IF('Extrato 2'!$FG$13='Extrato 2'!$GC$29,'Extrato 2'!CN45,IF('Extrato 2'!$FG$13='Extrato 2'!$EJ$2,'Extrato 2'!DX45,"")))</f>
        <v/>
      </c>
      <c r="FY45" s="78">
        <v>43</v>
      </c>
      <c r="FZ45" s="78" t="str">
        <f>IF('Extrato 2'!$FG$13='Extrato 2'!$GB$29,'Extrato 2'!BI45,IF('Extrato 2'!$FG$13='Extrato 2'!$GC$29,'Extrato 2'!CS45,IF('Extrato 2'!$FG$13='Extrato 2'!$EJ$2,'Extrato 2'!EC45,"")))</f>
        <v/>
      </c>
      <c r="MB45" s="32">
        <f t="shared" si="12"/>
        <v>41</v>
      </c>
      <c r="MC45" s="32">
        <v>43</v>
      </c>
      <c r="MD45" s="32" t="str">
        <f>IF('Extrato 2'!X43=0,"",'Extrato 2'!X43)</f>
        <v/>
      </c>
      <c r="ME45" s="32"/>
      <c r="MF45" s="32"/>
      <c r="MG45" s="32"/>
      <c r="MH45" s="32"/>
      <c r="MI45" s="32"/>
      <c r="MJ45" s="32"/>
      <c r="MK45" s="32"/>
      <c r="ML45" s="32"/>
      <c r="MM45" s="32"/>
      <c r="MN45" s="32"/>
      <c r="MO45" s="32"/>
      <c r="MP45" s="32"/>
      <c r="MQ45" s="32"/>
      <c r="MR45" s="32"/>
      <c r="MS45" s="32"/>
      <c r="MT45" s="32"/>
      <c r="MU45" s="32"/>
      <c r="MV45" s="32"/>
      <c r="MW45" s="32"/>
      <c r="MX45" s="32"/>
      <c r="MY45" s="32"/>
      <c r="MZ45" s="32"/>
      <c r="NA45" s="32"/>
      <c r="NB45" s="32"/>
      <c r="NC45" s="32"/>
      <c r="ND45" s="32"/>
      <c r="NE45" s="32"/>
    </row>
    <row r="46" spans="2:369" ht="15" customHeight="1" x14ac:dyDescent="0.25">
      <c r="B46" s="19">
        <f>'Extrato 2'!MC48</f>
        <v>46</v>
      </c>
      <c r="C46" s="7">
        <f>Esboço!AX44</f>
        <v>44</v>
      </c>
      <c r="D46" s="4"/>
      <c r="E46" s="3"/>
      <c r="F46" s="19" t="str">
        <f t="shared" si="0"/>
        <v>-</v>
      </c>
      <c r="G46" s="19" t="str">
        <f t="shared" si="1"/>
        <v>-</v>
      </c>
      <c r="H46" s="22" t="str">
        <v/>
      </c>
      <c r="I46" s="22" t="str">
        <v/>
      </c>
      <c r="J46" s="76" t="str">
        <f>IFERROR(IF('Análise Quantitativa'!$D$33="Máximo",RANK(D46,$D$3:$D$72,0),IF('Análise Quantitativa'!$D$33="Mínimo",RANK(D46,$D$3:$D$72,1),IF('Análise Quantitativa'!$D$33="- Mínimo",RANK(D46,$D$3:$D$72,1),""))),"")</f>
        <v/>
      </c>
      <c r="K46" s="76" t="str">
        <f>IFERROR(IF('Análise Quantitativa'!$D$33="Máximo",_xlfn.RANK.EQ(D46,$D$3:$D$72,0)+COUNTIF($D$3:D46,D46)-1,IF('Análise Quantitativa'!$D$33="Mínimo",_xlfn.RANK.EQ(D46,$D$3:$D$72,1)+COUNTIF($D$3:D46,D46)-1,IF('Análise Quantitativa'!$D$33="- Mínimo",_xlfn.RANK.EQ(D46,$D$3:$D$72,1)+COUNTIF($D$3:D46,D46)-1,""))),"")</f>
        <v/>
      </c>
      <c r="L46" s="6" t="str">
        <f>IFERROR(IF(ISBLANK(D46),"",IF(AND(D46&gt;'Extrato 2'!$EW$3),'Extrato 2'!$HR$2,IF(AND(D46&lt;'Extrato 2'!$EX$3),'Extrato 2'!$HQ$2,'Extrato 2'!$HP$2))),"")</f>
        <v/>
      </c>
      <c r="M46" s="6" t="e">
        <f>IF((((IF(AND('Extrato 2'!D46&gt;'Extrato 2'!$EW$3),(('Extrato 2'!$EW$3-'Extrato 2'!D46)/'Extrato 2'!D46),IF(AND('Extrato 2'!D46&lt;'Extrato 2'!$EX$3),(('Extrato 2'!$EX$3-'Extrato 2'!D46)/'Extrato 2'!D46),'Extrato 2'!$HW$2)))))&lt;0,IF(AND('Extrato 2'!D46&gt;'Extrato 2'!$EW$3),(('Extrato 2'!$EW$3-'Extrato 2'!D46)/'Extrato 2'!D46),IF(AND('Extrato 2'!D46&lt;'Extrato 2'!$EX$3),(('Extrato 2'!$EX$3-'Extrato 2'!D46)/'Extrato 2'!D46),'Extrato 2'!$HW$2))*-1,IF(AND('Extrato 2'!D46&gt;'Extrato 2'!$EW$3),(('Extrato 2'!$EW$3-'Extrato 2'!D46)/'Extrato 2'!D46),IF(AND('Extrato 2'!D46&lt;'Extrato 2'!$EX$3),(('Extrato 2'!$EX$3-'Extrato 2'!D46)/'Extrato 2'!D46),'Extrato 2'!$HW$2)))</f>
        <v>#DIV/0!</v>
      </c>
      <c r="N46" s="6" t="str">
        <f>IF(AND(D46&gt;'Extrato 2'!$EW$3),M46,"")</f>
        <v/>
      </c>
      <c r="O46" s="6" t="e">
        <f>IF(D46&lt;'Extrato 2'!$EX$3,M46,"")</f>
        <v>#DIV/0!</v>
      </c>
      <c r="P46" s="5" t="str">
        <f>IF('Extrato 2'!L46='Extrato 2'!$HP$2,'Extrato 2'!D46,"")</f>
        <v/>
      </c>
      <c r="Q46" s="4" t="str">
        <f>IF(ISNA(HLOOKUP($Q$2,'Extrato 2'!$ME$3:$NE$74,B46,0)),"",IF(HLOOKUP($Q$2,'Extrato 2'!$ME$3:$NE$74,B46,0)="","",IF(HLOOKUP($Q$2,'Extrato 2'!$ME$3:$NE$74,B46,0)=0,"",HLOOKUP($Q$2,'Extrato 2'!$ME$3:$NE$74,B46,0))))</f>
        <v/>
      </c>
      <c r="S46" s="77" t="str">
        <f t="shared" si="6"/>
        <v/>
      </c>
      <c r="T46" s="19" t="str">
        <f t="shared" si="2"/>
        <v/>
      </c>
      <c r="U46" s="3"/>
      <c r="V46" s="19" t="str">
        <f t="shared" si="3"/>
        <v/>
      </c>
      <c r="X46" s="19" t="str">
        <f t="shared" si="4"/>
        <v/>
      </c>
      <c r="Y46" s="19" t="str">
        <f t="shared" si="5"/>
        <v/>
      </c>
      <c r="AA46" s="19" t="str">
        <f>IF('Extrato 2'!D46='Extrato 2'!$EF$3,'Extrato 2'!E46,"")</f>
        <v/>
      </c>
      <c r="AB46" s="19" t="str">
        <f>IF(AA46="","-",'Extrato 2'!S46)</f>
        <v>-</v>
      </c>
      <c r="AC46" s="19" t="str">
        <v/>
      </c>
      <c r="AD46" s="19" t="str">
        <f>IF(AC46="","",VLOOKUP(AC46,'Extrato 2'!$S$3:$U$72,3,0))</f>
        <v/>
      </c>
      <c r="AE46" s="2" t="str">
        <f>IF(AC46="","",AD46&amp;" ("&amp;VLOOKUP(AC46,'Extrato 2'!$S$3:$U$72,2,0)&amp;")")</f>
        <v/>
      </c>
      <c r="AF46" s="19" t="str">
        <f>IF('Extrato 2'!D46='Extrato 2'!$EF$4,'Extrato 2'!E46,"")</f>
        <v/>
      </c>
      <c r="AG46" s="19" t="str">
        <f>IF(AF46="","-",'Extrato 2'!$S46)</f>
        <v>-</v>
      </c>
      <c r="AH46" s="19" t="str">
        <v/>
      </c>
      <c r="AI46" s="19" t="str">
        <f>IF(AH46="","",VLOOKUP(AH46,'Extrato 2'!$S$3:$U$72,3,0))</f>
        <v/>
      </c>
      <c r="AJ46" s="2" t="str">
        <f>IF(AH46="","",AI46&amp;" ("&amp;VLOOKUP(AH46,'Extrato 2'!$S$3:$U$72,2,0)&amp;")")</f>
        <v/>
      </c>
      <c r="AK46" s="19" t="str">
        <f>IF('Extrato 2'!D46='Extrato 2'!$EF$5,'Extrato 2'!E46,"")</f>
        <v/>
      </c>
      <c r="AL46" s="19" t="str">
        <f>IF(AK46="","-",'Extrato 2'!$S46)</f>
        <v>-</v>
      </c>
      <c r="AM46" s="19" t="str">
        <v/>
      </c>
      <c r="AN46" s="19" t="str">
        <f>IF(AM46="","",VLOOKUP(AM46,'Extrato 2'!$S$3:$U$72,3,0))</f>
        <v/>
      </c>
      <c r="AO46" s="2" t="str">
        <f>IF(AM46="","",AN46&amp;" ("&amp;VLOOKUP(AM46,'Extrato 2'!$S$3:$U$72,2,0)&amp;")")</f>
        <v/>
      </c>
      <c r="AP46" s="19" t="str">
        <f>IF('Extrato 2'!D46='Extrato 2'!$EF$6,'Extrato 2'!E46,"")</f>
        <v/>
      </c>
      <c r="AQ46" s="19" t="str">
        <f>IF(AP46="","-",'Extrato 2'!$S46)</f>
        <v>-</v>
      </c>
      <c r="AR46" s="19" t="str">
        <v/>
      </c>
      <c r="AS46" s="19" t="str">
        <f>IF(AR46="","",VLOOKUP(AR46,'Extrato 2'!$S$3:$U$72,3,0))</f>
        <v/>
      </c>
      <c r="AT46" s="2" t="str">
        <f>IF(AR46="","",AS46&amp;" ("&amp;VLOOKUP(AR46,'Extrato 2'!$S$3:$U$72,2,0)&amp;")")</f>
        <v/>
      </c>
      <c r="AU46" s="19" t="str">
        <f>IF('Extrato 2'!D46='Extrato 2'!$EF$7,'Extrato 2'!E46,"")</f>
        <v/>
      </c>
      <c r="AV46" s="19" t="str">
        <f>IF(AU46="","-",'Extrato 2'!$S46)</f>
        <v>-</v>
      </c>
      <c r="AW46" s="19" t="str">
        <v/>
      </c>
      <c r="AX46" s="19" t="str">
        <f>IF(AW46="","",VLOOKUP(AW46,'Extrato 2'!$S$3:$U$72,3,0))</f>
        <v/>
      </c>
      <c r="AY46" s="2" t="str">
        <f>IF(AW46="","",AX46&amp;" ("&amp;VLOOKUP(AW46,'Extrato 2'!$S$3:$U$72,2,0)&amp;")")</f>
        <v/>
      </c>
      <c r="AZ46" s="19" t="str">
        <f>IF('Extrato 2'!D46='Extrato 2'!$EF$8,'Extrato 2'!E46,"")</f>
        <v/>
      </c>
      <c r="BA46" s="19" t="str">
        <f>IF(AZ46="","-",'Extrato 2'!$S46)</f>
        <v>-</v>
      </c>
      <c r="BB46" s="19" t="str">
        <v/>
      </c>
      <c r="BC46" s="19" t="str">
        <f>IF(BB46="","",VLOOKUP(BB46,'Extrato 2'!$S$3:$U$72,3,0))</f>
        <v/>
      </c>
      <c r="BD46" s="2" t="str">
        <f>IF(BB46="","",BC46&amp;" ("&amp;VLOOKUP(BB46,'Extrato 2'!$S$3:$U$72,2,0)&amp;")")</f>
        <v/>
      </c>
      <c r="BE46" s="19" t="str">
        <f>IF('Extrato 2'!D46='Extrato 2'!$EF$9,'Extrato 2'!E46,"")</f>
        <v/>
      </c>
      <c r="BF46" s="19" t="str">
        <f>IF(BE46="","-",'Extrato 2'!$S46)</f>
        <v>-</v>
      </c>
      <c r="BG46" s="19" t="str">
        <v/>
      </c>
      <c r="BH46" s="19" t="str">
        <f>IF(BG46="","",VLOOKUP(BG46,'Extrato 2'!$S$3:$U$72,3,0))</f>
        <v/>
      </c>
      <c r="BI46" s="2" t="str">
        <f>IF(BG46="","",BH46&amp;" ("&amp;VLOOKUP(BG46,'Extrato 2'!$S$3:$U$72,2,0)&amp;")")</f>
        <v/>
      </c>
      <c r="BK46" s="19" t="str">
        <f>IF('Extrato 2'!D46='Extrato 2'!$EH$3,'Extrato 2'!E46,"")</f>
        <v/>
      </c>
      <c r="BL46" s="19" t="str">
        <f>IF(BK46="","-",'Extrato 2'!S46)</f>
        <v>-</v>
      </c>
      <c r="BM46" s="19" t="str">
        <v/>
      </c>
      <c r="BN46" s="19" t="str">
        <f>IF(BM46="","",VLOOKUP(BM46,'Extrato 2'!$S$3:$U$72,3,0))</f>
        <v/>
      </c>
      <c r="BO46" s="2" t="str">
        <f>IF(BM46="","",BN46&amp;" ("&amp;VLOOKUP(BM46,'Extrato 2'!$S$3:$U$72,2,0)&amp;")")</f>
        <v/>
      </c>
      <c r="BP46" s="19" t="str">
        <f>IF('Extrato 2'!D46='Extrato 2'!$EH$4,'Extrato 2'!E46,"")</f>
        <v/>
      </c>
      <c r="BQ46" s="19" t="str">
        <f>IF(BP46="","-",'Extrato 2'!$S46)</f>
        <v>-</v>
      </c>
      <c r="BR46" s="19" t="str">
        <v/>
      </c>
      <c r="BS46" s="19" t="str">
        <f>IF(BR46="","",VLOOKUP(BR46,'Extrato 2'!$S$3:$U$72,3,0))</f>
        <v/>
      </c>
      <c r="BT46" s="2" t="str">
        <f>IF(BR46="","",BS46&amp;" ("&amp;VLOOKUP(BR46,'Extrato 2'!$S$3:$U$72,2,0)&amp;")")</f>
        <v/>
      </c>
      <c r="BU46" s="19" t="str">
        <f>IF('Extrato 2'!D46='Extrato 2'!$EH$5,'Extrato 2'!E46,"")</f>
        <v/>
      </c>
      <c r="BV46" s="19" t="str">
        <f>IF(BU46="","-",'Extrato 2'!$S46)</f>
        <v>-</v>
      </c>
      <c r="BW46" s="19" t="str">
        <v/>
      </c>
      <c r="BX46" s="19" t="str">
        <f>IF(BW46="","",VLOOKUP(BW46,'Extrato 2'!$S$3:$U$72,3,0))</f>
        <v/>
      </c>
      <c r="BY46" s="2" t="str">
        <f>IF(BW46="","",BX46&amp;" ("&amp;VLOOKUP(BW46,'Extrato 2'!$S$3:$U$72,2,0)&amp;")")</f>
        <v/>
      </c>
      <c r="BZ46" s="19" t="str">
        <f>IF('Extrato 2'!D46='Extrato 2'!$EH$6,'Extrato 2'!E46,"")</f>
        <v/>
      </c>
      <c r="CA46" s="19" t="str">
        <f>IF(BZ46="","-",'Extrato 2'!$S46)</f>
        <v>-</v>
      </c>
      <c r="CB46" s="19" t="str">
        <v/>
      </c>
      <c r="CC46" s="19" t="str">
        <f>IF(CB46="","",VLOOKUP(CB46,'Extrato 2'!$S$3:$U$72,3,0))</f>
        <v/>
      </c>
      <c r="CD46" s="2" t="str">
        <f>IF(CB46="","",CC46&amp;" ("&amp;VLOOKUP(CB46,'Extrato 2'!$S$3:$U$72,2,0)&amp;")")</f>
        <v/>
      </c>
      <c r="CE46" s="19" t="str">
        <f>IF('Extrato 2'!D46='Extrato 2'!$EH$7,'Extrato 2'!E46,"")</f>
        <v/>
      </c>
      <c r="CF46" s="19" t="str">
        <f>IF(CE46="","-",'Extrato 2'!$S46)</f>
        <v>-</v>
      </c>
      <c r="CG46" s="19" t="str">
        <v/>
      </c>
      <c r="CH46" s="19" t="str">
        <f>IF(CG46="","",VLOOKUP(CG46,'Extrato 2'!$S$3:$U$72,3,0))</f>
        <v/>
      </c>
      <c r="CI46" s="2" t="str">
        <f>IF(CG46="","",CH46&amp;" ("&amp;VLOOKUP(CG46,'Extrato 2'!$S$3:$U$72,2,0)&amp;")")</f>
        <v/>
      </c>
      <c r="CJ46" s="19" t="str">
        <f>IF('Extrato 2'!D46='Extrato 2'!$EH$8,'Extrato 2'!E46,"")</f>
        <v/>
      </c>
      <c r="CK46" s="19" t="str">
        <f>IF(CJ46="","-",'Extrato 2'!$S46)</f>
        <v>-</v>
      </c>
      <c r="CL46" s="19" t="str">
        <v/>
      </c>
      <c r="CM46" s="19" t="str">
        <f>IF(CL46="","",VLOOKUP(CL46,'Extrato 2'!$S$3:$U$72,3,0))</f>
        <v/>
      </c>
      <c r="CN46" s="2" t="str">
        <f>IF(CL46="","",CM46&amp;" ("&amp;VLOOKUP(CL46,'Extrato 2'!$S$3:$U$72,2,0)&amp;")")</f>
        <v/>
      </c>
      <c r="CO46" s="19" t="str">
        <f>IF('Extrato 2'!D46='Extrato 2'!$EH$9,'Extrato 2'!E46,"")</f>
        <v/>
      </c>
      <c r="CP46" s="19" t="str">
        <f>IF(CO46="","-",'Extrato 2'!$S46)</f>
        <v>-</v>
      </c>
      <c r="CQ46" s="19" t="str">
        <v/>
      </c>
      <c r="CR46" s="19" t="str">
        <f>IF(CQ46="","",VLOOKUP(CQ46,'Extrato 2'!$S$3:$U$72,3,0))</f>
        <v/>
      </c>
      <c r="CS46" s="2" t="str">
        <f>IF(CQ46="","",CR46&amp;" ("&amp;VLOOKUP(CQ46,'Extrato 2'!$S$3:$U$72,2,0)&amp;")")</f>
        <v/>
      </c>
      <c r="CU46" s="19">
        <f>IF('Extrato 2'!D46='Extrato 2'!$EJ$3,'Extrato 2'!E46,"")</f>
        <v>0</v>
      </c>
      <c r="CV46" s="19" t="str">
        <f>IF(CU46="","-",'Extrato 2'!S46)</f>
        <v/>
      </c>
      <c r="CW46" s="19" t="str">
        <v/>
      </c>
      <c r="CX46" s="19" t="str">
        <f>IF(CW46="","",VLOOKUP(CW46,'Extrato 2'!$S$3:$U$72,3,0))</f>
        <v/>
      </c>
      <c r="CY46" s="2" t="str">
        <f>IF(CW46="","",CX46&amp;" ("&amp;VLOOKUP(CW46,'Extrato 2'!$S$3:$U$72,2,0)&amp;")")</f>
        <v/>
      </c>
      <c r="CZ46" s="19">
        <f>IF('Extrato 2'!D46='Extrato 2'!$EJ$4,'Extrato 2'!E46,"")</f>
        <v>0</v>
      </c>
      <c r="DA46" s="19" t="str">
        <f>IF(CZ46="","-",'Extrato 2'!$S46)</f>
        <v/>
      </c>
      <c r="DB46" s="19" t="str">
        <v/>
      </c>
      <c r="DC46" s="19" t="str">
        <f>IF(DB46="","",VLOOKUP(DB46,'Extrato 2'!$S$3:$U$72,3,0))</f>
        <v/>
      </c>
      <c r="DD46" s="2" t="str">
        <f>IF(DB46="","",DC46&amp;" ("&amp;VLOOKUP(DB46,'Extrato 2'!$S$3:$U$72,2,0)&amp;")")</f>
        <v/>
      </c>
      <c r="DE46" s="19">
        <f>IF('Extrato 2'!D46='Extrato 2'!$EJ$5,'Extrato 2'!E46,"")</f>
        <v>0</v>
      </c>
      <c r="DF46" s="19" t="str">
        <f>IF(DE46="","-",'Extrato 2'!$S46)</f>
        <v/>
      </c>
      <c r="DG46" s="19" t="str">
        <v/>
      </c>
      <c r="DH46" s="19" t="str">
        <f>IF(DG46="","",VLOOKUP(DG46,'Extrato 2'!$S$3:$U$72,3,0))</f>
        <v/>
      </c>
      <c r="DI46" s="2" t="str">
        <f>IF(DG46="","",DH46&amp;" ("&amp;VLOOKUP(DG46,'Extrato 2'!$S$3:$U$72,2,0)&amp;")")</f>
        <v/>
      </c>
      <c r="DJ46" s="19">
        <f>IF('Extrato 2'!D46='Extrato 2'!$EJ$6,'Extrato 2'!E46,"")</f>
        <v>0</v>
      </c>
      <c r="DK46" s="19" t="str">
        <f>IF(DJ46="","-",'Extrato 2'!$S46)</f>
        <v/>
      </c>
      <c r="DL46" s="19" t="str">
        <v/>
      </c>
      <c r="DM46" s="19" t="str">
        <f>IF(DL46="","",VLOOKUP(DL46,'Extrato 2'!$S$3:$U$72,3,0))</f>
        <v/>
      </c>
      <c r="DN46" s="2" t="str">
        <f>IF(DL46="","",DM46&amp;" ("&amp;VLOOKUP(DL46,'Extrato 2'!$S$3:$U$72,2,0)&amp;")")</f>
        <v/>
      </c>
      <c r="DO46" s="19">
        <f>IF('Extrato 2'!D46='Extrato 2'!$EJ$7,'Extrato 2'!E46,"")</f>
        <v>0</v>
      </c>
      <c r="DP46" s="19" t="str">
        <f>IF(DO46="","-",'Extrato 2'!$S46)</f>
        <v/>
      </c>
      <c r="DQ46" s="19" t="str">
        <v/>
      </c>
      <c r="DR46" s="19" t="str">
        <f>IF(DQ46="","",VLOOKUP(DQ46,'Extrato 2'!$S$3:$U$72,3,0))</f>
        <v/>
      </c>
      <c r="DS46" s="2" t="str">
        <f>IF(DQ46="","",DR46&amp;" ("&amp;VLOOKUP(DQ46,'Extrato 2'!$S$3:$U$72,2,0)&amp;")")</f>
        <v/>
      </c>
      <c r="DT46" s="19">
        <f>IF('Extrato 2'!D46='Extrato 2'!$EJ$8,'Extrato 2'!E46,"")</f>
        <v>0</v>
      </c>
      <c r="DU46" s="19" t="str">
        <f>IF(DT46="","-",'Extrato 2'!$S46)</f>
        <v/>
      </c>
      <c r="DV46" s="19" t="str">
        <v/>
      </c>
      <c r="DW46" s="19" t="str">
        <f>IF(DV46="","",VLOOKUP(DV46,'Extrato 2'!$S$3:$U$72,3,0))</f>
        <v/>
      </c>
      <c r="DX46" s="2" t="str">
        <f>IF(DV46="","",DW46&amp;" ("&amp;VLOOKUP(DV46,'Extrato 2'!$S$3:$U$72,2,0)&amp;")")</f>
        <v/>
      </c>
      <c r="DY46" s="19">
        <f>IF('Extrato 2'!D46='Extrato 2'!$EJ$9,'Extrato 2'!E46,"")</f>
        <v>0</v>
      </c>
      <c r="DZ46" s="19" t="str">
        <f>IF(DY46="","-",'Extrato 2'!$S46)</f>
        <v/>
      </c>
      <c r="EA46" s="19" t="str">
        <v/>
      </c>
      <c r="EB46" s="19" t="str">
        <f>IF(EA46="","",VLOOKUP(EA46,'Extrato 2'!$S$3:$U$72,3,0))</f>
        <v/>
      </c>
      <c r="EC46" s="2" t="str">
        <f>IF(EA46="","",EB46&amp;" ("&amp;VLOOKUP(EA46,'Extrato 2'!$S$3:$U$72,2,0)&amp;")")</f>
        <v/>
      </c>
      <c r="FM46" s="78">
        <v>44</v>
      </c>
      <c r="FN46" s="78" t="str">
        <f>IF('Extrato 2'!$FG$13='Extrato 2'!$GB$29,'Extrato 2'!AE46,IF('Extrato 2'!$FG$13='Extrato 2'!$GC$29,'Extrato 2'!BO46,IF('Extrato 2'!$FG$13='Extrato 2'!$EJ$2,'Extrato 2'!CY46,"")))</f>
        <v/>
      </c>
      <c r="FO46" s="78">
        <v>44</v>
      </c>
      <c r="FP46" s="78" t="str">
        <f>IF('Extrato 2'!$FG$13='Extrato 2'!$GB$29,'Extrato 2'!AJ46,IF('Extrato 2'!$FG$13='Extrato 2'!$GC$29,'Extrato 2'!BT46,IF('Extrato 2'!$FG$13='Extrato 2'!$EJ$2,'Extrato 2'!DD46,"")))</f>
        <v/>
      </c>
      <c r="FQ46" s="78">
        <v>44</v>
      </c>
      <c r="FR46" s="78" t="str">
        <f>IF('Extrato 2'!$FG$13='Extrato 2'!$GB$29,'Extrato 2'!AO46,IF('Extrato 2'!$FG$13='Extrato 2'!$GC$29,'Extrato 2'!BY46,IF('Extrato 2'!$FG$13='Extrato 2'!$EJ$2,'Extrato 2'!DI46,"")))</f>
        <v/>
      </c>
      <c r="FS46" s="78">
        <v>44</v>
      </c>
      <c r="FT46" s="78" t="str">
        <f>IF('Extrato 2'!$FG$13='Extrato 2'!$GB$29,'Extrato 2'!AT46,IF('Extrato 2'!$FG$13='Extrato 2'!$GC$29,'Extrato 2'!CD46,IF('Extrato 2'!$FG$13='Extrato 2'!$EJ$2,'Extrato 2'!DN46,"")))</f>
        <v/>
      </c>
      <c r="FU46" s="78">
        <v>44</v>
      </c>
      <c r="FV46" s="78" t="str">
        <f>IF('Extrato 2'!$FG$13='Extrato 2'!$GB$29,'Extrato 2'!AY46,IF('Extrato 2'!$FG$13='Extrato 2'!$GC$29,'Extrato 2'!CI46,IF('Extrato 2'!$FG$13='Extrato 2'!$EJ$2,'Extrato 2'!DS46,"")))</f>
        <v/>
      </c>
      <c r="FW46" s="78">
        <v>44</v>
      </c>
      <c r="FX46" s="78" t="str">
        <f>IF('Extrato 2'!$FG$13='Extrato 2'!$GB$29,'Extrato 2'!BD46,IF('Extrato 2'!$FG$13='Extrato 2'!$GC$29,'Extrato 2'!CN46,IF('Extrato 2'!$FG$13='Extrato 2'!$EJ$2,'Extrato 2'!DX46,"")))</f>
        <v/>
      </c>
      <c r="FY46" s="78">
        <v>44</v>
      </c>
      <c r="FZ46" s="78" t="str">
        <f>IF('Extrato 2'!$FG$13='Extrato 2'!$GB$29,'Extrato 2'!BI46,IF('Extrato 2'!$FG$13='Extrato 2'!$GC$29,'Extrato 2'!CS46,IF('Extrato 2'!$FG$13='Extrato 2'!$EJ$2,'Extrato 2'!EC46,"")))</f>
        <v/>
      </c>
      <c r="MB46" s="32">
        <f t="shared" si="12"/>
        <v>42</v>
      </c>
      <c r="MC46" s="32">
        <v>44</v>
      </c>
      <c r="MD46" s="32" t="str">
        <f>IF('Extrato 2'!X44=0,"",'Extrato 2'!X44)</f>
        <v/>
      </c>
      <c r="ME46" s="32"/>
      <c r="MF46" s="32"/>
      <c r="MG46" s="32"/>
      <c r="MH46" s="32"/>
      <c r="MI46" s="32"/>
      <c r="MJ46" s="32"/>
      <c r="MK46" s="32"/>
      <c r="ML46" s="32"/>
      <c r="MM46" s="32"/>
      <c r="MN46" s="32"/>
      <c r="MO46" s="32"/>
      <c r="MP46" s="32"/>
      <c r="MQ46" s="32"/>
      <c r="MR46" s="32"/>
      <c r="MS46" s="32"/>
      <c r="MT46" s="32"/>
      <c r="MU46" s="32"/>
      <c r="MV46" s="32"/>
      <c r="MW46" s="32"/>
      <c r="MX46" s="32"/>
      <c r="MY46" s="32"/>
      <c r="MZ46" s="32"/>
      <c r="NA46" s="32"/>
      <c r="NB46" s="32"/>
      <c r="NC46" s="32"/>
      <c r="ND46" s="32"/>
      <c r="NE46" s="32"/>
    </row>
    <row r="47" spans="2:369" ht="15" customHeight="1" x14ac:dyDescent="0.25">
      <c r="B47" s="19">
        <f>'Extrato 2'!MC49</f>
        <v>47</v>
      </c>
      <c r="C47" s="7">
        <f>Esboço!AX45</f>
        <v>45</v>
      </c>
      <c r="D47" s="4"/>
      <c r="E47" s="3"/>
      <c r="F47" s="19" t="str">
        <f t="shared" si="0"/>
        <v>-</v>
      </c>
      <c r="G47" s="19" t="str">
        <f t="shared" si="1"/>
        <v>-</v>
      </c>
      <c r="H47" s="22" t="str">
        <v/>
      </c>
      <c r="I47" s="22" t="str">
        <v/>
      </c>
      <c r="J47" s="76" t="str">
        <f>IFERROR(IF('Análise Quantitativa'!$D$33="Máximo",RANK(D47,$D$3:$D$72,0),IF('Análise Quantitativa'!$D$33="Mínimo",RANK(D47,$D$3:$D$72,1),IF('Análise Quantitativa'!$D$33="- Mínimo",RANK(D47,$D$3:$D$72,1),""))),"")</f>
        <v/>
      </c>
      <c r="K47" s="76" t="str">
        <f>IFERROR(IF('Análise Quantitativa'!$D$33="Máximo",_xlfn.RANK.EQ(D47,$D$3:$D$72,0)+COUNTIF($D$3:D47,D47)-1,IF('Análise Quantitativa'!$D$33="Mínimo",_xlfn.RANK.EQ(D47,$D$3:$D$72,1)+COUNTIF($D$3:D47,D47)-1,IF('Análise Quantitativa'!$D$33="- Mínimo",_xlfn.RANK.EQ(D47,$D$3:$D$72,1)+COUNTIF($D$3:D47,D47)-1,""))),"")</f>
        <v/>
      </c>
      <c r="L47" s="6" t="str">
        <f>IFERROR(IF(ISBLANK(D47),"",IF(AND(D47&gt;'Extrato 2'!$EW$3),'Extrato 2'!$HR$2,IF(AND(D47&lt;'Extrato 2'!$EX$3),'Extrato 2'!$HQ$2,'Extrato 2'!$HP$2))),"")</f>
        <v/>
      </c>
      <c r="M47" s="6" t="e">
        <f>IF((((IF(AND('Extrato 2'!D47&gt;'Extrato 2'!$EW$3),(('Extrato 2'!$EW$3-'Extrato 2'!D47)/'Extrato 2'!D47),IF(AND('Extrato 2'!D47&lt;'Extrato 2'!$EX$3),(('Extrato 2'!$EX$3-'Extrato 2'!D47)/'Extrato 2'!D47),'Extrato 2'!$HW$2)))))&lt;0,IF(AND('Extrato 2'!D47&gt;'Extrato 2'!$EW$3),(('Extrato 2'!$EW$3-'Extrato 2'!D47)/'Extrato 2'!D47),IF(AND('Extrato 2'!D47&lt;'Extrato 2'!$EX$3),(('Extrato 2'!$EX$3-'Extrato 2'!D47)/'Extrato 2'!D47),'Extrato 2'!$HW$2))*-1,IF(AND('Extrato 2'!D47&gt;'Extrato 2'!$EW$3),(('Extrato 2'!$EW$3-'Extrato 2'!D47)/'Extrato 2'!D47),IF(AND('Extrato 2'!D47&lt;'Extrato 2'!$EX$3),(('Extrato 2'!$EX$3-'Extrato 2'!D47)/'Extrato 2'!D47),'Extrato 2'!$HW$2)))</f>
        <v>#DIV/0!</v>
      </c>
      <c r="N47" s="6" t="str">
        <f>IF(AND(D47&gt;'Extrato 2'!$EW$3),M47,"")</f>
        <v/>
      </c>
      <c r="O47" s="6" t="e">
        <f>IF(D47&lt;'Extrato 2'!$EX$3,M47,"")</f>
        <v>#DIV/0!</v>
      </c>
      <c r="P47" s="5" t="str">
        <f>IF('Extrato 2'!L47='Extrato 2'!$HP$2,'Extrato 2'!D47,"")</f>
        <v/>
      </c>
      <c r="Q47" s="4" t="str">
        <f>IF(ISNA(HLOOKUP($Q$2,'Extrato 2'!$ME$3:$NE$74,B47,0)),"",IF(HLOOKUP($Q$2,'Extrato 2'!$ME$3:$NE$74,B47,0)="","",IF(HLOOKUP($Q$2,'Extrato 2'!$ME$3:$NE$74,B47,0)=0,"",HLOOKUP($Q$2,'Extrato 2'!$ME$3:$NE$74,B47,0))))</f>
        <v/>
      </c>
      <c r="S47" s="77" t="str">
        <f t="shared" si="6"/>
        <v/>
      </c>
      <c r="T47" s="19" t="str">
        <f t="shared" si="2"/>
        <v/>
      </c>
      <c r="U47" s="3"/>
      <c r="V47" s="19" t="str">
        <f t="shared" si="3"/>
        <v/>
      </c>
      <c r="X47" s="19" t="str">
        <f t="shared" si="4"/>
        <v/>
      </c>
      <c r="Y47" s="19" t="str">
        <f t="shared" si="5"/>
        <v/>
      </c>
      <c r="AA47" s="19" t="str">
        <f>IF('Extrato 2'!D47='Extrato 2'!$EF$3,'Extrato 2'!E47,"")</f>
        <v/>
      </c>
      <c r="AB47" s="19" t="str">
        <f>IF(AA47="","-",'Extrato 2'!S47)</f>
        <v>-</v>
      </c>
      <c r="AC47" s="19" t="str">
        <v/>
      </c>
      <c r="AD47" s="19" t="str">
        <f>IF(AC47="","",VLOOKUP(AC47,'Extrato 2'!$S$3:$U$72,3,0))</f>
        <v/>
      </c>
      <c r="AE47" s="2" t="str">
        <f>IF(AC47="","",AD47&amp;" ("&amp;VLOOKUP(AC47,'Extrato 2'!$S$3:$U$72,2,0)&amp;")")</f>
        <v/>
      </c>
      <c r="AF47" s="19" t="str">
        <f>IF('Extrato 2'!D47='Extrato 2'!$EF$4,'Extrato 2'!E47,"")</f>
        <v/>
      </c>
      <c r="AG47" s="19" t="str">
        <f>IF(AF47="","-",'Extrato 2'!$S47)</f>
        <v>-</v>
      </c>
      <c r="AH47" s="19" t="str">
        <v/>
      </c>
      <c r="AI47" s="19" t="str">
        <f>IF(AH47="","",VLOOKUP(AH47,'Extrato 2'!$S$3:$U$72,3,0))</f>
        <v/>
      </c>
      <c r="AJ47" s="2" t="str">
        <f>IF(AH47="","",AI47&amp;" ("&amp;VLOOKUP(AH47,'Extrato 2'!$S$3:$U$72,2,0)&amp;")")</f>
        <v/>
      </c>
      <c r="AK47" s="19" t="str">
        <f>IF('Extrato 2'!D47='Extrato 2'!$EF$5,'Extrato 2'!E47,"")</f>
        <v/>
      </c>
      <c r="AL47" s="19" t="str">
        <f>IF(AK47="","-",'Extrato 2'!$S47)</f>
        <v>-</v>
      </c>
      <c r="AM47" s="19" t="str">
        <v/>
      </c>
      <c r="AN47" s="19" t="str">
        <f>IF(AM47="","",VLOOKUP(AM47,'Extrato 2'!$S$3:$U$72,3,0))</f>
        <v/>
      </c>
      <c r="AO47" s="2" t="str">
        <f>IF(AM47="","",AN47&amp;" ("&amp;VLOOKUP(AM47,'Extrato 2'!$S$3:$U$72,2,0)&amp;")")</f>
        <v/>
      </c>
      <c r="AP47" s="19" t="str">
        <f>IF('Extrato 2'!D47='Extrato 2'!$EF$6,'Extrato 2'!E47,"")</f>
        <v/>
      </c>
      <c r="AQ47" s="19" t="str">
        <f>IF(AP47="","-",'Extrato 2'!$S47)</f>
        <v>-</v>
      </c>
      <c r="AR47" s="19" t="str">
        <v/>
      </c>
      <c r="AS47" s="19" t="str">
        <f>IF(AR47="","",VLOOKUP(AR47,'Extrato 2'!$S$3:$U$72,3,0))</f>
        <v/>
      </c>
      <c r="AT47" s="2" t="str">
        <f>IF(AR47="","",AS47&amp;" ("&amp;VLOOKUP(AR47,'Extrato 2'!$S$3:$U$72,2,0)&amp;")")</f>
        <v/>
      </c>
      <c r="AU47" s="19" t="str">
        <f>IF('Extrato 2'!D47='Extrato 2'!$EF$7,'Extrato 2'!E47,"")</f>
        <v/>
      </c>
      <c r="AV47" s="19" t="str">
        <f>IF(AU47="","-",'Extrato 2'!$S47)</f>
        <v>-</v>
      </c>
      <c r="AW47" s="19" t="str">
        <v/>
      </c>
      <c r="AX47" s="19" t="str">
        <f>IF(AW47="","",VLOOKUP(AW47,'Extrato 2'!$S$3:$U$72,3,0))</f>
        <v/>
      </c>
      <c r="AY47" s="2" t="str">
        <f>IF(AW47="","",AX47&amp;" ("&amp;VLOOKUP(AW47,'Extrato 2'!$S$3:$U$72,2,0)&amp;")")</f>
        <v/>
      </c>
      <c r="AZ47" s="19" t="str">
        <f>IF('Extrato 2'!D47='Extrato 2'!$EF$8,'Extrato 2'!E47,"")</f>
        <v/>
      </c>
      <c r="BA47" s="19" t="str">
        <f>IF(AZ47="","-",'Extrato 2'!$S47)</f>
        <v>-</v>
      </c>
      <c r="BB47" s="19" t="str">
        <v/>
      </c>
      <c r="BC47" s="19" t="str">
        <f>IF(BB47="","",VLOOKUP(BB47,'Extrato 2'!$S$3:$U$72,3,0))</f>
        <v/>
      </c>
      <c r="BD47" s="2" t="str">
        <f>IF(BB47="","",BC47&amp;" ("&amp;VLOOKUP(BB47,'Extrato 2'!$S$3:$U$72,2,0)&amp;")")</f>
        <v/>
      </c>
      <c r="BE47" s="19" t="str">
        <f>IF('Extrato 2'!D47='Extrato 2'!$EF$9,'Extrato 2'!E47,"")</f>
        <v/>
      </c>
      <c r="BF47" s="19" t="str">
        <f>IF(BE47="","-",'Extrato 2'!$S47)</f>
        <v>-</v>
      </c>
      <c r="BG47" s="19" t="str">
        <v/>
      </c>
      <c r="BH47" s="19" t="str">
        <f>IF(BG47="","",VLOOKUP(BG47,'Extrato 2'!$S$3:$U$72,3,0))</f>
        <v/>
      </c>
      <c r="BI47" s="2" t="str">
        <f>IF(BG47="","",BH47&amp;" ("&amp;VLOOKUP(BG47,'Extrato 2'!$S$3:$U$72,2,0)&amp;")")</f>
        <v/>
      </c>
      <c r="BK47" s="19" t="str">
        <f>IF('Extrato 2'!D47='Extrato 2'!$EH$3,'Extrato 2'!E47,"")</f>
        <v/>
      </c>
      <c r="BL47" s="19" t="str">
        <f>IF(BK47="","-",'Extrato 2'!S47)</f>
        <v>-</v>
      </c>
      <c r="BM47" s="19" t="str">
        <v/>
      </c>
      <c r="BN47" s="19" t="str">
        <f>IF(BM47="","",VLOOKUP(BM47,'Extrato 2'!$S$3:$U$72,3,0))</f>
        <v/>
      </c>
      <c r="BO47" s="2" t="str">
        <f>IF(BM47="","",BN47&amp;" ("&amp;VLOOKUP(BM47,'Extrato 2'!$S$3:$U$72,2,0)&amp;")")</f>
        <v/>
      </c>
      <c r="BP47" s="19" t="str">
        <f>IF('Extrato 2'!D47='Extrato 2'!$EH$4,'Extrato 2'!E47,"")</f>
        <v/>
      </c>
      <c r="BQ47" s="19" t="str">
        <f>IF(BP47="","-",'Extrato 2'!$S47)</f>
        <v>-</v>
      </c>
      <c r="BR47" s="19" t="str">
        <v/>
      </c>
      <c r="BS47" s="19" t="str">
        <f>IF(BR47="","",VLOOKUP(BR47,'Extrato 2'!$S$3:$U$72,3,0))</f>
        <v/>
      </c>
      <c r="BT47" s="2" t="str">
        <f>IF(BR47="","",BS47&amp;" ("&amp;VLOOKUP(BR47,'Extrato 2'!$S$3:$U$72,2,0)&amp;")")</f>
        <v/>
      </c>
      <c r="BU47" s="19" t="str">
        <f>IF('Extrato 2'!D47='Extrato 2'!$EH$5,'Extrato 2'!E47,"")</f>
        <v/>
      </c>
      <c r="BV47" s="19" t="str">
        <f>IF(BU47="","-",'Extrato 2'!$S47)</f>
        <v>-</v>
      </c>
      <c r="BW47" s="19" t="str">
        <v/>
      </c>
      <c r="BX47" s="19" t="str">
        <f>IF(BW47="","",VLOOKUP(BW47,'Extrato 2'!$S$3:$U$72,3,0))</f>
        <v/>
      </c>
      <c r="BY47" s="2" t="str">
        <f>IF(BW47="","",BX47&amp;" ("&amp;VLOOKUP(BW47,'Extrato 2'!$S$3:$U$72,2,0)&amp;")")</f>
        <v/>
      </c>
      <c r="BZ47" s="19" t="str">
        <f>IF('Extrato 2'!D47='Extrato 2'!$EH$6,'Extrato 2'!E47,"")</f>
        <v/>
      </c>
      <c r="CA47" s="19" t="str">
        <f>IF(BZ47="","-",'Extrato 2'!$S47)</f>
        <v>-</v>
      </c>
      <c r="CB47" s="19" t="str">
        <v/>
      </c>
      <c r="CC47" s="19" t="str">
        <f>IF(CB47="","",VLOOKUP(CB47,'Extrato 2'!$S$3:$U$72,3,0))</f>
        <v/>
      </c>
      <c r="CD47" s="2" t="str">
        <f>IF(CB47="","",CC47&amp;" ("&amp;VLOOKUP(CB47,'Extrato 2'!$S$3:$U$72,2,0)&amp;")")</f>
        <v/>
      </c>
      <c r="CE47" s="19" t="str">
        <f>IF('Extrato 2'!D47='Extrato 2'!$EH$7,'Extrato 2'!E47,"")</f>
        <v/>
      </c>
      <c r="CF47" s="19" t="str">
        <f>IF(CE47="","-",'Extrato 2'!$S47)</f>
        <v>-</v>
      </c>
      <c r="CG47" s="19" t="str">
        <v/>
      </c>
      <c r="CH47" s="19" t="str">
        <f>IF(CG47="","",VLOOKUP(CG47,'Extrato 2'!$S$3:$U$72,3,0))</f>
        <v/>
      </c>
      <c r="CI47" s="2" t="str">
        <f>IF(CG47="","",CH47&amp;" ("&amp;VLOOKUP(CG47,'Extrato 2'!$S$3:$U$72,2,0)&amp;")")</f>
        <v/>
      </c>
      <c r="CJ47" s="19" t="str">
        <f>IF('Extrato 2'!D47='Extrato 2'!$EH$8,'Extrato 2'!E47,"")</f>
        <v/>
      </c>
      <c r="CK47" s="19" t="str">
        <f>IF(CJ47="","-",'Extrato 2'!$S47)</f>
        <v>-</v>
      </c>
      <c r="CL47" s="19" t="str">
        <v/>
      </c>
      <c r="CM47" s="19" t="str">
        <f>IF(CL47="","",VLOOKUP(CL47,'Extrato 2'!$S$3:$U$72,3,0))</f>
        <v/>
      </c>
      <c r="CN47" s="2" t="str">
        <f>IF(CL47="","",CM47&amp;" ("&amp;VLOOKUP(CL47,'Extrato 2'!$S$3:$U$72,2,0)&amp;")")</f>
        <v/>
      </c>
      <c r="CO47" s="19" t="str">
        <f>IF('Extrato 2'!D47='Extrato 2'!$EH$9,'Extrato 2'!E47,"")</f>
        <v/>
      </c>
      <c r="CP47" s="19" t="str">
        <f>IF(CO47="","-",'Extrato 2'!$S47)</f>
        <v>-</v>
      </c>
      <c r="CQ47" s="19" t="str">
        <v/>
      </c>
      <c r="CR47" s="19" t="str">
        <f>IF(CQ47="","",VLOOKUP(CQ47,'Extrato 2'!$S$3:$U$72,3,0))</f>
        <v/>
      </c>
      <c r="CS47" s="2" t="str">
        <f>IF(CQ47="","",CR47&amp;" ("&amp;VLOOKUP(CQ47,'Extrato 2'!$S$3:$U$72,2,0)&amp;")")</f>
        <v/>
      </c>
      <c r="CU47" s="19">
        <f>IF('Extrato 2'!D47='Extrato 2'!$EJ$3,'Extrato 2'!E47,"")</f>
        <v>0</v>
      </c>
      <c r="CV47" s="19" t="str">
        <f>IF(CU47="","-",'Extrato 2'!S47)</f>
        <v/>
      </c>
      <c r="CW47" s="19" t="str">
        <v/>
      </c>
      <c r="CX47" s="19" t="str">
        <f>IF(CW47="","",VLOOKUP(CW47,'Extrato 2'!$S$3:$U$72,3,0))</f>
        <v/>
      </c>
      <c r="CY47" s="2" t="str">
        <f>IF(CW47="","",CX47&amp;" ("&amp;VLOOKUP(CW47,'Extrato 2'!$S$3:$U$72,2,0)&amp;")")</f>
        <v/>
      </c>
      <c r="CZ47" s="19">
        <f>IF('Extrato 2'!D47='Extrato 2'!$EJ$4,'Extrato 2'!E47,"")</f>
        <v>0</v>
      </c>
      <c r="DA47" s="19" t="str">
        <f>IF(CZ47="","-",'Extrato 2'!$S47)</f>
        <v/>
      </c>
      <c r="DB47" s="19" t="str">
        <v/>
      </c>
      <c r="DC47" s="19" t="str">
        <f>IF(DB47="","",VLOOKUP(DB47,'Extrato 2'!$S$3:$U$72,3,0))</f>
        <v/>
      </c>
      <c r="DD47" s="2" t="str">
        <f>IF(DB47="","",DC47&amp;" ("&amp;VLOOKUP(DB47,'Extrato 2'!$S$3:$U$72,2,0)&amp;")")</f>
        <v/>
      </c>
      <c r="DE47" s="19">
        <f>IF('Extrato 2'!D47='Extrato 2'!$EJ$5,'Extrato 2'!E47,"")</f>
        <v>0</v>
      </c>
      <c r="DF47" s="19" t="str">
        <f>IF(DE47="","-",'Extrato 2'!$S47)</f>
        <v/>
      </c>
      <c r="DG47" s="19" t="str">
        <v/>
      </c>
      <c r="DH47" s="19" t="str">
        <f>IF(DG47="","",VLOOKUP(DG47,'Extrato 2'!$S$3:$U$72,3,0))</f>
        <v/>
      </c>
      <c r="DI47" s="2" t="str">
        <f>IF(DG47="","",DH47&amp;" ("&amp;VLOOKUP(DG47,'Extrato 2'!$S$3:$U$72,2,0)&amp;")")</f>
        <v/>
      </c>
      <c r="DJ47" s="19">
        <f>IF('Extrato 2'!D47='Extrato 2'!$EJ$6,'Extrato 2'!E47,"")</f>
        <v>0</v>
      </c>
      <c r="DK47" s="19" t="str">
        <f>IF(DJ47="","-",'Extrato 2'!$S47)</f>
        <v/>
      </c>
      <c r="DL47" s="19" t="str">
        <v/>
      </c>
      <c r="DM47" s="19" t="str">
        <f>IF(DL47="","",VLOOKUP(DL47,'Extrato 2'!$S$3:$U$72,3,0))</f>
        <v/>
      </c>
      <c r="DN47" s="2" t="str">
        <f>IF(DL47="","",DM47&amp;" ("&amp;VLOOKUP(DL47,'Extrato 2'!$S$3:$U$72,2,0)&amp;")")</f>
        <v/>
      </c>
      <c r="DO47" s="19">
        <f>IF('Extrato 2'!D47='Extrato 2'!$EJ$7,'Extrato 2'!E47,"")</f>
        <v>0</v>
      </c>
      <c r="DP47" s="19" t="str">
        <f>IF(DO47="","-",'Extrato 2'!$S47)</f>
        <v/>
      </c>
      <c r="DQ47" s="19" t="str">
        <v/>
      </c>
      <c r="DR47" s="19" t="str">
        <f>IF(DQ47="","",VLOOKUP(DQ47,'Extrato 2'!$S$3:$U$72,3,0))</f>
        <v/>
      </c>
      <c r="DS47" s="2" t="str">
        <f>IF(DQ47="","",DR47&amp;" ("&amp;VLOOKUP(DQ47,'Extrato 2'!$S$3:$U$72,2,0)&amp;")")</f>
        <v/>
      </c>
      <c r="DT47" s="19">
        <f>IF('Extrato 2'!D47='Extrato 2'!$EJ$8,'Extrato 2'!E47,"")</f>
        <v>0</v>
      </c>
      <c r="DU47" s="19" t="str">
        <f>IF(DT47="","-",'Extrato 2'!$S47)</f>
        <v/>
      </c>
      <c r="DV47" s="19" t="str">
        <v/>
      </c>
      <c r="DW47" s="19" t="str">
        <f>IF(DV47="","",VLOOKUP(DV47,'Extrato 2'!$S$3:$U$72,3,0))</f>
        <v/>
      </c>
      <c r="DX47" s="2" t="str">
        <f>IF(DV47="","",DW47&amp;" ("&amp;VLOOKUP(DV47,'Extrato 2'!$S$3:$U$72,2,0)&amp;")")</f>
        <v/>
      </c>
      <c r="DY47" s="19">
        <f>IF('Extrato 2'!D47='Extrato 2'!$EJ$9,'Extrato 2'!E47,"")</f>
        <v>0</v>
      </c>
      <c r="DZ47" s="19" t="str">
        <f>IF(DY47="","-",'Extrato 2'!$S47)</f>
        <v/>
      </c>
      <c r="EA47" s="19" t="str">
        <v/>
      </c>
      <c r="EB47" s="19" t="str">
        <f>IF(EA47="","",VLOOKUP(EA47,'Extrato 2'!$S$3:$U$72,3,0))</f>
        <v/>
      </c>
      <c r="EC47" s="2" t="str">
        <f>IF(EA47="","",EB47&amp;" ("&amp;VLOOKUP(EA47,'Extrato 2'!$S$3:$U$72,2,0)&amp;")")</f>
        <v/>
      </c>
      <c r="FM47" s="78">
        <v>45</v>
      </c>
      <c r="FN47" s="78" t="str">
        <f>IF('Extrato 2'!$FG$13='Extrato 2'!$GB$29,'Extrato 2'!AE47,IF('Extrato 2'!$FG$13='Extrato 2'!$GC$29,'Extrato 2'!BO47,IF('Extrato 2'!$FG$13='Extrato 2'!$EJ$2,'Extrato 2'!CY47,"")))</f>
        <v/>
      </c>
      <c r="FO47" s="78">
        <v>45</v>
      </c>
      <c r="FP47" s="78" t="str">
        <f>IF('Extrato 2'!$FG$13='Extrato 2'!$GB$29,'Extrato 2'!AJ47,IF('Extrato 2'!$FG$13='Extrato 2'!$GC$29,'Extrato 2'!BT47,IF('Extrato 2'!$FG$13='Extrato 2'!$EJ$2,'Extrato 2'!DD47,"")))</f>
        <v/>
      </c>
      <c r="FQ47" s="78">
        <v>45</v>
      </c>
      <c r="FR47" s="78" t="str">
        <f>IF('Extrato 2'!$FG$13='Extrato 2'!$GB$29,'Extrato 2'!AO47,IF('Extrato 2'!$FG$13='Extrato 2'!$GC$29,'Extrato 2'!BY47,IF('Extrato 2'!$FG$13='Extrato 2'!$EJ$2,'Extrato 2'!DI47,"")))</f>
        <v/>
      </c>
      <c r="FS47" s="78">
        <v>45</v>
      </c>
      <c r="FT47" s="78" t="str">
        <f>IF('Extrato 2'!$FG$13='Extrato 2'!$GB$29,'Extrato 2'!AT47,IF('Extrato 2'!$FG$13='Extrato 2'!$GC$29,'Extrato 2'!CD47,IF('Extrato 2'!$FG$13='Extrato 2'!$EJ$2,'Extrato 2'!DN47,"")))</f>
        <v/>
      </c>
      <c r="FU47" s="78">
        <v>45</v>
      </c>
      <c r="FV47" s="78" t="str">
        <f>IF('Extrato 2'!$FG$13='Extrato 2'!$GB$29,'Extrato 2'!AY47,IF('Extrato 2'!$FG$13='Extrato 2'!$GC$29,'Extrato 2'!CI47,IF('Extrato 2'!$FG$13='Extrato 2'!$EJ$2,'Extrato 2'!DS47,"")))</f>
        <v/>
      </c>
      <c r="FW47" s="78">
        <v>45</v>
      </c>
      <c r="FX47" s="78" t="str">
        <f>IF('Extrato 2'!$FG$13='Extrato 2'!$GB$29,'Extrato 2'!BD47,IF('Extrato 2'!$FG$13='Extrato 2'!$GC$29,'Extrato 2'!CN47,IF('Extrato 2'!$FG$13='Extrato 2'!$EJ$2,'Extrato 2'!DX47,"")))</f>
        <v/>
      </c>
      <c r="FY47" s="78">
        <v>45</v>
      </c>
      <c r="FZ47" s="78" t="str">
        <f>IF('Extrato 2'!$FG$13='Extrato 2'!$GB$29,'Extrato 2'!BI47,IF('Extrato 2'!$FG$13='Extrato 2'!$GC$29,'Extrato 2'!CS47,IF('Extrato 2'!$FG$13='Extrato 2'!$EJ$2,'Extrato 2'!EC47,"")))</f>
        <v/>
      </c>
      <c r="MB47" s="32">
        <f t="shared" si="12"/>
        <v>43</v>
      </c>
      <c r="MC47" s="32">
        <v>45</v>
      </c>
      <c r="MD47" s="32" t="str">
        <f>IF('Extrato 2'!X45=0,"",'Extrato 2'!X45)</f>
        <v/>
      </c>
      <c r="ME47" s="32"/>
      <c r="MF47" s="32"/>
      <c r="MG47" s="32"/>
      <c r="MH47" s="32"/>
      <c r="MI47" s="32"/>
      <c r="MJ47" s="32"/>
      <c r="MK47" s="32"/>
      <c r="ML47" s="32"/>
      <c r="MM47" s="32"/>
      <c r="MN47" s="32"/>
      <c r="MO47" s="32"/>
      <c r="MP47" s="32"/>
      <c r="MQ47" s="32"/>
      <c r="MR47" s="32"/>
      <c r="MS47" s="32"/>
      <c r="MT47" s="32"/>
      <c r="MU47" s="32"/>
      <c r="MV47" s="32"/>
      <c r="MW47" s="32"/>
      <c r="MX47" s="32"/>
      <c r="MY47" s="32"/>
      <c r="MZ47" s="32"/>
      <c r="NA47" s="32"/>
      <c r="NB47" s="32"/>
      <c r="NC47" s="32"/>
      <c r="ND47" s="32"/>
      <c r="NE47" s="32"/>
    </row>
    <row r="48" spans="2:369" ht="15" customHeight="1" x14ac:dyDescent="0.25">
      <c r="B48" s="19">
        <f>'Extrato 2'!MC50</f>
        <v>48</v>
      </c>
      <c r="C48" s="7">
        <f>Esboço!AX46</f>
        <v>46</v>
      </c>
      <c r="D48" s="4"/>
      <c r="E48" s="3"/>
      <c r="F48" s="19" t="str">
        <f t="shared" si="0"/>
        <v>-</v>
      </c>
      <c r="G48" s="19" t="str">
        <f t="shared" si="1"/>
        <v>-</v>
      </c>
      <c r="H48" s="22" t="str">
        <v/>
      </c>
      <c r="I48" s="22" t="str">
        <v/>
      </c>
      <c r="J48" s="76" t="str">
        <f>IFERROR(IF('Análise Quantitativa'!$D$33="Máximo",RANK(D48,$D$3:$D$72,0),IF('Análise Quantitativa'!$D$33="Mínimo",RANK(D48,$D$3:$D$72,1),IF('Análise Quantitativa'!$D$33="- Mínimo",RANK(D48,$D$3:$D$72,1),""))),"")</f>
        <v/>
      </c>
      <c r="K48" s="76" t="str">
        <f>IFERROR(IF('Análise Quantitativa'!$D$33="Máximo",_xlfn.RANK.EQ(D48,$D$3:$D$72,0)+COUNTIF($D$3:D48,D48)-1,IF('Análise Quantitativa'!$D$33="Mínimo",_xlfn.RANK.EQ(D48,$D$3:$D$72,1)+COUNTIF($D$3:D48,D48)-1,IF('Análise Quantitativa'!$D$33="- Mínimo",_xlfn.RANK.EQ(D48,$D$3:$D$72,1)+COUNTIF($D$3:D48,D48)-1,""))),"")</f>
        <v/>
      </c>
      <c r="L48" s="6" t="str">
        <f>IFERROR(IF(ISBLANK(D48),"",IF(AND(D48&gt;'Extrato 2'!$EW$3),'Extrato 2'!$HR$2,IF(AND(D48&lt;'Extrato 2'!$EX$3),'Extrato 2'!$HQ$2,'Extrato 2'!$HP$2))),"")</f>
        <v/>
      </c>
      <c r="M48" s="6" t="e">
        <f>IF((((IF(AND('Extrato 2'!D48&gt;'Extrato 2'!$EW$3),(('Extrato 2'!$EW$3-'Extrato 2'!D48)/'Extrato 2'!D48),IF(AND('Extrato 2'!D48&lt;'Extrato 2'!$EX$3),(('Extrato 2'!$EX$3-'Extrato 2'!D48)/'Extrato 2'!D48),'Extrato 2'!$HW$2)))))&lt;0,IF(AND('Extrato 2'!D48&gt;'Extrato 2'!$EW$3),(('Extrato 2'!$EW$3-'Extrato 2'!D48)/'Extrato 2'!D48),IF(AND('Extrato 2'!D48&lt;'Extrato 2'!$EX$3),(('Extrato 2'!$EX$3-'Extrato 2'!D48)/'Extrato 2'!D48),'Extrato 2'!$HW$2))*-1,IF(AND('Extrato 2'!D48&gt;'Extrato 2'!$EW$3),(('Extrato 2'!$EW$3-'Extrato 2'!D48)/'Extrato 2'!D48),IF(AND('Extrato 2'!D48&lt;'Extrato 2'!$EX$3),(('Extrato 2'!$EX$3-'Extrato 2'!D48)/'Extrato 2'!D48),'Extrato 2'!$HW$2)))</f>
        <v>#DIV/0!</v>
      </c>
      <c r="N48" s="6" t="str">
        <f>IF(AND(D48&gt;'Extrato 2'!$EW$3),M48,"")</f>
        <v/>
      </c>
      <c r="O48" s="6" t="e">
        <f>IF(D48&lt;'Extrato 2'!$EX$3,M48,"")</f>
        <v>#DIV/0!</v>
      </c>
      <c r="P48" s="5" t="str">
        <f>IF('Extrato 2'!L48='Extrato 2'!$HP$2,'Extrato 2'!D48,"")</f>
        <v/>
      </c>
      <c r="Q48" s="4" t="str">
        <f>IF(ISNA(HLOOKUP($Q$2,'Extrato 2'!$ME$3:$NE$74,B48,0)),"",IF(HLOOKUP($Q$2,'Extrato 2'!$ME$3:$NE$74,B48,0)="","",IF(HLOOKUP($Q$2,'Extrato 2'!$ME$3:$NE$74,B48,0)=0,"",HLOOKUP($Q$2,'Extrato 2'!$ME$3:$NE$74,B48,0))))</f>
        <v/>
      </c>
      <c r="S48" s="77" t="str">
        <f t="shared" si="6"/>
        <v/>
      </c>
      <c r="T48" s="19" t="str">
        <f t="shared" si="2"/>
        <v/>
      </c>
      <c r="U48" s="3"/>
      <c r="V48" s="19" t="str">
        <f t="shared" si="3"/>
        <v/>
      </c>
      <c r="X48" s="19" t="str">
        <f t="shared" si="4"/>
        <v/>
      </c>
      <c r="Y48" s="19" t="str">
        <f t="shared" si="5"/>
        <v/>
      </c>
      <c r="AA48" s="19" t="str">
        <f>IF('Extrato 2'!D48='Extrato 2'!$EF$3,'Extrato 2'!E48,"")</f>
        <v/>
      </c>
      <c r="AB48" s="19" t="str">
        <f>IF(AA48="","-",'Extrato 2'!S48)</f>
        <v>-</v>
      </c>
      <c r="AC48" s="19" t="str">
        <v/>
      </c>
      <c r="AD48" s="19" t="str">
        <f>IF(AC48="","",VLOOKUP(AC48,'Extrato 2'!$S$3:$U$72,3,0))</f>
        <v/>
      </c>
      <c r="AE48" s="2" t="str">
        <f>IF(AC48="","",AD48&amp;" ("&amp;VLOOKUP(AC48,'Extrato 2'!$S$3:$U$72,2,0)&amp;")")</f>
        <v/>
      </c>
      <c r="AF48" s="19" t="str">
        <f>IF('Extrato 2'!D48='Extrato 2'!$EF$4,'Extrato 2'!E48,"")</f>
        <v/>
      </c>
      <c r="AG48" s="19" t="str">
        <f>IF(AF48="","-",'Extrato 2'!$S48)</f>
        <v>-</v>
      </c>
      <c r="AH48" s="19" t="str">
        <v/>
      </c>
      <c r="AI48" s="19" t="str">
        <f>IF(AH48="","",VLOOKUP(AH48,'Extrato 2'!$S$3:$U$72,3,0))</f>
        <v/>
      </c>
      <c r="AJ48" s="2" t="str">
        <f>IF(AH48="","",AI48&amp;" ("&amp;VLOOKUP(AH48,'Extrato 2'!$S$3:$U$72,2,0)&amp;")")</f>
        <v/>
      </c>
      <c r="AK48" s="19" t="str">
        <f>IF('Extrato 2'!D48='Extrato 2'!$EF$5,'Extrato 2'!E48,"")</f>
        <v/>
      </c>
      <c r="AL48" s="19" t="str">
        <f>IF(AK48="","-",'Extrato 2'!$S48)</f>
        <v>-</v>
      </c>
      <c r="AM48" s="19" t="str">
        <v/>
      </c>
      <c r="AN48" s="19" t="str">
        <f>IF(AM48="","",VLOOKUP(AM48,'Extrato 2'!$S$3:$U$72,3,0))</f>
        <v/>
      </c>
      <c r="AO48" s="2" t="str">
        <f>IF(AM48="","",AN48&amp;" ("&amp;VLOOKUP(AM48,'Extrato 2'!$S$3:$U$72,2,0)&amp;")")</f>
        <v/>
      </c>
      <c r="AP48" s="19" t="str">
        <f>IF('Extrato 2'!D48='Extrato 2'!$EF$6,'Extrato 2'!E48,"")</f>
        <v/>
      </c>
      <c r="AQ48" s="19" t="str">
        <f>IF(AP48="","-",'Extrato 2'!$S48)</f>
        <v>-</v>
      </c>
      <c r="AR48" s="19" t="str">
        <v/>
      </c>
      <c r="AS48" s="19" t="str">
        <f>IF(AR48="","",VLOOKUP(AR48,'Extrato 2'!$S$3:$U$72,3,0))</f>
        <v/>
      </c>
      <c r="AT48" s="2" t="str">
        <f>IF(AR48="","",AS48&amp;" ("&amp;VLOOKUP(AR48,'Extrato 2'!$S$3:$U$72,2,0)&amp;")")</f>
        <v/>
      </c>
      <c r="AU48" s="19" t="str">
        <f>IF('Extrato 2'!D48='Extrato 2'!$EF$7,'Extrato 2'!E48,"")</f>
        <v/>
      </c>
      <c r="AV48" s="19" t="str">
        <f>IF(AU48="","-",'Extrato 2'!$S48)</f>
        <v>-</v>
      </c>
      <c r="AW48" s="19" t="str">
        <v/>
      </c>
      <c r="AX48" s="19" t="str">
        <f>IF(AW48="","",VLOOKUP(AW48,'Extrato 2'!$S$3:$U$72,3,0))</f>
        <v/>
      </c>
      <c r="AY48" s="2" t="str">
        <f>IF(AW48="","",AX48&amp;" ("&amp;VLOOKUP(AW48,'Extrato 2'!$S$3:$U$72,2,0)&amp;")")</f>
        <v/>
      </c>
      <c r="AZ48" s="19" t="str">
        <f>IF('Extrato 2'!D48='Extrato 2'!$EF$8,'Extrato 2'!E48,"")</f>
        <v/>
      </c>
      <c r="BA48" s="19" t="str">
        <f>IF(AZ48="","-",'Extrato 2'!$S48)</f>
        <v>-</v>
      </c>
      <c r="BB48" s="19" t="str">
        <v/>
      </c>
      <c r="BC48" s="19" t="str">
        <f>IF(BB48="","",VLOOKUP(BB48,'Extrato 2'!$S$3:$U$72,3,0))</f>
        <v/>
      </c>
      <c r="BD48" s="2" t="str">
        <f>IF(BB48="","",BC48&amp;" ("&amp;VLOOKUP(BB48,'Extrato 2'!$S$3:$U$72,2,0)&amp;")")</f>
        <v/>
      </c>
      <c r="BE48" s="19" t="str">
        <f>IF('Extrato 2'!D48='Extrato 2'!$EF$9,'Extrato 2'!E48,"")</f>
        <v/>
      </c>
      <c r="BF48" s="19" t="str">
        <f>IF(BE48="","-",'Extrato 2'!$S48)</f>
        <v>-</v>
      </c>
      <c r="BG48" s="19" t="str">
        <v/>
      </c>
      <c r="BH48" s="19" t="str">
        <f>IF(BG48="","",VLOOKUP(BG48,'Extrato 2'!$S$3:$U$72,3,0))</f>
        <v/>
      </c>
      <c r="BI48" s="2" t="str">
        <f>IF(BG48="","",BH48&amp;" ("&amp;VLOOKUP(BG48,'Extrato 2'!$S$3:$U$72,2,0)&amp;")")</f>
        <v/>
      </c>
      <c r="BK48" s="19" t="str">
        <f>IF('Extrato 2'!D48='Extrato 2'!$EH$3,'Extrato 2'!E48,"")</f>
        <v/>
      </c>
      <c r="BL48" s="19" t="str">
        <f>IF(BK48="","-",'Extrato 2'!S48)</f>
        <v>-</v>
      </c>
      <c r="BM48" s="19" t="str">
        <v/>
      </c>
      <c r="BN48" s="19" t="str">
        <f>IF(BM48="","",VLOOKUP(BM48,'Extrato 2'!$S$3:$U$72,3,0))</f>
        <v/>
      </c>
      <c r="BO48" s="2" t="str">
        <f>IF(BM48="","",BN48&amp;" ("&amp;VLOOKUP(BM48,'Extrato 2'!$S$3:$U$72,2,0)&amp;")")</f>
        <v/>
      </c>
      <c r="BP48" s="19" t="str">
        <f>IF('Extrato 2'!D48='Extrato 2'!$EH$4,'Extrato 2'!E48,"")</f>
        <v/>
      </c>
      <c r="BQ48" s="19" t="str">
        <f>IF(BP48="","-",'Extrato 2'!$S48)</f>
        <v>-</v>
      </c>
      <c r="BR48" s="19" t="str">
        <v/>
      </c>
      <c r="BS48" s="19" t="str">
        <f>IF(BR48="","",VLOOKUP(BR48,'Extrato 2'!$S$3:$U$72,3,0))</f>
        <v/>
      </c>
      <c r="BT48" s="2" t="str">
        <f>IF(BR48="","",BS48&amp;" ("&amp;VLOOKUP(BR48,'Extrato 2'!$S$3:$U$72,2,0)&amp;")")</f>
        <v/>
      </c>
      <c r="BU48" s="19" t="str">
        <f>IF('Extrato 2'!D48='Extrato 2'!$EH$5,'Extrato 2'!E48,"")</f>
        <v/>
      </c>
      <c r="BV48" s="19" t="str">
        <f>IF(BU48="","-",'Extrato 2'!$S48)</f>
        <v>-</v>
      </c>
      <c r="BW48" s="19" t="str">
        <v/>
      </c>
      <c r="BX48" s="19" t="str">
        <f>IF(BW48="","",VLOOKUP(BW48,'Extrato 2'!$S$3:$U$72,3,0))</f>
        <v/>
      </c>
      <c r="BY48" s="2" t="str">
        <f>IF(BW48="","",BX48&amp;" ("&amp;VLOOKUP(BW48,'Extrato 2'!$S$3:$U$72,2,0)&amp;")")</f>
        <v/>
      </c>
      <c r="BZ48" s="19" t="str">
        <f>IF('Extrato 2'!D48='Extrato 2'!$EH$6,'Extrato 2'!E48,"")</f>
        <v/>
      </c>
      <c r="CA48" s="19" t="str">
        <f>IF(BZ48="","-",'Extrato 2'!$S48)</f>
        <v>-</v>
      </c>
      <c r="CB48" s="19" t="str">
        <v/>
      </c>
      <c r="CC48" s="19" t="str">
        <f>IF(CB48="","",VLOOKUP(CB48,'Extrato 2'!$S$3:$U$72,3,0))</f>
        <v/>
      </c>
      <c r="CD48" s="2" t="str">
        <f>IF(CB48="","",CC48&amp;" ("&amp;VLOOKUP(CB48,'Extrato 2'!$S$3:$U$72,2,0)&amp;")")</f>
        <v/>
      </c>
      <c r="CE48" s="19" t="str">
        <f>IF('Extrato 2'!D48='Extrato 2'!$EH$7,'Extrato 2'!E48,"")</f>
        <v/>
      </c>
      <c r="CF48" s="19" t="str">
        <f>IF(CE48="","-",'Extrato 2'!$S48)</f>
        <v>-</v>
      </c>
      <c r="CG48" s="19" t="str">
        <v/>
      </c>
      <c r="CH48" s="19" t="str">
        <f>IF(CG48="","",VLOOKUP(CG48,'Extrato 2'!$S$3:$U$72,3,0))</f>
        <v/>
      </c>
      <c r="CI48" s="2" t="str">
        <f>IF(CG48="","",CH48&amp;" ("&amp;VLOOKUP(CG48,'Extrato 2'!$S$3:$U$72,2,0)&amp;")")</f>
        <v/>
      </c>
      <c r="CJ48" s="19" t="str">
        <f>IF('Extrato 2'!D48='Extrato 2'!$EH$8,'Extrato 2'!E48,"")</f>
        <v/>
      </c>
      <c r="CK48" s="19" t="str">
        <f>IF(CJ48="","-",'Extrato 2'!$S48)</f>
        <v>-</v>
      </c>
      <c r="CL48" s="19" t="str">
        <v/>
      </c>
      <c r="CM48" s="19" t="str">
        <f>IF(CL48="","",VLOOKUP(CL48,'Extrato 2'!$S$3:$U$72,3,0))</f>
        <v/>
      </c>
      <c r="CN48" s="2" t="str">
        <f>IF(CL48="","",CM48&amp;" ("&amp;VLOOKUP(CL48,'Extrato 2'!$S$3:$U$72,2,0)&amp;")")</f>
        <v/>
      </c>
      <c r="CO48" s="19" t="str">
        <f>IF('Extrato 2'!D48='Extrato 2'!$EH$9,'Extrato 2'!E48,"")</f>
        <v/>
      </c>
      <c r="CP48" s="19" t="str">
        <f>IF(CO48="","-",'Extrato 2'!$S48)</f>
        <v>-</v>
      </c>
      <c r="CQ48" s="19" t="str">
        <v/>
      </c>
      <c r="CR48" s="19" t="str">
        <f>IF(CQ48="","",VLOOKUP(CQ48,'Extrato 2'!$S$3:$U$72,3,0))</f>
        <v/>
      </c>
      <c r="CS48" s="2" t="str">
        <f>IF(CQ48="","",CR48&amp;" ("&amp;VLOOKUP(CQ48,'Extrato 2'!$S$3:$U$72,2,0)&amp;")")</f>
        <v/>
      </c>
      <c r="CU48" s="19">
        <f>IF('Extrato 2'!D48='Extrato 2'!$EJ$3,'Extrato 2'!E48,"")</f>
        <v>0</v>
      </c>
      <c r="CV48" s="19" t="str">
        <f>IF(CU48="","-",'Extrato 2'!S48)</f>
        <v/>
      </c>
      <c r="CW48" s="19" t="str">
        <v/>
      </c>
      <c r="CX48" s="19" t="str">
        <f>IF(CW48="","",VLOOKUP(CW48,'Extrato 2'!$S$3:$U$72,3,0))</f>
        <v/>
      </c>
      <c r="CY48" s="2" t="str">
        <f>IF(CW48="","",CX48&amp;" ("&amp;VLOOKUP(CW48,'Extrato 2'!$S$3:$U$72,2,0)&amp;")")</f>
        <v/>
      </c>
      <c r="CZ48" s="19">
        <f>IF('Extrato 2'!D48='Extrato 2'!$EJ$4,'Extrato 2'!E48,"")</f>
        <v>0</v>
      </c>
      <c r="DA48" s="19" t="str">
        <f>IF(CZ48="","-",'Extrato 2'!$S48)</f>
        <v/>
      </c>
      <c r="DB48" s="19" t="str">
        <v/>
      </c>
      <c r="DC48" s="19" t="str">
        <f>IF(DB48="","",VLOOKUP(DB48,'Extrato 2'!$S$3:$U$72,3,0))</f>
        <v/>
      </c>
      <c r="DD48" s="2" t="str">
        <f>IF(DB48="","",DC48&amp;" ("&amp;VLOOKUP(DB48,'Extrato 2'!$S$3:$U$72,2,0)&amp;")")</f>
        <v/>
      </c>
      <c r="DE48" s="19">
        <f>IF('Extrato 2'!D48='Extrato 2'!$EJ$5,'Extrato 2'!E48,"")</f>
        <v>0</v>
      </c>
      <c r="DF48" s="19" t="str">
        <f>IF(DE48="","-",'Extrato 2'!$S48)</f>
        <v/>
      </c>
      <c r="DG48" s="19" t="str">
        <v/>
      </c>
      <c r="DH48" s="19" t="str">
        <f>IF(DG48="","",VLOOKUP(DG48,'Extrato 2'!$S$3:$U$72,3,0))</f>
        <v/>
      </c>
      <c r="DI48" s="2" t="str">
        <f>IF(DG48="","",DH48&amp;" ("&amp;VLOOKUP(DG48,'Extrato 2'!$S$3:$U$72,2,0)&amp;")")</f>
        <v/>
      </c>
      <c r="DJ48" s="19">
        <f>IF('Extrato 2'!D48='Extrato 2'!$EJ$6,'Extrato 2'!E48,"")</f>
        <v>0</v>
      </c>
      <c r="DK48" s="19" t="str">
        <f>IF(DJ48="","-",'Extrato 2'!$S48)</f>
        <v/>
      </c>
      <c r="DL48" s="19" t="str">
        <v/>
      </c>
      <c r="DM48" s="19" t="str">
        <f>IF(DL48="","",VLOOKUP(DL48,'Extrato 2'!$S$3:$U$72,3,0))</f>
        <v/>
      </c>
      <c r="DN48" s="2" t="str">
        <f>IF(DL48="","",DM48&amp;" ("&amp;VLOOKUP(DL48,'Extrato 2'!$S$3:$U$72,2,0)&amp;")")</f>
        <v/>
      </c>
      <c r="DO48" s="19">
        <f>IF('Extrato 2'!D48='Extrato 2'!$EJ$7,'Extrato 2'!E48,"")</f>
        <v>0</v>
      </c>
      <c r="DP48" s="19" t="str">
        <f>IF(DO48="","-",'Extrato 2'!$S48)</f>
        <v/>
      </c>
      <c r="DQ48" s="19" t="str">
        <v/>
      </c>
      <c r="DR48" s="19" t="str">
        <f>IF(DQ48="","",VLOOKUP(DQ48,'Extrato 2'!$S$3:$U$72,3,0))</f>
        <v/>
      </c>
      <c r="DS48" s="2" t="str">
        <f>IF(DQ48="","",DR48&amp;" ("&amp;VLOOKUP(DQ48,'Extrato 2'!$S$3:$U$72,2,0)&amp;")")</f>
        <v/>
      </c>
      <c r="DT48" s="19">
        <f>IF('Extrato 2'!D48='Extrato 2'!$EJ$8,'Extrato 2'!E48,"")</f>
        <v>0</v>
      </c>
      <c r="DU48" s="19" t="str">
        <f>IF(DT48="","-",'Extrato 2'!$S48)</f>
        <v/>
      </c>
      <c r="DV48" s="19" t="str">
        <v/>
      </c>
      <c r="DW48" s="19" t="str">
        <f>IF(DV48="","",VLOOKUP(DV48,'Extrato 2'!$S$3:$U$72,3,0))</f>
        <v/>
      </c>
      <c r="DX48" s="2" t="str">
        <f>IF(DV48="","",DW48&amp;" ("&amp;VLOOKUP(DV48,'Extrato 2'!$S$3:$U$72,2,0)&amp;")")</f>
        <v/>
      </c>
      <c r="DY48" s="19">
        <f>IF('Extrato 2'!D48='Extrato 2'!$EJ$9,'Extrato 2'!E48,"")</f>
        <v>0</v>
      </c>
      <c r="DZ48" s="19" t="str">
        <f>IF(DY48="","-",'Extrato 2'!$S48)</f>
        <v/>
      </c>
      <c r="EA48" s="19" t="str">
        <v/>
      </c>
      <c r="EB48" s="19" t="str">
        <f>IF(EA48="","",VLOOKUP(EA48,'Extrato 2'!$S$3:$U$72,3,0))</f>
        <v/>
      </c>
      <c r="EC48" s="2" t="str">
        <f>IF(EA48="","",EB48&amp;" ("&amp;VLOOKUP(EA48,'Extrato 2'!$S$3:$U$72,2,0)&amp;")")</f>
        <v/>
      </c>
      <c r="FM48" s="78">
        <v>46</v>
      </c>
      <c r="FN48" s="78" t="str">
        <f>IF('Extrato 2'!$FG$13='Extrato 2'!$GB$29,'Extrato 2'!AE48,IF('Extrato 2'!$FG$13='Extrato 2'!$GC$29,'Extrato 2'!BO48,IF('Extrato 2'!$FG$13='Extrato 2'!$EJ$2,'Extrato 2'!CY48,"")))</f>
        <v/>
      </c>
      <c r="FO48" s="78">
        <v>46</v>
      </c>
      <c r="FP48" s="78" t="str">
        <f>IF('Extrato 2'!$FG$13='Extrato 2'!$GB$29,'Extrato 2'!AJ48,IF('Extrato 2'!$FG$13='Extrato 2'!$GC$29,'Extrato 2'!BT48,IF('Extrato 2'!$FG$13='Extrato 2'!$EJ$2,'Extrato 2'!DD48,"")))</f>
        <v/>
      </c>
      <c r="FQ48" s="78">
        <v>46</v>
      </c>
      <c r="FR48" s="78" t="str">
        <f>IF('Extrato 2'!$FG$13='Extrato 2'!$GB$29,'Extrato 2'!AO48,IF('Extrato 2'!$FG$13='Extrato 2'!$GC$29,'Extrato 2'!BY48,IF('Extrato 2'!$FG$13='Extrato 2'!$EJ$2,'Extrato 2'!DI48,"")))</f>
        <v/>
      </c>
      <c r="FS48" s="78">
        <v>46</v>
      </c>
      <c r="FT48" s="78" t="str">
        <f>IF('Extrato 2'!$FG$13='Extrato 2'!$GB$29,'Extrato 2'!AT48,IF('Extrato 2'!$FG$13='Extrato 2'!$GC$29,'Extrato 2'!CD48,IF('Extrato 2'!$FG$13='Extrato 2'!$EJ$2,'Extrato 2'!DN48,"")))</f>
        <v/>
      </c>
      <c r="FU48" s="78">
        <v>46</v>
      </c>
      <c r="FV48" s="78" t="str">
        <f>IF('Extrato 2'!$FG$13='Extrato 2'!$GB$29,'Extrato 2'!AY48,IF('Extrato 2'!$FG$13='Extrato 2'!$GC$29,'Extrato 2'!CI48,IF('Extrato 2'!$FG$13='Extrato 2'!$EJ$2,'Extrato 2'!DS48,"")))</f>
        <v/>
      </c>
      <c r="FW48" s="78">
        <v>46</v>
      </c>
      <c r="FX48" s="78" t="str">
        <f>IF('Extrato 2'!$FG$13='Extrato 2'!$GB$29,'Extrato 2'!BD48,IF('Extrato 2'!$FG$13='Extrato 2'!$GC$29,'Extrato 2'!CN48,IF('Extrato 2'!$FG$13='Extrato 2'!$EJ$2,'Extrato 2'!DX48,"")))</f>
        <v/>
      </c>
      <c r="FY48" s="78">
        <v>46</v>
      </c>
      <c r="FZ48" s="78" t="str">
        <f>IF('Extrato 2'!$FG$13='Extrato 2'!$GB$29,'Extrato 2'!BI48,IF('Extrato 2'!$FG$13='Extrato 2'!$GC$29,'Extrato 2'!CS48,IF('Extrato 2'!$FG$13='Extrato 2'!$EJ$2,'Extrato 2'!EC48,"")))</f>
        <v/>
      </c>
      <c r="MB48" s="32">
        <f t="shared" si="12"/>
        <v>44</v>
      </c>
      <c r="MC48" s="32">
        <v>46</v>
      </c>
      <c r="MD48" s="32" t="str">
        <f>IF('Extrato 2'!X46=0,"",'Extrato 2'!X46)</f>
        <v/>
      </c>
      <c r="ME48" s="32"/>
      <c r="MF48" s="32"/>
      <c r="MG48" s="32"/>
      <c r="MH48" s="32"/>
      <c r="MI48" s="32"/>
      <c r="MJ48" s="32"/>
      <c r="MK48" s="32"/>
      <c r="ML48" s="32"/>
      <c r="MM48" s="32"/>
      <c r="MN48" s="32"/>
      <c r="MO48" s="32"/>
      <c r="MP48" s="32"/>
      <c r="MQ48" s="32"/>
      <c r="MR48" s="32"/>
      <c r="MS48" s="32"/>
      <c r="MT48" s="32"/>
      <c r="MU48" s="32"/>
      <c r="MV48" s="32"/>
      <c r="MW48" s="32"/>
      <c r="MX48" s="32"/>
      <c r="MY48" s="32"/>
      <c r="MZ48" s="32"/>
      <c r="NA48" s="32"/>
      <c r="NB48" s="32"/>
      <c r="NC48" s="32"/>
      <c r="ND48" s="32"/>
      <c r="NE48" s="32"/>
    </row>
    <row r="49" spans="2:369" ht="15" customHeight="1" x14ac:dyDescent="0.25">
      <c r="B49" s="19">
        <f>'Extrato 2'!MC51</f>
        <v>49</v>
      </c>
      <c r="C49" s="7">
        <f>Esboço!AX47</f>
        <v>47</v>
      </c>
      <c r="D49" s="4"/>
      <c r="E49" s="3"/>
      <c r="F49" s="19" t="str">
        <f t="shared" si="0"/>
        <v>-</v>
      </c>
      <c r="G49" s="19" t="str">
        <f t="shared" si="1"/>
        <v>-</v>
      </c>
      <c r="H49" s="22" t="str">
        <v/>
      </c>
      <c r="I49" s="22" t="str">
        <v/>
      </c>
      <c r="J49" s="76" t="str">
        <f>IFERROR(IF('Análise Quantitativa'!$D$33="Máximo",RANK(D49,$D$3:$D$72,0),IF('Análise Quantitativa'!$D$33="Mínimo",RANK(D49,$D$3:$D$72,1),IF('Análise Quantitativa'!$D$33="- Mínimo",RANK(D49,$D$3:$D$72,1),""))),"")</f>
        <v/>
      </c>
      <c r="K49" s="76" t="str">
        <f>IFERROR(IF('Análise Quantitativa'!$D$33="Máximo",_xlfn.RANK.EQ(D49,$D$3:$D$72,0)+COUNTIF($D$3:D49,D49)-1,IF('Análise Quantitativa'!$D$33="Mínimo",_xlfn.RANK.EQ(D49,$D$3:$D$72,1)+COUNTIF($D$3:D49,D49)-1,IF('Análise Quantitativa'!$D$33="- Mínimo",_xlfn.RANK.EQ(D49,$D$3:$D$72,1)+COUNTIF($D$3:D49,D49)-1,""))),"")</f>
        <v/>
      </c>
      <c r="L49" s="6" t="str">
        <f>IFERROR(IF(ISBLANK(D49),"",IF(AND(D49&gt;'Extrato 2'!$EW$3),'Extrato 2'!$HR$2,IF(AND(D49&lt;'Extrato 2'!$EX$3),'Extrato 2'!$HQ$2,'Extrato 2'!$HP$2))),"")</f>
        <v/>
      </c>
      <c r="M49" s="6" t="e">
        <f>IF((((IF(AND('Extrato 2'!D49&gt;'Extrato 2'!$EW$3),(('Extrato 2'!$EW$3-'Extrato 2'!D49)/'Extrato 2'!D49),IF(AND('Extrato 2'!D49&lt;'Extrato 2'!$EX$3),(('Extrato 2'!$EX$3-'Extrato 2'!D49)/'Extrato 2'!D49),'Extrato 2'!$HW$2)))))&lt;0,IF(AND('Extrato 2'!D49&gt;'Extrato 2'!$EW$3),(('Extrato 2'!$EW$3-'Extrato 2'!D49)/'Extrato 2'!D49),IF(AND('Extrato 2'!D49&lt;'Extrato 2'!$EX$3),(('Extrato 2'!$EX$3-'Extrato 2'!D49)/'Extrato 2'!D49),'Extrato 2'!$HW$2))*-1,IF(AND('Extrato 2'!D49&gt;'Extrato 2'!$EW$3),(('Extrato 2'!$EW$3-'Extrato 2'!D49)/'Extrato 2'!D49),IF(AND('Extrato 2'!D49&lt;'Extrato 2'!$EX$3),(('Extrato 2'!$EX$3-'Extrato 2'!D49)/'Extrato 2'!D49),'Extrato 2'!$HW$2)))</f>
        <v>#DIV/0!</v>
      </c>
      <c r="N49" s="6" t="str">
        <f>IF(AND(D49&gt;'Extrato 2'!$EW$3),M49,"")</f>
        <v/>
      </c>
      <c r="O49" s="6" t="e">
        <f>IF(D49&lt;'Extrato 2'!$EX$3,M49,"")</f>
        <v>#DIV/0!</v>
      </c>
      <c r="P49" s="5" t="str">
        <f>IF('Extrato 2'!L49='Extrato 2'!$HP$2,'Extrato 2'!D49,"")</f>
        <v/>
      </c>
      <c r="Q49" s="4" t="str">
        <f>IF(ISNA(HLOOKUP($Q$2,'Extrato 2'!$ME$3:$NE$74,B49,0)),"",IF(HLOOKUP($Q$2,'Extrato 2'!$ME$3:$NE$74,B49,0)="","",IF(HLOOKUP($Q$2,'Extrato 2'!$ME$3:$NE$74,B49,0)=0,"",HLOOKUP($Q$2,'Extrato 2'!$ME$3:$NE$74,B49,0))))</f>
        <v/>
      </c>
      <c r="S49" s="77" t="str">
        <f t="shared" si="6"/>
        <v/>
      </c>
      <c r="T49" s="19" t="str">
        <f t="shared" si="2"/>
        <v/>
      </c>
      <c r="U49" s="3"/>
      <c r="V49" s="19" t="str">
        <f t="shared" si="3"/>
        <v/>
      </c>
      <c r="X49" s="19" t="str">
        <f t="shared" si="4"/>
        <v/>
      </c>
      <c r="Y49" s="19" t="str">
        <f t="shared" si="5"/>
        <v/>
      </c>
      <c r="AA49" s="19" t="str">
        <f>IF('Extrato 2'!D49='Extrato 2'!$EF$3,'Extrato 2'!E49,"")</f>
        <v/>
      </c>
      <c r="AB49" s="19" t="str">
        <f>IF(AA49="","-",'Extrato 2'!S49)</f>
        <v>-</v>
      </c>
      <c r="AC49" s="19" t="str">
        <v/>
      </c>
      <c r="AD49" s="19" t="str">
        <f>IF(AC49="","",VLOOKUP(AC49,'Extrato 2'!$S$3:$U$72,3,0))</f>
        <v/>
      </c>
      <c r="AE49" s="2" t="str">
        <f>IF(AC49="","",AD49&amp;" ("&amp;VLOOKUP(AC49,'Extrato 2'!$S$3:$U$72,2,0)&amp;")")</f>
        <v/>
      </c>
      <c r="AF49" s="19" t="str">
        <f>IF('Extrato 2'!D49='Extrato 2'!$EF$4,'Extrato 2'!E49,"")</f>
        <v/>
      </c>
      <c r="AG49" s="19" t="str">
        <f>IF(AF49="","-",'Extrato 2'!$S49)</f>
        <v>-</v>
      </c>
      <c r="AH49" s="19" t="str">
        <v/>
      </c>
      <c r="AI49" s="19" t="str">
        <f>IF(AH49="","",VLOOKUP(AH49,'Extrato 2'!$S$3:$U$72,3,0))</f>
        <v/>
      </c>
      <c r="AJ49" s="2" t="str">
        <f>IF(AH49="","",AI49&amp;" ("&amp;VLOOKUP(AH49,'Extrato 2'!$S$3:$U$72,2,0)&amp;")")</f>
        <v/>
      </c>
      <c r="AK49" s="19" t="str">
        <f>IF('Extrato 2'!D49='Extrato 2'!$EF$5,'Extrato 2'!E49,"")</f>
        <v/>
      </c>
      <c r="AL49" s="19" t="str">
        <f>IF(AK49="","-",'Extrato 2'!$S49)</f>
        <v>-</v>
      </c>
      <c r="AM49" s="19" t="str">
        <v/>
      </c>
      <c r="AN49" s="19" t="str">
        <f>IF(AM49="","",VLOOKUP(AM49,'Extrato 2'!$S$3:$U$72,3,0))</f>
        <v/>
      </c>
      <c r="AO49" s="2" t="str">
        <f>IF(AM49="","",AN49&amp;" ("&amp;VLOOKUP(AM49,'Extrato 2'!$S$3:$U$72,2,0)&amp;")")</f>
        <v/>
      </c>
      <c r="AP49" s="19" t="str">
        <f>IF('Extrato 2'!D49='Extrato 2'!$EF$6,'Extrato 2'!E49,"")</f>
        <v/>
      </c>
      <c r="AQ49" s="19" t="str">
        <f>IF(AP49="","-",'Extrato 2'!$S49)</f>
        <v>-</v>
      </c>
      <c r="AR49" s="19" t="str">
        <v/>
      </c>
      <c r="AS49" s="19" t="str">
        <f>IF(AR49="","",VLOOKUP(AR49,'Extrato 2'!$S$3:$U$72,3,0))</f>
        <v/>
      </c>
      <c r="AT49" s="2" t="str">
        <f>IF(AR49="","",AS49&amp;" ("&amp;VLOOKUP(AR49,'Extrato 2'!$S$3:$U$72,2,0)&amp;")")</f>
        <v/>
      </c>
      <c r="AU49" s="19" t="str">
        <f>IF('Extrato 2'!D49='Extrato 2'!$EF$7,'Extrato 2'!E49,"")</f>
        <v/>
      </c>
      <c r="AV49" s="19" t="str">
        <f>IF(AU49="","-",'Extrato 2'!$S49)</f>
        <v>-</v>
      </c>
      <c r="AW49" s="19" t="str">
        <v/>
      </c>
      <c r="AX49" s="19" t="str">
        <f>IF(AW49="","",VLOOKUP(AW49,'Extrato 2'!$S$3:$U$72,3,0))</f>
        <v/>
      </c>
      <c r="AY49" s="2" t="str">
        <f>IF(AW49="","",AX49&amp;" ("&amp;VLOOKUP(AW49,'Extrato 2'!$S$3:$U$72,2,0)&amp;")")</f>
        <v/>
      </c>
      <c r="AZ49" s="19" t="str">
        <f>IF('Extrato 2'!D49='Extrato 2'!$EF$8,'Extrato 2'!E49,"")</f>
        <v/>
      </c>
      <c r="BA49" s="19" t="str">
        <f>IF(AZ49="","-",'Extrato 2'!$S49)</f>
        <v>-</v>
      </c>
      <c r="BB49" s="19" t="str">
        <v/>
      </c>
      <c r="BC49" s="19" t="str">
        <f>IF(BB49="","",VLOOKUP(BB49,'Extrato 2'!$S$3:$U$72,3,0))</f>
        <v/>
      </c>
      <c r="BD49" s="2" t="str">
        <f>IF(BB49="","",BC49&amp;" ("&amp;VLOOKUP(BB49,'Extrato 2'!$S$3:$U$72,2,0)&amp;")")</f>
        <v/>
      </c>
      <c r="BE49" s="19" t="str">
        <f>IF('Extrato 2'!D49='Extrato 2'!$EF$9,'Extrato 2'!E49,"")</f>
        <v/>
      </c>
      <c r="BF49" s="19" t="str">
        <f>IF(BE49="","-",'Extrato 2'!$S49)</f>
        <v>-</v>
      </c>
      <c r="BG49" s="19" t="str">
        <v/>
      </c>
      <c r="BH49" s="19" t="str">
        <f>IF(BG49="","",VLOOKUP(BG49,'Extrato 2'!$S$3:$U$72,3,0))</f>
        <v/>
      </c>
      <c r="BI49" s="2" t="str">
        <f>IF(BG49="","",BH49&amp;" ("&amp;VLOOKUP(BG49,'Extrato 2'!$S$3:$U$72,2,0)&amp;")")</f>
        <v/>
      </c>
      <c r="BK49" s="19" t="str">
        <f>IF('Extrato 2'!D49='Extrato 2'!$EH$3,'Extrato 2'!E49,"")</f>
        <v/>
      </c>
      <c r="BL49" s="19" t="str">
        <f>IF(BK49="","-",'Extrato 2'!S49)</f>
        <v>-</v>
      </c>
      <c r="BM49" s="19" t="str">
        <v/>
      </c>
      <c r="BN49" s="19" t="str">
        <f>IF(BM49="","",VLOOKUP(BM49,'Extrato 2'!$S$3:$U$72,3,0))</f>
        <v/>
      </c>
      <c r="BO49" s="2" t="str">
        <f>IF(BM49="","",BN49&amp;" ("&amp;VLOOKUP(BM49,'Extrato 2'!$S$3:$U$72,2,0)&amp;")")</f>
        <v/>
      </c>
      <c r="BP49" s="19" t="str">
        <f>IF('Extrato 2'!D49='Extrato 2'!$EH$4,'Extrato 2'!E49,"")</f>
        <v/>
      </c>
      <c r="BQ49" s="19" t="str">
        <f>IF(BP49="","-",'Extrato 2'!$S49)</f>
        <v>-</v>
      </c>
      <c r="BR49" s="19" t="str">
        <v/>
      </c>
      <c r="BS49" s="19" t="str">
        <f>IF(BR49="","",VLOOKUP(BR49,'Extrato 2'!$S$3:$U$72,3,0))</f>
        <v/>
      </c>
      <c r="BT49" s="2" t="str">
        <f>IF(BR49="","",BS49&amp;" ("&amp;VLOOKUP(BR49,'Extrato 2'!$S$3:$U$72,2,0)&amp;")")</f>
        <v/>
      </c>
      <c r="BU49" s="19" t="str">
        <f>IF('Extrato 2'!D49='Extrato 2'!$EH$5,'Extrato 2'!E49,"")</f>
        <v/>
      </c>
      <c r="BV49" s="19" t="str">
        <f>IF(BU49="","-",'Extrato 2'!$S49)</f>
        <v>-</v>
      </c>
      <c r="BW49" s="19" t="str">
        <v/>
      </c>
      <c r="BX49" s="19" t="str">
        <f>IF(BW49="","",VLOOKUP(BW49,'Extrato 2'!$S$3:$U$72,3,0))</f>
        <v/>
      </c>
      <c r="BY49" s="2" t="str">
        <f>IF(BW49="","",BX49&amp;" ("&amp;VLOOKUP(BW49,'Extrato 2'!$S$3:$U$72,2,0)&amp;")")</f>
        <v/>
      </c>
      <c r="BZ49" s="19" t="str">
        <f>IF('Extrato 2'!D49='Extrato 2'!$EH$6,'Extrato 2'!E49,"")</f>
        <v/>
      </c>
      <c r="CA49" s="19" t="str">
        <f>IF(BZ49="","-",'Extrato 2'!$S49)</f>
        <v>-</v>
      </c>
      <c r="CB49" s="19" t="str">
        <v/>
      </c>
      <c r="CC49" s="19" t="str">
        <f>IF(CB49="","",VLOOKUP(CB49,'Extrato 2'!$S$3:$U$72,3,0))</f>
        <v/>
      </c>
      <c r="CD49" s="2" t="str">
        <f>IF(CB49="","",CC49&amp;" ("&amp;VLOOKUP(CB49,'Extrato 2'!$S$3:$U$72,2,0)&amp;")")</f>
        <v/>
      </c>
      <c r="CE49" s="19" t="str">
        <f>IF('Extrato 2'!D49='Extrato 2'!$EH$7,'Extrato 2'!E49,"")</f>
        <v/>
      </c>
      <c r="CF49" s="19" t="str">
        <f>IF(CE49="","-",'Extrato 2'!$S49)</f>
        <v>-</v>
      </c>
      <c r="CG49" s="19" t="str">
        <v/>
      </c>
      <c r="CH49" s="19" t="str">
        <f>IF(CG49="","",VLOOKUP(CG49,'Extrato 2'!$S$3:$U$72,3,0))</f>
        <v/>
      </c>
      <c r="CI49" s="2" t="str">
        <f>IF(CG49="","",CH49&amp;" ("&amp;VLOOKUP(CG49,'Extrato 2'!$S$3:$U$72,2,0)&amp;")")</f>
        <v/>
      </c>
      <c r="CJ49" s="19" t="str">
        <f>IF('Extrato 2'!D49='Extrato 2'!$EH$8,'Extrato 2'!E49,"")</f>
        <v/>
      </c>
      <c r="CK49" s="19" t="str">
        <f>IF(CJ49="","-",'Extrato 2'!$S49)</f>
        <v>-</v>
      </c>
      <c r="CL49" s="19" t="str">
        <v/>
      </c>
      <c r="CM49" s="19" t="str">
        <f>IF(CL49="","",VLOOKUP(CL49,'Extrato 2'!$S$3:$U$72,3,0))</f>
        <v/>
      </c>
      <c r="CN49" s="2" t="str">
        <f>IF(CL49="","",CM49&amp;" ("&amp;VLOOKUP(CL49,'Extrato 2'!$S$3:$U$72,2,0)&amp;")")</f>
        <v/>
      </c>
      <c r="CO49" s="19" t="str">
        <f>IF('Extrato 2'!D49='Extrato 2'!$EH$9,'Extrato 2'!E49,"")</f>
        <v/>
      </c>
      <c r="CP49" s="19" t="str">
        <f>IF(CO49="","-",'Extrato 2'!$S49)</f>
        <v>-</v>
      </c>
      <c r="CQ49" s="19" t="str">
        <v/>
      </c>
      <c r="CR49" s="19" t="str">
        <f>IF(CQ49="","",VLOOKUP(CQ49,'Extrato 2'!$S$3:$U$72,3,0))</f>
        <v/>
      </c>
      <c r="CS49" s="2" t="str">
        <f>IF(CQ49="","",CR49&amp;" ("&amp;VLOOKUP(CQ49,'Extrato 2'!$S$3:$U$72,2,0)&amp;")")</f>
        <v/>
      </c>
      <c r="CU49" s="19">
        <f>IF('Extrato 2'!D49='Extrato 2'!$EJ$3,'Extrato 2'!E49,"")</f>
        <v>0</v>
      </c>
      <c r="CV49" s="19" t="str">
        <f>IF(CU49="","-",'Extrato 2'!S49)</f>
        <v/>
      </c>
      <c r="CW49" s="19" t="str">
        <v/>
      </c>
      <c r="CX49" s="19" t="str">
        <f>IF(CW49="","",VLOOKUP(CW49,'Extrato 2'!$S$3:$U$72,3,0))</f>
        <v/>
      </c>
      <c r="CY49" s="2" t="str">
        <f>IF(CW49="","",CX49&amp;" ("&amp;VLOOKUP(CW49,'Extrato 2'!$S$3:$U$72,2,0)&amp;")")</f>
        <v/>
      </c>
      <c r="CZ49" s="19">
        <f>IF('Extrato 2'!D49='Extrato 2'!$EJ$4,'Extrato 2'!E49,"")</f>
        <v>0</v>
      </c>
      <c r="DA49" s="19" t="str">
        <f>IF(CZ49="","-",'Extrato 2'!$S49)</f>
        <v/>
      </c>
      <c r="DB49" s="19" t="str">
        <v/>
      </c>
      <c r="DC49" s="19" t="str">
        <f>IF(DB49="","",VLOOKUP(DB49,'Extrato 2'!$S$3:$U$72,3,0))</f>
        <v/>
      </c>
      <c r="DD49" s="2" t="str">
        <f>IF(DB49="","",DC49&amp;" ("&amp;VLOOKUP(DB49,'Extrato 2'!$S$3:$U$72,2,0)&amp;")")</f>
        <v/>
      </c>
      <c r="DE49" s="19">
        <f>IF('Extrato 2'!D49='Extrato 2'!$EJ$5,'Extrato 2'!E49,"")</f>
        <v>0</v>
      </c>
      <c r="DF49" s="19" t="str">
        <f>IF(DE49="","-",'Extrato 2'!$S49)</f>
        <v/>
      </c>
      <c r="DG49" s="19" t="str">
        <v/>
      </c>
      <c r="DH49" s="19" t="str">
        <f>IF(DG49="","",VLOOKUP(DG49,'Extrato 2'!$S$3:$U$72,3,0))</f>
        <v/>
      </c>
      <c r="DI49" s="2" t="str">
        <f>IF(DG49="","",DH49&amp;" ("&amp;VLOOKUP(DG49,'Extrato 2'!$S$3:$U$72,2,0)&amp;")")</f>
        <v/>
      </c>
      <c r="DJ49" s="19">
        <f>IF('Extrato 2'!D49='Extrato 2'!$EJ$6,'Extrato 2'!E49,"")</f>
        <v>0</v>
      </c>
      <c r="DK49" s="19" t="str">
        <f>IF(DJ49="","-",'Extrato 2'!$S49)</f>
        <v/>
      </c>
      <c r="DL49" s="19" t="str">
        <v/>
      </c>
      <c r="DM49" s="19" t="str">
        <f>IF(DL49="","",VLOOKUP(DL49,'Extrato 2'!$S$3:$U$72,3,0))</f>
        <v/>
      </c>
      <c r="DN49" s="2" t="str">
        <f>IF(DL49="","",DM49&amp;" ("&amp;VLOOKUP(DL49,'Extrato 2'!$S$3:$U$72,2,0)&amp;")")</f>
        <v/>
      </c>
      <c r="DO49" s="19">
        <f>IF('Extrato 2'!D49='Extrato 2'!$EJ$7,'Extrato 2'!E49,"")</f>
        <v>0</v>
      </c>
      <c r="DP49" s="19" t="str">
        <f>IF(DO49="","-",'Extrato 2'!$S49)</f>
        <v/>
      </c>
      <c r="DQ49" s="19" t="str">
        <v/>
      </c>
      <c r="DR49" s="19" t="str">
        <f>IF(DQ49="","",VLOOKUP(DQ49,'Extrato 2'!$S$3:$U$72,3,0))</f>
        <v/>
      </c>
      <c r="DS49" s="2" t="str">
        <f>IF(DQ49="","",DR49&amp;" ("&amp;VLOOKUP(DQ49,'Extrato 2'!$S$3:$U$72,2,0)&amp;")")</f>
        <v/>
      </c>
      <c r="DT49" s="19">
        <f>IF('Extrato 2'!D49='Extrato 2'!$EJ$8,'Extrato 2'!E49,"")</f>
        <v>0</v>
      </c>
      <c r="DU49" s="19" t="str">
        <f>IF(DT49="","-",'Extrato 2'!$S49)</f>
        <v/>
      </c>
      <c r="DV49" s="19" t="str">
        <v/>
      </c>
      <c r="DW49" s="19" t="str">
        <f>IF(DV49="","",VLOOKUP(DV49,'Extrato 2'!$S$3:$U$72,3,0))</f>
        <v/>
      </c>
      <c r="DX49" s="2" t="str">
        <f>IF(DV49="","",DW49&amp;" ("&amp;VLOOKUP(DV49,'Extrato 2'!$S$3:$U$72,2,0)&amp;")")</f>
        <v/>
      </c>
      <c r="DY49" s="19">
        <f>IF('Extrato 2'!D49='Extrato 2'!$EJ$9,'Extrato 2'!E49,"")</f>
        <v>0</v>
      </c>
      <c r="DZ49" s="19" t="str">
        <f>IF(DY49="","-",'Extrato 2'!$S49)</f>
        <v/>
      </c>
      <c r="EA49" s="19" t="str">
        <v/>
      </c>
      <c r="EB49" s="19" t="str">
        <f>IF(EA49="","",VLOOKUP(EA49,'Extrato 2'!$S$3:$U$72,3,0))</f>
        <v/>
      </c>
      <c r="EC49" s="2" t="str">
        <f>IF(EA49="","",EB49&amp;" ("&amp;VLOOKUP(EA49,'Extrato 2'!$S$3:$U$72,2,0)&amp;")")</f>
        <v/>
      </c>
      <c r="FM49" s="78">
        <v>47</v>
      </c>
      <c r="FN49" s="78" t="str">
        <f>IF('Extrato 2'!$FG$13='Extrato 2'!$GB$29,'Extrato 2'!AE49,IF('Extrato 2'!$FG$13='Extrato 2'!$GC$29,'Extrato 2'!BO49,IF('Extrato 2'!$FG$13='Extrato 2'!$EJ$2,'Extrato 2'!CY49,"")))</f>
        <v/>
      </c>
      <c r="FO49" s="78">
        <v>47</v>
      </c>
      <c r="FP49" s="78" t="str">
        <f>IF('Extrato 2'!$FG$13='Extrato 2'!$GB$29,'Extrato 2'!AJ49,IF('Extrato 2'!$FG$13='Extrato 2'!$GC$29,'Extrato 2'!BT49,IF('Extrato 2'!$FG$13='Extrato 2'!$EJ$2,'Extrato 2'!DD49,"")))</f>
        <v/>
      </c>
      <c r="FQ49" s="78">
        <v>47</v>
      </c>
      <c r="FR49" s="78" t="str">
        <f>IF('Extrato 2'!$FG$13='Extrato 2'!$GB$29,'Extrato 2'!AO49,IF('Extrato 2'!$FG$13='Extrato 2'!$GC$29,'Extrato 2'!BY49,IF('Extrato 2'!$FG$13='Extrato 2'!$EJ$2,'Extrato 2'!DI49,"")))</f>
        <v/>
      </c>
      <c r="FS49" s="78">
        <v>47</v>
      </c>
      <c r="FT49" s="78" t="str">
        <f>IF('Extrato 2'!$FG$13='Extrato 2'!$GB$29,'Extrato 2'!AT49,IF('Extrato 2'!$FG$13='Extrato 2'!$GC$29,'Extrato 2'!CD49,IF('Extrato 2'!$FG$13='Extrato 2'!$EJ$2,'Extrato 2'!DN49,"")))</f>
        <v/>
      </c>
      <c r="FU49" s="78">
        <v>47</v>
      </c>
      <c r="FV49" s="78" t="str">
        <f>IF('Extrato 2'!$FG$13='Extrato 2'!$GB$29,'Extrato 2'!AY49,IF('Extrato 2'!$FG$13='Extrato 2'!$GC$29,'Extrato 2'!CI49,IF('Extrato 2'!$FG$13='Extrato 2'!$EJ$2,'Extrato 2'!DS49,"")))</f>
        <v/>
      </c>
      <c r="FW49" s="78">
        <v>47</v>
      </c>
      <c r="FX49" s="78" t="str">
        <f>IF('Extrato 2'!$FG$13='Extrato 2'!$GB$29,'Extrato 2'!BD49,IF('Extrato 2'!$FG$13='Extrato 2'!$GC$29,'Extrato 2'!CN49,IF('Extrato 2'!$FG$13='Extrato 2'!$EJ$2,'Extrato 2'!DX49,"")))</f>
        <v/>
      </c>
      <c r="FY49" s="78">
        <v>47</v>
      </c>
      <c r="FZ49" s="78" t="str">
        <f>IF('Extrato 2'!$FG$13='Extrato 2'!$GB$29,'Extrato 2'!BI49,IF('Extrato 2'!$FG$13='Extrato 2'!$GC$29,'Extrato 2'!CS49,IF('Extrato 2'!$FG$13='Extrato 2'!$EJ$2,'Extrato 2'!EC49,"")))</f>
        <v/>
      </c>
      <c r="MB49" s="32">
        <f t="shared" si="12"/>
        <v>45</v>
      </c>
      <c r="MC49" s="32">
        <v>47</v>
      </c>
      <c r="MD49" s="32" t="str">
        <f>IF('Extrato 2'!X47=0,"",'Extrato 2'!X47)</f>
        <v/>
      </c>
      <c r="ME49" s="32"/>
      <c r="MF49" s="32"/>
      <c r="MG49" s="32"/>
      <c r="MH49" s="32"/>
      <c r="MI49" s="32"/>
      <c r="MJ49" s="32"/>
      <c r="MK49" s="32"/>
      <c r="ML49" s="32"/>
      <c r="MM49" s="32"/>
      <c r="MN49" s="32"/>
      <c r="MO49" s="32"/>
      <c r="MP49" s="32"/>
      <c r="MQ49" s="32"/>
      <c r="MR49" s="32"/>
      <c r="MS49" s="32"/>
      <c r="MT49" s="32"/>
      <c r="MU49" s="32"/>
      <c r="MV49" s="32"/>
      <c r="MW49" s="32"/>
      <c r="MX49" s="32"/>
      <c r="MY49" s="32"/>
      <c r="MZ49" s="32"/>
      <c r="NA49" s="32"/>
      <c r="NB49" s="32"/>
      <c r="NC49" s="32"/>
      <c r="ND49" s="32"/>
      <c r="NE49" s="32"/>
    </row>
    <row r="50" spans="2:369" ht="15" customHeight="1" x14ac:dyDescent="0.25">
      <c r="B50" s="19">
        <f>'Extrato 2'!MC52</f>
        <v>50</v>
      </c>
      <c r="C50" s="7">
        <f>Esboço!AX48</f>
        <v>48</v>
      </c>
      <c r="D50" s="4"/>
      <c r="E50" s="3"/>
      <c r="F50" s="19" t="str">
        <f t="shared" si="0"/>
        <v>-</v>
      </c>
      <c r="G50" s="19" t="str">
        <f t="shared" si="1"/>
        <v>-</v>
      </c>
      <c r="H50" s="22" t="str">
        <v/>
      </c>
      <c r="I50" s="22" t="str">
        <v/>
      </c>
      <c r="J50" s="76" t="str">
        <f>IFERROR(IF('Análise Quantitativa'!$D$33="Máximo",RANK(D50,$D$3:$D$72,0),IF('Análise Quantitativa'!$D$33="Mínimo",RANK(D50,$D$3:$D$72,1),IF('Análise Quantitativa'!$D$33="- Mínimo",RANK(D50,$D$3:$D$72,1),""))),"")</f>
        <v/>
      </c>
      <c r="K50" s="76" t="str">
        <f>IFERROR(IF('Análise Quantitativa'!$D$33="Máximo",_xlfn.RANK.EQ(D50,$D$3:$D$72,0)+COUNTIF($D$3:D50,D50)-1,IF('Análise Quantitativa'!$D$33="Mínimo",_xlfn.RANK.EQ(D50,$D$3:$D$72,1)+COUNTIF($D$3:D50,D50)-1,IF('Análise Quantitativa'!$D$33="- Mínimo",_xlfn.RANK.EQ(D50,$D$3:$D$72,1)+COUNTIF($D$3:D50,D50)-1,""))),"")</f>
        <v/>
      </c>
      <c r="L50" s="6" t="str">
        <f>IFERROR(IF(ISBLANK(D50),"",IF(AND(D50&gt;'Extrato 2'!$EW$3),'Extrato 2'!$HR$2,IF(AND(D50&lt;'Extrato 2'!$EX$3),'Extrato 2'!$HQ$2,'Extrato 2'!$HP$2))),"")</f>
        <v/>
      </c>
      <c r="M50" s="6" t="e">
        <f>IF((((IF(AND('Extrato 2'!D50&gt;'Extrato 2'!$EW$3),(('Extrato 2'!$EW$3-'Extrato 2'!D50)/'Extrato 2'!D50),IF(AND('Extrato 2'!D50&lt;'Extrato 2'!$EX$3),(('Extrato 2'!$EX$3-'Extrato 2'!D50)/'Extrato 2'!D50),'Extrato 2'!$HW$2)))))&lt;0,IF(AND('Extrato 2'!D50&gt;'Extrato 2'!$EW$3),(('Extrato 2'!$EW$3-'Extrato 2'!D50)/'Extrato 2'!D50),IF(AND('Extrato 2'!D50&lt;'Extrato 2'!$EX$3),(('Extrato 2'!$EX$3-'Extrato 2'!D50)/'Extrato 2'!D50),'Extrato 2'!$HW$2))*-1,IF(AND('Extrato 2'!D50&gt;'Extrato 2'!$EW$3),(('Extrato 2'!$EW$3-'Extrato 2'!D50)/'Extrato 2'!D50),IF(AND('Extrato 2'!D50&lt;'Extrato 2'!$EX$3),(('Extrato 2'!$EX$3-'Extrato 2'!D50)/'Extrato 2'!D50),'Extrato 2'!$HW$2)))</f>
        <v>#DIV/0!</v>
      </c>
      <c r="N50" s="6" t="str">
        <f>IF(AND(D50&gt;'Extrato 2'!$EW$3),M50,"")</f>
        <v/>
      </c>
      <c r="O50" s="6" t="e">
        <f>IF(D50&lt;'Extrato 2'!$EX$3,M50,"")</f>
        <v>#DIV/0!</v>
      </c>
      <c r="P50" s="5" t="str">
        <f>IF('Extrato 2'!L50='Extrato 2'!$HP$2,'Extrato 2'!D50,"")</f>
        <v/>
      </c>
      <c r="Q50" s="4" t="str">
        <f>IF(ISNA(HLOOKUP($Q$2,'Extrato 2'!$ME$3:$NE$74,B50,0)),"",IF(HLOOKUP($Q$2,'Extrato 2'!$ME$3:$NE$74,B50,0)="","",IF(HLOOKUP($Q$2,'Extrato 2'!$ME$3:$NE$74,B50,0)=0,"",HLOOKUP($Q$2,'Extrato 2'!$ME$3:$NE$74,B50,0))))</f>
        <v/>
      </c>
      <c r="S50" s="77" t="str">
        <f t="shared" si="6"/>
        <v/>
      </c>
      <c r="T50" s="19" t="str">
        <f t="shared" si="2"/>
        <v/>
      </c>
      <c r="U50" s="3"/>
      <c r="V50" s="19" t="str">
        <f t="shared" si="3"/>
        <v/>
      </c>
      <c r="X50" s="19" t="str">
        <f t="shared" si="4"/>
        <v/>
      </c>
      <c r="Y50" s="19" t="str">
        <f t="shared" si="5"/>
        <v/>
      </c>
      <c r="AA50" s="19" t="str">
        <f>IF('Extrato 2'!D50='Extrato 2'!$EF$3,'Extrato 2'!E50,"")</f>
        <v/>
      </c>
      <c r="AB50" s="19" t="str">
        <f>IF(AA50="","-",'Extrato 2'!S50)</f>
        <v>-</v>
      </c>
      <c r="AC50" s="19" t="str">
        <v/>
      </c>
      <c r="AD50" s="19" t="str">
        <f>IF(AC50="","",VLOOKUP(AC50,'Extrato 2'!$S$3:$U$72,3,0))</f>
        <v/>
      </c>
      <c r="AE50" s="2" t="str">
        <f>IF(AC50="","",AD50&amp;" ("&amp;VLOOKUP(AC50,'Extrato 2'!$S$3:$U$72,2,0)&amp;")")</f>
        <v/>
      </c>
      <c r="AF50" s="19" t="str">
        <f>IF('Extrato 2'!D50='Extrato 2'!$EF$4,'Extrato 2'!E50,"")</f>
        <v/>
      </c>
      <c r="AG50" s="19" t="str">
        <f>IF(AF50="","-",'Extrato 2'!$S50)</f>
        <v>-</v>
      </c>
      <c r="AH50" s="19" t="str">
        <v/>
      </c>
      <c r="AI50" s="19" t="str">
        <f>IF(AH50="","",VLOOKUP(AH50,'Extrato 2'!$S$3:$U$72,3,0))</f>
        <v/>
      </c>
      <c r="AJ50" s="2" t="str">
        <f>IF(AH50="","",AI50&amp;" ("&amp;VLOOKUP(AH50,'Extrato 2'!$S$3:$U$72,2,0)&amp;")")</f>
        <v/>
      </c>
      <c r="AK50" s="19" t="str">
        <f>IF('Extrato 2'!D50='Extrato 2'!$EF$5,'Extrato 2'!E50,"")</f>
        <v/>
      </c>
      <c r="AL50" s="19" t="str">
        <f>IF(AK50="","-",'Extrato 2'!$S50)</f>
        <v>-</v>
      </c>
      <c r="AM50" s="19" t="str">
        <v/>
      </c>
      <c r="AN50" s="19" t="str">
        <f>IF(AM50="","",VLOOKUP(AM50,'Extrato 2'!$S$3:$U$72,3,0))</f>
        <v/>
      </c>
      <c r="AO50" s="2" t="str">
        <f>IF(AM50="","",AN50&amp;" ("&amp;VLOOKUP(AM50,'Extrato 2'!$S$3:$U$72,2,0)&amp;")")</f>
        <v/>
      </c>
      <c r="AP50" s="19" t="str">
        <f>IF('Extrato 2'!D50='Extrato 2'!$EF$6,'Extrato 2'!E50,"")</f>
        <v/>
      </c>
      <c r="AQ50" s="19" t="str">
        <f>IF(AP50="","-",'Extrato 2'!$S50)</f>
        <v>-</v>
      </c>
      <c r="AR50" s="19" t="str">
        <v/>
      </c>
      <c r="AS50" s="19" t="str">
        <f>IF(AR50="","",VLOOKUP(AR50,'Extrato 2'!$S$3:$U$72,3,0))</f>
        <v/>
      </c>
      <c r="AT50" s="2" t="str">
        <f>IF(AR50="","",AS50&amp;" ("&amp;VLOOKUP(AR50,'Extrato 2'!$S$3:$U$72,2,0)&amp;")")</f>
        <v/>
      </c>
      <c r="AU50" s="19" t="str">
        <f>IF('Extrato 2'!D50='Extrato 2'!$EF$7,'Extrato 2'!E50,"")</f>
        <v/>
      </c>
      <c r="AV50" s="19" t="str">
        <f>IF(AU50="","-",'Extrato 2'!$S50)</f>
        <v>-</v>
      </c>
      <c r="AW50" s="19" t="str">
        <v/>
      </c>
      <c r="AX50" s="19" t="str">
        <f>IF(AW50="","",VLOOKUP(AW50,'Extrato 2'!$S$3:$U$72,3,0))</f>
        <v/>
      </c>
      <c r="AY50" s="2" t="str">
        <f>IF(AW50="","",AX50&amp;" ("&amp;VLOOKUP(AW50,'Extrato 2'!$S$3:$U$72,2,0)&amp;")")</f>
        <v/>
      </c>
      <c r="AZ50" s="19" t="str">
        <f>IF('Extrato 2'!D50='Extrato 2'!$EF$8,'Extrato 2'!E50,"")</f>
        <v/>
      </c>
      <c r="BA50" s="19" t="str">
        <f>IF(AZ50="","-",'Extrato 2'!$S50)</f>
        <v>-</v>
      </c>
      <c r="BB50" s="19" t="str">
        <v/>
      </c>
      <c r="BC50" s="19" t="str">
        <f>IF(BB50="","",VLOOKUP(BB50,'Extrato 2'!$S$3:$U$72,3,0))</f>
        <v/>
      </c>
      <c r="BD50" s="2" t="str">
        <f>IF(BB50="","",BC50&amp;" ("&amp;VLOOKUP(BB50,'Extrato 2'!$S$3:$U$72,2,0)&amp;")")</f>
        <v/>
      </c>
      <c r="BE50" s="19" t="str">
        <f>IF('Extrato 2'!D50='Extrato 2'!$EF$9,'Extrato 2'!E50,"")</f>
        <v/>
      </c>
      <c r="BF50" s="19" t="str">
        <f>IF(BE50="","-",'Extrato 2'!$S50)</f>
        <v>-</v>
      </c>
      <c r="BG50" s="19" t="str">
        <v/>
      </c>
      <c r="BH50" s="19" t="str">
        <f>IF(BG50="","",VLOOKUP(BG50,'Extrato 2'!$S$3:$U$72,3,0))</f>
        <v/>
      </c>
      <c r="BI50" s="2" t="str">
        <f>IF(BG50="","",BH50&amp;" ("&amp;VLOOKUP(BG50,'Extrato 2'!$S$3:$U$72,2,0)&amp;")")</f>
        <v/>
      </c>
      <c r="BK50" s="19" t="str">
        <f>IF('Extrato 2'!D50='Extrato 2'!$EH$3,'Extrato 2'!E50,"")</f>
        <v/>
      </c>
      <c r="BL50" s="19" t="str">
        <f>IF(BK50="","-",'Extrato 2'!S50)</f>
        <v>-</v>
      </c>
      <c r="BM50" s="19" t="str">
        <v/>
      </c>
      <c r="BN50" s="19" t="str">
        <f>IF(BM50="","",VLOOKUP(BM50,'Extrato 2'!$S$3:$U$72,3,0))</f>
        <v/>
      </c>
      <c r="BO50" s="2" t="str">
        <f>IF(BM50="","",BN50&amp;" ("&amp;VLOOKUP(BM50,'Extrato 2'!$S$3:$U$72,2,0)&amp;")")</f>
        <v/>
      </c>
      <c r="BP50" s="19" t="str">
        <f>IF('Extrato 2'!D50='Extrato 2'!$EH$4,'Extrato 2'!E50,"")</f>
        <v/>
      </c>
      <c r="BQ50" s="19" t="str">
        <f>IF(BP50="","-",'Extrato 2'!$S50)</f>
        <v>-</v>
      </c>
      <c r="BR50" s="19" t="str">
        <v/>
      </c>
      <c r="BS50" s="19" t="str">
        <f>IF(BR50="","",VLOOKUP(BR50,'Extrato 2'!$S$3:$U$72,3,0))</f>
        <v/>
      </c>
      <c r="BT50" s="2" t="str">
        <f>IF(BR50="","",BS50&amp;" ("&amp;VLOOKUP(BR50,'Extrato 2'!$S$3:$U$72,2,0)&amp;")")</f>
        <v/>
      </c>
      <c r="BU50" s="19" t="str">
        <f>IF('Extrato 2'!D50='Extrato 2'!$EH$5,'Extrato 2'!E50,"")</f>
        <v/>
      </c>
      <c r="BV50" s="19" t="str">
        <f>IF(BU50="","-",'Extrato 2'!$S50)</f>
        <v>-</v>
      </c>
      <c r="BW50" s="19" t="str">
        <v/>
      </c>
      <c r="BX50" s="19" t="str">
        <f>IF(BW50="","",VLOOKUP(BW50,'Extrato 2'!$S$3:$U$72,3,0))</f>
        <v/>
      </c>
      <c r="BY50" s="2" t="str">
        <f>IF(BW50="","",BX50&amp;" ("&amp;VLOOKUP(BW50,'Extrato 2'!$S$3:$U$72,2,0)&amp;")")</f>
        <v/>
      </c>
      <c r="BZ50" s="19" t="str">
        <f>IF('Extrato 2'!D50='Extrato 2'!$EH$6,'Extrato 2'!E50,"")</f>
        <v/>
      </c>
      <c r="CA50" s="19" t="str">
        <f>IF(BZ50="","-",'Extrato 2'!$S50)</f>
        <v>-</v>
      </c>
      <c r="CB50" s="19" t="str">
        <v/>
      </c>
      <c r="CC50" s="19" t="str">
        <f>IF(CB50="","",VLOOKUP(CB50,'Extrato 2'!$S$3:$U$72,3,0))</f>
        <v/>
      </c>
      <c r="CD50" s="2" t="str">
        <f>IF(CB50="","",CC50&amp;" ("&amp;VLOOKUP(CB50,'Extrato 2'!$S$3:$U$72,2,0)&amp;")")</f>
        <v/>
      </c>
      <c r="CE50" s="19" t="str">
        <f>IF('Extrato 2'!D50='Extrato 2'!$EH$7,'Extrato 2'!E50,"")</f>
        <v/>
      </c>
      <c r="CF50" s="19" t="str">
        <f>IF(CE50="","-",'Extrato 2'!$S50)</f>
        <v>-</v>
      </c>
      <c r="CG50" s="19" t="str">
        <v/>
      </c>
      <c r="CH50" s="19" t="str">
        <f>IF(CG50="","",VLOOKUP(CG50,'Extrato 2'!$S$3:$U$72,3,0))</f>
        <v/>
      </c>
      <c r="CI50" s="2" t="str">
        <f>IF(CG50="","",CH50&amp;" ("&amp;VLOOKUP(CG50,'Extrato 2'!$S$3:$U$72,2,0)&amp;")")</f>
        <v/>
      </c>
      <c r="CJ50" s="19" t="str">
        <f>IF('Extrato 2'!D50='Extrato 2'!$EH$8,'Extrato 2'!E50,"")</f>
        <v/>
      </c>
      <c r="CK50" s="19" t="str">
        <f>IF(CJ50="","-",'Extrato 2'!$S50)</f>
        <v>-</v>
      </c>
      <c r="CL50" s="19" t="str">
        <v/>
      </c>
      <c r="CM50" s="19" t="str">
        <f>IF(CL50="","",VLOOKUP(CL50,'Extrato 2'!$S$3:$U$72,3,0))</f>
        <v/>
      </c>
      <c r="CN50" s="2" t="str">
        <f>IF(CL50="","",CM50&amp;" ("&amp;VLOOKUP(CL50,'Extrato 2'!$S$3:$U$72,2,0)&amp;")")</f>
        <v/>
      </c>
      <c r="CO50" s="19" t="str">
        <f>IF('Extrato 2'!D50='Extrato 2'!$EH$9,'Extrato 2'!E50,"")</f>
        <v/>
      </c>
      <c r="CP50" s="19" t="str">
        <f>IF(CO50="","-",'Extrato 2'!$S50)</f>
        <v>-</v>
      </c>
      <c r="CQ50" s="19" t="str">
        <v/>
      </c>
      <c r="CR50" s="19" t="str">
        <f>IF(CQ50="","",VLOOKUP(CQ50,'Extrato 2'!$S$3:$U$72,3,0))</f>
        <v/>
      </c>
      <c r="CS50" s="2" t="str">
        <f>IF(CQ50="","",CR50&amp;" ("&amp;VLOOKUP(CQ50,'Extrato 2'!$S$3:$U$72,2,0)&amp;")")</f>
        <v/>
      </c>
      <c r="CU50" s="19">
        <f>IF('Extrato 2'!D50='Extrato 2'!$EJ$3,'Extrato 2'!E50,"")</f>
        <v>0</v>
      </c>
      <c r="CV50" s="19" t="str">
        <f>IF(CU50="","-",'Extrato 2'!S50)</f>
        <v/>
      </c>
      <c r="CW50" s="19" t="str">
        <v/>
      </c>
      <c r="CX50" s="19" t="str">
        <f>IF(CW50="","",VLOOKUP(CW50,'Extrato 2'!$S$3:$U$72,3,0))</f>
        <v/>
      </c>
      <c r="CY50" s="2" t="str">
        <f>IF(CW50="","",CX50&amp;" ("&amp;VLOOKUP(CW50,'Extrato 2'!$S$3:$U$72,2,0)&amp;")")</f>
        <v/>
      </c>
      <c r="CZ50" s="19">
        <f>IF('Extrato 2'!D50='Extrato 2'!$EJ$4,'Extrato 2'!E50,"")</f>
        <v>0</v>
      </c>
      <c r="DA50" s="19" t="str">
        <f>IF(CZ50="","-",'Extrato 2'!$S50)</f>
        <v/>
      </c>
      <c r="DB50" s="19" t="str">
        <v/>
      </c>
      <c r="DC50" s="19" t="str">
        <f>IF(DB50="","",VLOOKUP(DB50,'Extrato 2'!$S$3:$U$72,3,0))</f>
        <v/>
      </c>
      <c r="DD50" s="2" t="str">
        <f>IF(DB50="","",DC50&amp;" ("&amp;VLOOKUP(DB50,'Extrato 2'!$S$3:$U$72,2,0)&amp;")")</f>
        <v/>
      </c>
      <c r="DE50" s="19">
        <f>IF('Extrato 2'!D50='Extrato 2'!$EJ$5,'Extrato 2'!E50,"")</f>
        <v>0</v>
      </c>
      <c r="DF50" s="19" t="str">
        <f>IF(DE50="","-",'Extrato 2'!$S50)</f>
        <v/>
      </c>
      <c r="DG50" s="19" t="str">
        <v/>
      </c>
      <c r="DH50" s="19" t="str">
        <f>IF(DG50="","",VLOOKUP(DG50,'Extrato 2'!$S$3:$U$72,3,0))</f>
        <v/>
      </c>
      <c r="DI50" s="2" t="str">
        <f>IF(DG50="","",DH50&amp;" ("&amp;VLOOKUP(DG50,'Extrato 2'!$S$3:$U$72,2,0)&amp;")")</f>
        <v/>
      </c>
      <c r="DJ50" s="19">
        <f>IF('Extrato 2'!D50='Extrato 2'!$EJ$6,'Extrato 2'!E50,"")</f>
        <v>0</v>
      </c>
      <c r="DK50" s="19" t="str">
        <f>IF(DJ50="","-",'Extrato 2'!$S50)</f>
        <v/>
      </c>
      <c r="DL50" s="19" t="str">
        <v/>
      </c>
      <c r="DM50" s="19" t="str">
        <f>IF(DL50="","",VLOOKUP(DL50,'Extrato 2'!$S$3:$U$72,3,0))</f>
        <v/>
      </c>
      <c r="DN50" s="2" t="str">
        <f>IF(DL50="","",DM50&amp;" ("&amp;VLOOKUP(DL50,'Extrato 2'!$S$3:$U$72,2,0)&amp;")")</f>
        <v/>
      </c>
      <c r="DO50" s="19">
        <f>IF('Extrato 2'!D50='Extrato 2'!$EJ$7,'Extrato 2'!E50,"")</f>
        <v>0</v>
      </c>
      <c r="DP50" s="19" t="str">
        <f>IF(DO50="","-",'Extrato 2'!$S50)</f>
        <v/>
      </c>
      <c r="DQ50" s="19" t="str">
        <v/>
      </c>
      <c r="DR50" s="19" t="str">
        <f>IF(DQ50="","",VLOOKUP(DQ50,'Extrato 2'!$S$3:$U$72,3,0))</f>
        <v/>
      </c>
      <c r="DS50" s="2" t="str">
        <f>IF(DQ50="","",DR50&amp;" ("&amp;VLOOKUP(DQ50,'Extrato 2'!$S$3:$U$72,2,0)&amp;")")</f>
        <v/>
      </c>
      <c r="DT50" s="19">
        <f>IF('Extrato 2'!D50='Extrato 2'!$EJ$8,'Extrato 2'!E50,"")</f>
        <v>0</v>
      </c>
      <c r="DU50" s="19" t="str">
        <f>IF(DT50="","-",'Extrato 2'!$S50)</f>
        <v/>
      </c>
      <c r="DV50" s="19" t="str">
        <v/>
      </c>
      <c r="DW50" s="19" t="str">
        <f>IF(DV50="","",VLOOKUP(DV50,'Extrato 2'!$S$3:$U$72,3,0))</f>
        <v/>
      </c>
      <c r="DX50" s="2" t="str">
        <f>IF(DV50="","",DW50&amp;" ("&amp;VLOOKUP(DV50,'Extrato 2'!$S$3:$U$72,2,0)&amp;")")</f>
        <v/>
      </c>
      <c r="DY50" s="19">
        <f>IF('Extrato 2'!D50='Extrato 2'!$EJ$9,'Extrato 2'!E50,"")</f>
        <v>0</v>
      </c>
      <c r="DZ50" s="19" t="str">
        <f>IF(DY50="","-",'Extrato 2'!$S50)</f>
        <v/>
      </c>
      <c r="EA50" s="19" t="str">
        <v/>
      </c>
      <c r="EB50" s="19" t="str">
        <f>IF(EA50="","",VLOOKUP(EA50,'Extrato 2'!$S$3:$U$72,3,0))</f>
        <v/>
      </c>
      <c r="EC50" s="2" t="str">
        <f>IF(EA50="","",EB50&amp;" ("&amp;VLOOKUP(EA50,'Extrato 2'!$S$3:$U$72,2,0)&amp;")")</f>
        <v/>
      </c>
      <c r="FM50" s="78">
        <v>48</v>
      </c>
      <c r="FN50" s="78" t="str">
        <f>IF('Extrato 2'!$FG$13='Extrato 2'!$GB$29,'Extrato 2'!AE50,IF('Extrato 2'!$FG$13='Extrato 2'!$GC$29,'Extrato 2'!BO50,IF('Extrato 2'!$FG$13='Extrato 2'!$EJ$2,'Extrato 2'!CY50,"")))</f>
        <v/>
      </c>
      <c r="FO50" s="78">
        <v>48</v>
      </c>
      <c r="FP50" s="78" t="str">
        <f>IF('Extrato 2'!$FG$13='Extrato 2'!$GB$29,'Extrato 2'!AJ50,IF('Extrato 2'!$FG$13='Extrato 2'!$GC$29,'Extrato 2'!BT50,IF('Extrato 2'!$FG$13='Extrato 2'!$EJ$2,'Extrato 2'!DD50,"")))</f>
        <v/>
      </c>
      <c r="FQ50" s="78">
        <v>48</v>
      </c>
      <c r="FR50" s="78" t="str">
        <f>IF('Extrato 2'!$FG$13='Extrato 2'!$GB$29,'Extrato 2'!AO50,IF('Extrato 2'!$FG$13='Extrato 2'!$GC$29,'Extrato 2'!BY50,IF('Extrato 2'!$FG$13='Extrato 2'!$EJ$2,'Extrato 2'!DI50,"")))</f>
        <v/>
      </c>
      <c r="FS50" s="78">
        <v>48</v>
      </c>
      <c r="FT50" s="78" t="str">
        <f>IF('Extrato 2'!$FG$13='Extrato 2'!$GB$29,'Extrato 2'!AT50,IF('Extrato 2'!$FG$13='Extrato 2'!$GC$29,'Extrato 2'!CD50,IF('Extrato 2'!$FG$13='Extrato 2'!$EJ$2,'Extrato 2'!DN50,"")))</f>
        <v/>
      </c>
      <c r="FU50" s="78">
        <v>48</v>
      </c>
      <c r="FV50" s="78" t="str">
        <f>IF('Extrato 2'!$FG$13='Extrato 2'!$GB$29,'Extrato 2'!AY50,IF('Extrato 2'!$FG$13='Extrato 2'!$GC$29,'Extrato 2'!CI50,IF('Extrato 2'!$FG$13='Extrato 2'!$EJ$2,'Extrato 2'!DS50,"")))</f>
        <v/>
      </c>
      <c r="FW50" s="78">
        <v>48</v>
      </c>
      <c r="FX50" s="78" t="str">
        <f>IF('Extrato 2'!$FG$13='Extrato 2'!$GB$29,'Extrato 2'!BD50,IF('Extrato 2'!$FG$13='Extrato 2'!$GC$29,'Extrato 2'!CN50,IF('Extrato 2'!$FG$13='Extrato 2'!$EJ$2,'Extrato 2'!DX50,"")))</f>
        <v/>
      </c>
      <c r="FY50" s="78">
        <v>48</v>
      </c>
      <c r="FZ50" s="78" t="str">
        <f>IF('Extrato 2'!$FG$13='Extrato 2'!$GB$29,'Extrato 2'!BI50,IF('Extrato 2'!$FG$13='Extrato 2'!$GC$29,'Extrato 2'!CS50,IF('Extrato 2'!$FG$13='Extrato 2'!$EJ$2,'Extrato 2'!EC50,"")))</f>
        <v/>
      </c>
      <c r="MB50" s="32">
        <f t="shared" si="12"/>
        <v>46</v>
      </c>
      <c r="MC50" s="32">
        <v>48</v>
      </c>
      <c r="MD50" s="32" t="str">
        <f>IF('Extrato 2'!X48=0,"",'Extrato 2'!X48)</f>
        <v/>
      </c>
      <c r="ME50" s="32"/>
      <c r="MF50" s="32"/>
      <c r="MG50" s="32"/>
      <c r="MH50" s="32"/>
      <c r="MI50" s="32"/>
      <c r="MJ50" s="32"/>
      <c r="MK50" s="32"/>
      <c r="ML50" s="32"/>
      <c r="MM50" s="32"/>
      <c r="MN50" s="32"/>
      <c r="MO50" s="32"/>
      <c r="MP50" s="32"/>
      <c r="MQ50" s="32"/>
      <c r="MR50" s="32"/>
      <c r="MS50" s="32"/>
      <c r="MT50" s="32"/>
      <c r="MU50" s="32"/>
      <c r="MV50" s="32"/>
      <c r="MW50" s="32"/>
      <c r="MX50" s="32"/>
      <c r="MY50" s="32"/>
      <c r="MZ50" s="32"/>
      <c r="NA50" s="32"/>
      <c r="NB50" s="32"/>
      <c r="NC50" s="32"/>
      <c r="ND50" s="32"/>
      <c r="NE50" s="32"/>
    </row>
    <row r="51" spans="2:369" ht="15" customHeight="1" x14ac:dyDescent="0.25">
      <c r="B51" s="19">
        <f>'Extrato 2'!MC53</f>
        <v>51</v>
      </c>
      <c r="C51" s="7">
        <f>Esboço!AX49</f>
        <v>49</v>
      </c>
      <c r="D51" s="4"/>
      <c r="E51" s="3"/>
      <c r="F51" s="19" t="str">
        <f t="shared" si="0"/>
        <v>-</v>
      </c>
      <c r="G51" s="19" t="str">
        <f t="shared" si="1"/>
        <v>-</v>
      </c>
      <c r="H51" s="22" t="str">
        <v/>
      </c>
      <c r="I51" s="22" t="str">
        <v/>
      </c>
      <c r="J51" s="76" t="str">
        <f>IFERROR(IF('Análise Quantitativa'!$D$33="Máximo",RANK(D51,$D$3:$D$72,0),IF('Análise Quantitativa'!$D$33="Mínimo",RANK(D51,$D$3:$D$72,1),IF('Análise Quantitativa'!$D$33="- Mínimo",RANK(D51,$D$3:$D$72,1),""))),"")</f>
        <v/>
      </c>
      <c r="K51" s="76" t="str">
        <f>IFERROR(IF('Análise Quantitativa'!$D$33="Máximo",_xlfn.RANK.EQ(D51,$D$3:$D$72,0)+COUNTIF($D$3:D51,D51)-1,IF('Análise Quantitativa'!$D$33="Mínimo",_xlfn.RANK.EQ(D51,$D$3:$D$72,1)+COUNTIF($D$3:D51,D51)-1,IF('Análise Quantitativa'!$D$33="- Mínimo",_xlfn.RANK.EQ(D51,$D$3:$D$72,1)+COUNTIF($D$3:D51,D51)-1,""))),"")</f>
        <v/>
      </c>
      <c r="L51" s="6" t="str">
        <f>IFERROR(IF(ISBLANK(D51),"",IF(AND(D51&gt;'Extrato 2'!$EW$3),'Extrato 2'!$HR$2,IF(AND(D51&lt;'Extrato 2'!$EX$3),'Extrato 2'!$HQ$2,'Extrato 2'!$HP$2))),"")</f>
        <v/>
      </c>
      <c r="M51" s="6" t="e">
        <f>IF((((IF(AND('Extrato 2'!D51&gt;'Extrato 2'!$EW$3),(('Extrato 2'!$EW$3-'Extrato 2'!D51)/'Extrato 2'!D51),IF(AND('Extrato 2'!D51&lt;'Extrato 2'!$EX$3),(('Extrato 2'!$EX$3-'Extrato 2'!D51)/'Extrato 2'!D51),'Extrato 2'!$HW$2)))))&lt;0,IF(AND('Extrato 2'!D51&gt;'Extrato 2'!$EW$3),(('Extrato 2'!$EW$3-'Extrato 2'!D51)/'Extrato 2'!D51),IF(AND('Extrato 2'!D51&lt;'Extrato 2'!$EX$3),(('Extrato 2'!$EX$3-'Extrato 2'!D51)/'Extrato 2'!D51),'Extrato 2'!$HW$2))*-1,IF(AND('Extrato 2'!D51&gt;'Extrato 2'!$EW$3),(('Extrato 2'!$EW$3-'Extrato 2'!D51)/'Extrato 2'!D51),IF(AND('Extrato 2'!D51&lt;'Extrato 2'!$EX$3),(('Extrato 2'!$EX$3-'Extrato 2'!D51)/'Extrato 2'!D51),'Extrato 2'!$HW$2)))</f>
        <v>#DIV/0!</v>
      </c>
      <c r="N51" s="6" t="str">
        <f>IF(AND(D51&gt;'Extrato 2'!$EW$3),M51,"")</f>
        <v/>
      </c>
      <c r="O51" s="6" t="e">
        <f>IF(D51&lt;'Extrato 2'!$EX$3,M51,"")</f>
        <v>#DIV/0!</v>
      </c>
      <c r="P51" s="5" t="str">
        <f>IF('Extrato 2'!L51='Extrato 2'!$HP$2,'Extrato 2'!D51,"")</f>
        <v/>
      </c>
      <c r="Q51" s="4" t="str">
        <f>IF(ISNA(HLOOKUP($Q$2,'Extrato 2'!$ME$3:$NE$74,B51,0)),"",IF(HLOOKUP($Q$2,'Extrato 2'!$ME$3:$NE$74,B51,0)="","",IF(HLOOKUP($Q$2,'Extrato 2'!$ME$3:$NE$74,B51,0)=0,"",HLOOKUP($Q$2,'Extrato 2'!$ME$3:$NE$74,B51,0))))</f>
        <v/>
      </c>
      <c r="S51" s="77" t="str">
        <f t="shared" si="6"/>
        <v/>
      </c>
      <c r="T51" s="19" t="str">
        <f t="shared" si="2"/>
        <v/>
      </c>
      <c r="U51" s="3"/>
      <c r="V51" s="19" t="str">
        <f t="shared" si="3"/>
        <v/>
      </c>
      <c r="X51" s="19" t="str">
        <f t="shared" si="4"/>
        <v/>
      </c>
      <c r="Y51" s="19" t="str">
        <f t="shared" si="5"/>
        <v/>
      </c>
      <c r="AA51" s="19" t="str">
        <f>IF('Extrato 2'!D51='Extrato 2'!$EF$3,'Extrato 2'!E51,"")</f>
        <v/>
      </c>
      <c r="AB51" s="19" t="str">
        <f>IF(AA51="","-",'Extrato 2'!S51)</f>
        <v>-</v>
      </c>
      <c r="AC51" s="19" t="str">
        <v/>
      </c>
      <c r="AD51" s="19" t="str">
        <f>IF(AC51="","",VLOOKUP(AC51,'Extrato 2'!$S$3:$U$72,3,0))</f>
        <v/>
      </c>
      <c r="AE51" s="2" t="str">
        <f>IF(AC51="","",AD51&amp;" ("&amp;VLOOKUP(AC51,'Extrato 2'!$S$3:$U$72,2,0)&amp;")")</f>
        <v/>
      </c>
      <c r="AF51" s="19" t="str">
        <f>IF('Extrato 2'!D51='Extrato 2'!$EF$4,'Extrato 2'!E51,"")</f>
        <v/>
      </c>
      <c r="AG51" s="19" t="str">
        <f>IF(AF51="","-",'Extrato 2'!$S51)</f>
        <v>-</v>
      </c>
      <c r="AH51" s="19" t="str">
        <v/>
      </c>
      <c r="AI51" s="19" t="str">
        <f>IF(AH51="","",VLOOKUP(AH51,'Extrato 2'!$S$3:$U$72,3,0))</f>
        <v/>
      </c>
      <c r="AJ51" s="2" t="str">
        <f>IF(AH51="","",AI51&amp;" ("&amp;VLOOKUP(AH51,'Extrato 2'!$S$3:$U$72,2,0)&amp;")")</f>
        <v/>
      </c>
      <c r="AK51" s="19" t="str">
        <f>IF('Extrato 2'!D51='Extrato 2'!$EF$5,'Extrato 2'!E51,"")</f>
        <v/>
      </c>
      <c r="AL51" s="19" t="str">
        <f>IF(AK51="","-",'Extrato 2'!$S51)</f>
        <v>-</v>
      </c>
      <c r="AM51" s="19" t="str">
        <v/>
      </c>
      <c r="AN51" s="19" t="str">
        <f>IF(AM51="","",VLOOKUP(AM51,'Extrato 2'!$S$3:$U$72,3,0))</f>
        <v/>
      </c>
      <c r="AO51" s="2" t="str">
        <f>IF(AM51="","",AN51&amp;" ("&amp;VLOOKUP(AM51,'Extrato 2'!$S$3:$U$72,2,0)&amp;")")</f>
        <v/>
      </c>
      <c r="AP51" s="19" t="str">
        <f>IF('Extrato 2'!D51='Extrato 2'!$EF$6,'Extrato 2'!E51,"")</f>
        <v/>
      </c>
      <c r="AQ51" s="19" t="str">
        <f>IF(AP51="","-",'Extrato 2'!$S51)</f>
        <v>-</v>
      </c>
      <c r="AR51" s="19" t="str">
        <v/>
      </c>
      <c r="AS51" s="19" t="str">
        <f>IF(AR51="","",VLOOKUP(AR51,'Extrato 2'!$S$3:$U$72,3,0))</f>
        <v/>
      </c>
      <c r="AT51" s="2" t="str">
        <f>IF(AR51="","",AS51&amp;" ("&amp;VLOOKUP(AR51,'Extrato 2'!$S$3:$U$72,2,0)&amp;")")</f>
        <v/>
      </c>
      <c r="AU51" s="19" t="str">
        <f>IF('Extrato 2'!D51='Extrato 2'!$EF$7,'Extrato 2'!E51,"")</f>
        <v/>
      </c>
      <c r="AV51" s="19" t="str">
        <f>IF(AU51="","-",'Extrato 2'!$S51)</f>
        <v>-</v>
      </c>
      <c r="AW51" s="19" t="str">
        <v/>
      </c>
      <c r="AX51" s="19" t="str">
        <f>IF(AW51="","",VLOOKUP(AW51,'Extrato 2'!$S$3:$U$72,3,0))</f>
        <v/>
      </c>
      <c r="AY51" s="2" t="str">
        <f>IF(AW51="","",AX51&amp;" ("&amp;VLOOKUP(AW51,'Extrato 2'!$S$3:$U$72,2,0)&amp;")")</f>
        <v/>
      </c>
      <c r="AZ51" s="19" t="str">
        <f>IF('Extrato 2'!D51='Extrato 2'!$EF$8,'Extrato 2'!E51,"")</f>
        <v/>
      </c>
      <c r="BA51" s="19" t="str">
        <f>IF(AZ51="","-",'Extrato 2'!$S51)</f>
        <v>-</v>
      </c>
      <c r="BB51" s="19" t="str">
        <v/>
      </c>
      <c r="BC51" s="19" t="str">
        <f>IF(BB51="","",VLOOKUP(BB51,'Extrato 2'!$S$3:$U$72,3,0))</f>
        <v/>
      </c>
      <c r="BD51" s="2" t="str">
        <f>IF(BB51="","",BC51&amp;" ("&amp;VLOOKUP(BB51,'Extrato 2'!$S$3:$U$72,2,0)&amp;")")</f>
        <v/>
      </c>
      <c r="BE51" s="19" t="str">
        <f>IF('Extrato 2'!D51='Extrato 2'!$EF$9,'Extrato 2'!E51,"")</f>
        <v/>
      </c>
      <c r="BF51" s="19" t="str">
        <f>IF(BE51="","-",'Extrato 2'!$S51)</f>
        <v>-</v>
      </c>
      <c r="BG51" s="19" t="str">
        <v/>
      </c>
      <c r="BH51" s="19" t="str">
        <f>IF(BG51="","",VLOOKUP(BG51,'Extrato 2'!$S$3:$U$72,3,0))</f>
        <v/>
      </c>
      <c r="BI51" s="2" t="str">
        <f>IF(BG51="","",BH51&amp;" ("&amp;VLOOKUP(BG51,'Extrato 2'!$S$3:$U$72,2,0)&amp;")")</f>
        <v/>
      </c>
      <c r="BK51" s="19" t="str">
        <f>IF('Extrato 2'!D51='Extrato 2'!$EH$3,'Extrato 2'!E51,"")</f>
        <v/>
      </c>
      <c r="BL51" s="19" t="str">
        <f>IF(BK51="","-",'Extrato 2'!S51)</f>
        <v>-</v>
      </c>
      <c r="BM51" s="19" t="str">
        <v/>
      </c>
      <c r="BN51" s="19" t="str">
        <f>IF(BM51="","",VLOOKUP(BM51,'Extrato 2'!$S$3:$U$72,3,0))</f>
        <v/>
      </c>
      <c r="BO51" s="2" t="str">
        <f>IF(BM51="","",BN51&amp;" ("&amp;VLOOKUP(BM51,'Extrato 2'!$S$3:$U$72,2,0)&amp;")")</f>
        <v/>
      </c>
      <c r="BP51" s="19" t="str">
        <f>IF('Extrato 2'!D51='Extrato 2'!$EH$4,'Extrato 2'!E51,"")</f>
        <v/>
      </c>
      <c r="BQ51" s="19" t="str">
        <f>IF(BP51="","-",'Extrato 2'!$S51)</f>
        <v>-</v>
      </c>
      <c r="BR51" s="19" t="str">
        <v/>
      </c>
      <c r="BS51" s="19" t="str">
        <f>IF(BR51="","",VLOOKUP(BR51,'Extrato 2'!$S$3:$U$72,3,0))</f>
        <v/>
      </c>
      <c r="BT51" s="2" t="str">
        <f>IF(BR51="","",BS51&amp;" ("&amp;VLOOKUP(BR51,'Extrato 2'!$S$3:$U$72,2,0)&amp;")")</f>
        <v/>
      </c>
      <c r="BU51" s="19" t="str">
        <f>IF('Extrato 2'!D51='Extrato 2'!$EH$5,'Extrato 2'!E51,"")</f>
        <v/>
      </c>
      <c r="BV51" s="19" t="str">
        <f>IF(BU51="","-",'Extrato 2'!$S51)</f>
        <v>-</v>
      </c>
      <c r="BW51" s="19" t="str">
        <v/>
      </c>
      <c r="BX51" s="19" t="str">
        <f>IF(BW51="","",VLOOKUP(BW51,'Extrato 2'!$S$3:$U$72,3,0))</f>
        <v/>
      </c>
      <c r="BY51" s="2" t="str">
        <f>IF(BW51="","",BX51&amp;" ("&amp;VLOOKUP(BW51,'Extrato 2'!$S$3:$U$72,2,0)&amp;")")</f>
        <v/>
      </c>
      <c r="BZ51" s="19" t="str">
        <f>IF('Extrato 2'!D51='Extrato 2'!$EH$6,'Extrato 2'!E51,"")</f>
        <v/>
      </c>
      <c r="CA51" s="19" t="str">
        <f>IF(BZ51="","-",'Extrato 2'!$S51)</f>
        <v>-</v>
      </c>
      <c r="CB51" s="19" t="str">
        <v/>
      </c>
      <c r="CC51" s="19" t="str">
        <f>IF(CB51="","",VLOOKUP(CB51,'Extrato 2'!$S$3:$U$72,3,0))</f>
        <v/>
      </c>
      <c r="CD51" s="2" t="str">
        <f>IF(CB51="","",CC51&amp;" ("&amp;VLOOKUP(CB51,'Extrato 2'!$S$3:$U$72,2,0)&amp;")")</f>
        <v/>
      </c>
      <c r="CE51" s="19" t="str">
        <f>IF('Extrato 2'!D51='Extrato 2'!$EH$7,'Extrato 2'!E51,"")</f>
        <v/>
      </c>
      <c r="CF51" s="19" t="str">
        <f>IF(CE51="","-",'Extrato 2'!$S51)</f>
        <v>-</v>
      </c>
      <c r="CG51" s="19" t="str">
        <v/>
      </c>
      <c r="CH51" s="19" t="str">
        <f>IF(CG51="","",VLOOKUP(CG51,'Extrato 2'!$S$3:$U$72,3,0))</f>
        <v/>
      </c>
      <c r="CI51" s="2" t="str">
        <f>IF(CG51="","",CH51&amp;" ("&amp;VLOOKUP(CG51,'Extrato 2'!$S$3:$U$72,2,0)&amp;")")</f>
        <v/>
      </c>
      <c r="CJ51" s="19" t="str">
        <f>IF('Extrato 2'!D51='Extrato 2'!$EH$8,'Extrato 2'!E51,"")</f>
        <v/>
      </c>
      <c r="CK51" s="19" t="str">
        <f>IF(CJ51="","-",'Extrato 2'!$S51)</f>
        <v>-</v>
      </c>
      <c r="CL51" s="19" t="str">
        <v/>
      </c>
      <c r="CM51" s="19" t="str">
        <f>IF(CL51="","",VLOOKUP(CL51,'Extrato 2'!$S$3:$U$72,3,0))</f>
        <v/>
      </c>
      <c r="CN51" s="2" t="str">
        <f>IF(CL51="","",CM51&amp;" ("&amp;VLOOKUP(CL51,'Extrato 2'!$S$3:$U$72,2,0)&amp;")")</f>
        <v/>
      </c>
      <c r="CO51" s="19" t="str">
        <f>IF('Extrato 2'!D51='Extrato 2'!$EH$9,'Extrato 2'!E51,"")</f>
        <v/>
      </c>
      <c r="CP51" s="19" t="str">
        <f>IF(CO51="","-",'Extrato 2'!$S51)</f>
        <v>-</v>
      </c>
      <c r="CQ51" s="19" t="str">
        <v/>
      </c>
      <c r="CR51" s="19" t="str">
        <f>IF(CQ51="","",VLOOKUP(CQ51,'Extrato 2'!$S$3:$U$72,3,0))</f>
        <v/>
      </c>
      <c r="CS51" s="2" t="str">
        <f>IF(CQ51="","",CR51&amp;" ("&amp;VLOOKUP(CQ51,'Extrato 2'!$S$3:$U$72,2,0)&amp;")")</f>
        <v/>
      </c>
      <c r="CU51" s="19">
        <f>IF('Extrato 2'!D51='Extrato 2'!$EJ$3,'Extrato 2'!E51,"")</f>
        <v>0</v>
      </c>
      <c r="CV51" s="19" t="str">
        <f>IF(CU51="","-",'Extrato 2'!S51)</f>
        <v/>
      </c>
      <c r="CW51" s="19" t="str">
        <v/>
      </c>
      <c r="CX51" s="19" t="str">
        <f>IF(CW51="","",VLOOKUP(CW51,'Extrato 2'!$S$3:$U$72,3,0))</f>
        <v/>
      </c>
      <c r="CY51" s="2" t="str">
        <f>IF(CW51="","",CX51&amp;" ("&amp;VLOOKUP(CW51,'Extrato 2'!$S$3:$U$72,2,0)&amp;")")</f>
        <v/>
      </c>
      <c r="CZ51" s="19">
        <f>IF('Extrato 2'!D51='Extrato 2'!$EJ$4,'Extrato 2'!E51,"")</f>
        <v>0</v>
      </c>
      <c r="DA51" s="19" t="str">
        <f>IF(CZ51="","-",'Extrato 2'!$S51)</f>
        <v/>
      </c>
      <c r="DB51" s="19" t="str">
        <v/>
      </c>
      <c r="DC51" s="19" t="str">
        <f>IF(DB51="","",VLOOKUP(DB51,'Extrato 2'!$S$3:$U$72,3,0))</f>
        <v/>
      </c>
      <c r="DD51" s="2" t="str">
        <f>IF(DB51="","",DC51&amp;" ("&amp;VLOOKUP(DB51,'Extrato 2'!$S$3:$U$72,2,0)&amp;")")</f>
        <v/>
      </c>
      <c r="DE51" s="19">
        <f>IF('Extrato 2'!D51='Extrato 2'!$EJ$5,'Extrato 2'!E51,"")</f>
        <v>0</v>
      </c>
      <c r="DF51" s="19" t="str">
        <f>IF(DE51="","-",'Extrato 2'!$S51)</f>
        <v/>
      </c>
      <c r="DG51" s="19" t="str">
        <v/>
      </c>
      <c r="DH51" s="19" t="str">
        <f>IF(DG51="","",VLOOKUP(DG51,'Extrato 2'!$S$3:$U$72,3,0))</f>
        <v/>
      </c>
      <c r="DI51" s="2" t="str">
        <f>IF(DG51="","",DH51&amp;" ("&amp;VLOOKUP(DG51,'Extrato 2'!$S$3:$U$72,2,0)&amp;")")</f>
        <v/>
      </c>
      <c r="DJ51" s="19">
        <f>IF('Extrato 2'!D51='Extrato 2'!$EJ$6,'Extrato 2'!E51,"")</f>
        <v>0</v>
      </c>
      <c r="DK51" s="19" t="str">
        <f>IF(DJ51="","-",'Extrato 2'!$S51)</f>
        <v/>
      </c>
      <c r="DL51" s="19" t="str">
        <v/>
      </c>
      <c r="DM51" s="19" t="str">
        <f>IF(DL51="","",VLOOKUP(DL51,'Extrato 2'!$S$3:$U$72,3,0))</f>
        <v/>
      </c>
      <c r="DN51" s="2" t="str">
        <f>IF(DL51="","",DM51&amp;" ("&amp;VLOOKUP(DL51,'Extrato 2'!$S$3:$U$72,2,0)&amp;")")</f>
        <v/>
      </c>
      <c r="DO51" s="19">
        <f>IF('Extrato 2'!D51='Extrato 2'!$EJ$7,'Extrato 2'!E51,"")</f>
        <v>0</v>
      </c>
      <c r="DP51" s="19" t="str">
        <f>IF(DO51="","-",'Extrato 2'!$S51)</f>
        <v/>
      </c>
      <c r="DQ51" s="19" t="str">
        <v/>
      </c>
      <c r="DR51" s="19" t="str">
        <f>IF(DQ51="","",VLOOKUP(DQ51,'Extrato 2'!$S$3:$U$72,3,0))</f>
        <v/>
      </c>
      <c r="DS51" s="2" t="str">
        <f>IF(DQ51="","",DR51&amp;" ("&amp;VLOOKUP(DQ51,'Extrato 2'!$S$3:$U$72,2,0)&amp;")")</f>
        <v/>
      </c>
      <c r="DT51" s="19">
        <f>IF('Extrato 2'!D51='Extrato 2'!$EJ$8,'Extrato 2'!E51,"")</f>
        <v>0</v>
      </c>
      <c r="DU51" s="19" t="str">
        <f>IF(DT51="","-",'Extrato 2'!$S51)</f>
        <v/>
      </c>
      <c r="DV51" s="19" t="str">
        <v/>
      </c>
      <c r="DW51" s="19" t="str">
        <f>IF(DV51="","",VLOOKUP(DV51,'Extrato 2'!$S$3:$U$72,3,0))</f>
        <v/>
      </c>
      <c r="DX51" s="2" t="str">
        <f>IF(DV51="","",DW51&amp;" ("&amp;VLOOKUP(DV51,'Extrato 2'!$S$3:$U$72,2,0)&amp;")")</f>
        <v/>
      </c>
      <c r="DY51" s="19">
        <f>IF('Extrato 2'!D51='Extrato 2'!$EJ$9,'Extrato 2'!E51,"")</f>
        <v>0</v>
      </c>
      <c r="DZ51" s="19" t="str">
        <f>IF(DY51="","-",'Extrato 2'!$S51)</f>
        <v/>
      </c>
      <c r="EA51" s="19" t="str">
        <v/>
      </c>
      <c r="EB51" s="19" t="str">
        <f>IF(EA51="","",VLOOKUP(EA51,'Extrato 2'!$S$3:$U$72,3,0))</f>
        <v/>
      </c>
      <c r="EC51" s="2" t="str">
        <f>IF(EA51="","",EB51&amp;" ("&amp;VLOOKUP(EA51,'Extrato 2'!$S$3:$U$72,2,0)&amp;")")</f>
        <v/>
      </c>
      <c r="FM51" s="78">
        <v>49</v>
      </c>
      <c r="FN51" s="78" t="str">
        <f>IF('Extrato 2'!$FG$13='Extrato 2'!$GB$29,'Extrato 2'!AE51,IF('Extrato 2'!$FG$13='Extrato 2'!$GC$29,'Extrato 2'!BO51,IF('Extrato 2'!$FG$13='Extrato 2'!$EJ$2,'Extrato 2'!CY51,"")))</f>
        <v/>
      </c>
      <c r="FO51" s="78">
        <v>49</v>
      </c>
      <c r="FP51" s="78" t="str">
        <f>IF('Extrato 2'!$FG$13='Extrato 2'!$GB$29,'Extrato 2'!AJ51,IF('Extrato 2'!$FG$13='Extrato 2'!$GC$29,'Extrato 2'!BT51,IF('Extrato 2'!$FG$13='Extrato 2'!$EJ$2,'Extrato 2'!DD51,"")))</f>
        <v/>
      </c>
      <c r="FQ51" s="78">
        <v>49</v>
      </c>
      <c r="FR51" s="78" t="str">
        <f>IF('Extrato 2'!$FG$13='Extrato 2'!$GB$29,'Extrato 2'!AO51,IF('Extrato 2'!$FG$13='Extrato 2'!$GC$29,'Extrato 2'!BY51,IF('Extrato 2'!$FG$13='Extrato 2'!$EJ$2,'Extrato 2'!DI51,"")))</f>
        <v/>
      </c>
      <c r="FS51" s="78">
        <v>49</v>
      </c>
      <c r="FT51" s="78" t="str">
        <f>IF('Extrato 2'!$FG$13='Extrato 2'!$GB$29,'Extrato 2'!AT51,IF('Extrato 2'!$FG$13='Extrato 2'!$GC$29,'Extrato 2'!CD51,IF('Extrato 2'!$FG$13='Extrato 2'!$EJ$2,'Extrato 2'!DN51,"")))</f>
        <v/>
      </c>
      <c r="FU51" s="78">
        <v>49</v>
      </c>
      <c r="FV51" s="78" t="str">
        <f>IF('Extrato 2'!$FG$13='Extrato 2'!$GB$29,'Extrato 2'!AY51,IF('Extrato 2'!$FG$13='Extrato 2'!$GC$29,'Extrato 2'!CI51,IF('Extrato 2'!$FG$13='Extrato 2'!$EJ$2,'Extrato 2'!DS51,"")))</f>
        <v/>
      </c>
      <c r="FW51" s="78">
        <v>49</v>
      </c>
      <c r="FX51" s="78" t="str">
        <f>IF('Extrato 2'!$FG$13='Extrato 2'!$GB$29,'Extrato 2'!BD51,IF('Extrato 2'!$FG$13='Extrato 2'!$GC$29,'Extrato 2'!CN51,IF('Extrato 2'!$FG$13='Extrato 2'!$EJ$2,'Extrato 2'!DX51,"")))</f>
        <v/>
      </c>
      <c r="FY51" s="78">
        <v>49</v>
      </c>
      <c r="FZ51" s="78" t="str">
        <f>IF('Extrato 2'!$FG$13='Extrato 2'!$GB$29,'Extrato 2'!BI51,IF('Extrato 2'!$FG$13='Extrato 2'!$GC$29,'Extrato 2'!CS51,IF('Extrato 2'!$FG$13='Extrato 2'!$EJ$2,'Extrato 2'!EC51,"")))</f>
        <v/>
      </c>
      <c r="MB51" s="32">
        <f t="shared" si="12"/>
        <v>47</v>
      </c>
      <c r="MC51" s="32">
        <v>49</v>
      </c>
      <c r="MD51" s="32" t="str">
        <f>IF('Extrato 2'!X49=0,"",'Extrato 2'!X49)</f>
        <v/>
      </c>
      <c r="ME51" s="32"/>
      <c r="MF51" s="32"/>
      <c r="MG51" s="32"/>
      <c r="MH51" s="32"/>
      <c r="MI51" s="32"/>
      <c r="MJ51" s="32"/>
      <c r="MK51" s="32"/>
      <c r="ML51" s="32"/>
      <c r="MM51" s="32"/>
      <c r="MN51" s="32"/>
      <c r="MO51" s="32"/>
      <c r="MP51" s="32"/>
      <c r="MQ51" s="32"/>
      <c r="MR51" s="32"/>
      <c r="MS51" s="32"/>
      <c r="MT51" s="32"/>
      <c r="MU51" s="32"/>
      <c r="MV51" s="32"/>
      <c r="MW51" s="32"/>
      <c r="MX51" s="32"/>
      <c r="MY51" s="32"/>
      <c r="MZ51" s="32"/>
      <c r="NA51" s="32"/>
      <c r="NB51" s="32"/>
      <c r="NC51" s="32"/>
      <c r="ND51" s="32"/>
      <c r="NE51" s="32"/>
    </row>
    <row r="52" spans="2:369" ht="15" customHeight="1" x14ac:dyDescent="0.25">
      <c r="B52" s="19">
        <f>'Extrato 2'!MC54</f>
        <v>52</v>
      </c>
      <c r="C52" s="7">
        <f>Esboço!AX50</f>
        <v>50</v>
      </c>
      <c r="D52" s="4"/>
      <c r="E52" s="3"/>
      <c r="F52" s="19" t="str">
        <f t="shared" si="0"/>
        <v>-</v>
      </c>
      <c r="G52" s="19" t="str">
        <f t="shared" si="1"/>
        <v>-</v>
      </c>
      <c r="H52" s="22" t="str">
        <v/>
      </c>
      <c r="I52" s="22" t="str">
        <v/>
      </c>
      <c r="J52" s="76" t="str">
        <f>IFERROR(IF('Análise Quantitativa'!$D$33="Máximo",RANK(D52,$D$3:$D$72,0),IF('Análise Quantitativa'!$D$33="Mínimo",RANK(D52,$D$3:$D$72,1),IF('Análise Quantitativa'!$D$33="- Mínimo",RANK(D52,$D$3:$D$72,1),""))),"")</f>
        <v/>
      </c>
      <c r="K52" s="76" t="str">
        <f>IFERROR(IF('Análise Quantitativa'!$D$33="Máximo",_xlfn.RANK.EQ(D52,$D$3:$D$72,0)+COUNTIF($D$3:D52,D52)-1,IF('Análise Quantitativa'!$D$33="Mínimo",_xlfn.RANK.EQ(D52,$D$3:$D$72,1)+COUNTIF($D$3:D52,D52)-1,IF('Análise Quantitativa'!$D$33="- Mínimo",_xlfn.RANK.EQ(D52,$D$3:$D$72,1)+COUNTIF($D$3:D52,D52)-1,""))),"")</f>
        <v/>
      </c>
      <c r="L52" s="6" t="str">
        <f>IFERROR(IF(ISBLANK(D52),"",IF(AND(D52&gt;'Extrato 2'!$EW$3),'Extrato 2'!$HR$2,IF(AND(D52&lt;'Extrato 2'!$EX$3),'Extrato 2'!$HQ$2,'Extrato 2'!$HP$2))),"")</f>
        <v/>
      </c>
      <c r="M52" s="6" t="e">
        <f>IF((((IF(AND('Extrato 2'!D52&gt;'Extrato 2'!$EW$3),(('Extrato 2'!$EW$3-'Extrato 2'!D52)/'Extrato 2'!D52),IF(AND('Extrato 2'!D52&lt;'Extrato 2'!$EX$3),(('Extrato 2'!$EX$3-'Extrato 2'!D52)/'Extrato 2'!D52),'Extrato 2'!$HW$2)))))&lt;0,IF(AND('Extrato 2'!D52&gt;'Extrato 2'!$EW$3),(('Extrato 2'!$EW$3-'Extrato 2'!D52)/'Extrato 2'!D52),IF(AND('Extrato 2'!D52&lt;'Extrato 2'!$EX$3),(('Extrato 2'!$EX$3-'Extrato 2'!D52)/'Extrato 2'!D52),'Extrato 2'!$HW$2))*-1,IF(AND('Extrato 2'!D52&gt;'Extrato 2'!$EW$3),(('Extrato 2'!$EW$3-'Extrato 2'!D52)/'Extrato 2'!D52),IF(AND('Extrato 2'!D52&lt;'Extrato 2'!$EX$3),(('Extrato 2'!$EX$3-'Extrato 2'!D52)/'Extrato 2'!D52),'Extrato 2'!$HW$2)))</f>
        <v>#DIV/0!</v>
      </c>
      <c r="N52" s="6" t="str">
        <f>IF(AND(D52&gt;'Extrato 2'!$EW$3),M52,"")</f>
        <v/>
      </c>
      <c r="O52" s="6" t="e">
        <f>IF(D52&lt;'Extrato 2'!$EX$3,M52,"")</f>
        <v>#DIV/0!</v>
      </c>
      <c r="P52" s="5" t="str">
        <f>IF('Extrato 2'!L52='Extrato 2'!$HP$2,'Extrato 2'!D52,"")</f>
        <v/>
      </c>
      <c r="Q52" s="4" t="str">
        <f>IF(ISNA(HLOOKUP($Q$2,'Extrato 2'!$ME$3:$NE$74,B52,0)),"",IF(HLOOKUP($Q$2,'Extrato 2'!$ME$3:$NE$74,B52,0)="","",IF(HLOOKUP($Q$2,'Extrato 2'!$ME$3:$NE$74,B52,0)=0,"",HLOOKUP($Q$2,'Extrato 2'!$ME$3:$NE$74,B52,0))))</f>
        <v/>
      </c>
      <c r="S52" s="77" t="str">
        <f t="shared" si="6"/>
        <v/>
      </c>
      <c r="T52" s="19" t="str">
        <f t="shared" si="2"/>
        <v/>
      </c>
      <c r="U52" s="3"/>
      <c r="V52" s="19" t="str">
        <f t="shared" si="3"/>
        <v/>
      </c>
      <c r="X52" s="19" t="str">
        <f t="shared" si="4"/>
        <v/>
      </c>
      <c r="Y52" s="19" t="str">
        <f t="shared" si="5"/>
        <v/>
      </c>
      <c r="AA52" s="19" t="str">
        <f>IF('Extrato 2'!D52='Extrato 2'!$EF$3,'Extrato 2'!E52,"")</f>
        <v/>
      </c>
      <c r="AB52" s="19" t="str">
        <f>IF(AA52="","-",'Extrato 2'!S52)</f>
        <v>-</v>
      </c>
      <c r="AC52" s="19" t="str">
        <v/>
      </c>
      <c r="AD52" s="19" t="str">
        <f>IF(AC52="","",VLOOKUP(AC52,'Extrato 2'!$S$3:$U$72,3,0))</f>
        <v/>
      </c>
      <c r="AE52" s="2" t="str">
        <f>IF(AC52="","",AD52&amp;" ("&amp;VLOOKUP(AC52,'Extrato 2'!$S$3:$U$72,2,0)&amp;")")</f>
        <v/>
      </c>
      <c r="AF52" s="19" t="str">
        <f>IF('Extrato 2'!D52='Extrato 2'!$EF$4,'Extrato 2'!E52,"")</f>
        <v/>
      </c>
      <c r="AG52" s="19" t="str">
        <f>IF(AF52="","-",'Extrato 2'!$S52)</f>
        <v>-</v>
      </c>
      <c r="AH52" s="19" t="str">
        <v/>
      </c>
      <c r="AI52" s="19" t="str">
        <f>IF(AH52="","",VLOOKUP(AH52,'Extrato 2'!$S$3:$U$72,3,0))</f>
        <v/>
      </c>
      <c r="AJ52" s="2" t="str">
        <f>IF(AH52="","",AI52&amp;" ("&amp;VLOOKUP(AH52,'Extrato 2'!$S$3:$U$72,2,0)&amp;")")</f>
        <v/>
      </c>
      <c r="AK52" s="19" t="str">
        <f>IF('Extrato 2'!D52='Extrato 2'!$EF$5,'Extrato 2'!E52,"")</f>
        <v/>
      </c>
      <c r="AL52" s="19" t="str">
        <f>IF(AK52="","-",'Extrato 2'!$S52)</f>
        <v>-</v>
      </c>
      <c r="AM52" s="19" t="str">
        <v/>
      </c>
      <c r="AN52" s="19" t="str">
        <f>IF(AM52="","",VLOOKUP(AM52,'Extrato 2'!$S$3:$U$72,3,0))</f>
        <v/>
      </c>
      <c r="AO52" s="2" t="str">
        <f>IF(AM52="","",AN52&amp;" ("&amp;VLOOKUP(AM52,'Extrato 2'!$S$3:$U$72,2,0)&amp;")")</f>
        <v/>
      </c>
      <c r="AP52" s="19" t="str">
        <f>IF('Extrato 2'!D52='Extrato 2'!$EF$6,'Extrato 2'!E52,"")</f>
        <v/>
      </c>
      <c r="AQ52" s="19" t="str">
        <f>IF(AP52="","-",'Extrato 2'!$S52)</f>
        <v>-</v>
      </c>
      <c r="AR52" s="19" t="str">
        <v/>
      </c>
      <c r="AS52" s="19" t="str">
        <f>IF(AR52="","",VLOOKUP(AR52,'Extrato 2'!$S$3:$U$72,3,0))</f>
        <v/>
      </c>
      <c r="AT52" s="2" t="str">
        <f>IF(AR52="","",AS52&amp;" ("&amp;VLOOKUP(AR52,'Extrato 2'!$S$3:$U$72,2,0)&amp;")")</f>
        <v/>
      </c>
      <c r="AU52" s="19" t="str">
        <f>IF('Extrato 2'!D52='Extrato 2'!$EF$7,'Extrato 2'!E52,"")</f>
        <v/>
      </c>
      <c r="AV52" s="19" t="str">
        <f>IF(AU52="","-",'Extrato 2'!$S52)</f>
        <v>-</v>
      </c>
      <c r="AW52" s="19" t="str">
        <v/>
      </c>
      <c r="AX52" s="19" t="str">
        <f>IF(AW52="","",VLOOKUP(AW52,'Extrato 2'!$S$3:$U$72,3,0))</f>
        <v/>
      </c>
      <c r="AY52" s="2" t="str">
        <f>IF(AW52="","",AX52&amp;" ("&amp;VLOOKUP(AW52,'Extrato 2'!$S$3:$U$72,2,0)&amp;")")</f>
        <v/>
      </c>
      <c r="AZ52" s="19" t="str">
        <f>IF('Extrato 2'!D52='Extrato 2'!$EF$8,'Extrato 2'!E52,"")</f>
        <v/>
      </c>
      <c r="BA52" s="19" t="str">
        <f>IF(AZ52="","-",'Extrato 2'!$S52)</f>
        <v>-</v>
      </c>
      <c r="BB52" s="19" t="str">
        <v/>
      </c>
      <c r="BC52" s="19" t="str">
        <f>IF(BB52="","",VLOOKUP(BB52,'Extrato 2'!$S$3:$U$72,3,0))</f>
        <v/>
      </c>
      <c r="BD52" s="2" t="str">
        <f>IF(BB52="","",BC52&amp;" ("&amp;VLOOKUP(BB52,'Extrato 2'!$S$3:$U$72,2,0)&amp;")")</f>
        <v/>
      </c>
      <c r="BE52" s="19" t="str">
        <f>IF('Extrato 2'!D52='Extrato 2'!$EF$9,'Extrato 2'!E52,"")</f>
        <v/>
      </c>
      <c r="BF52" s="19" t="str">
        <f>IF(BE52="","-",'Extrato 2'!$S52)</f>
        <v>-</v>
      </c>
      <c r="BG52" s="19" t="str">
        <v/>
      </c>
      <c r="BH52" s="19" t="str">
        <f>IF(BG52="","",VLOOKUP(BG52,'Extrato 2'!$S$3:$U$72,3,0))</f>
        <v/>
      </c>
      <c r="BI52" s="2" t="str">
        <f>IF(BG52="","",BH52&amp;" ("&amp;VLOOKUP(BG52,'Extrato 2'!$S$3:$U$72,2,0)&amp;")")</f>
        <v/>
      </c>
      <c r="BK52" s="19" t="str">
        <f>IF('Extrato 2'!D52='Extrato 2'!$EH$3,'Extrato 2'!E52,"")</f>
        <v/>
      </c>
      <c r="BL52" s="19" t="str">
        <f>IF(BK52="","-",'Extrato 2'!S52)</f>
        <v>-</v>
      </c>
      <c r="BM52" s="19" t="str">
        <v/>
      </c>
      <c r="BN52" s="19" t="str">
        <f>IF(BM52="","",VLOOKUP(BM52,'Extrato 2'!$S$3:$U$72,3,0))</f>
        <v/>
      </c>
      <c r="BO52" s="2" t="str">
        <f>IF(BM52="","",BN52&amp;" ("&amp;VLOOKUP(BM52,'Extrato 2'!$S$3:$U$72,2,0)&amp;")")</f>
        <v/>
      </c>
      <c r="BP52" s="19" t="str">
        <f>IF('Extrato 2'!D52='Extrato 2'!$EH$4,'Extrato 2'!E52,"")</f>
        <v/>
      </c>
      <c r="BQ52" s="19" t="str">
        <f>IF(BP52="","-",'Extrato 2'!$S52)</f>
        <v>-</v>
      </c>
      <c r="BR52" s="19" t="str">
        <v/>
      </c>
      <c r="BS52" s="19" t="str">
        <f>IF(BR52="","",VLOOKUP(BR52,'Extrato 2'!$S$3:$U$72,3,0))</f>
        <v/>
      </c>
      <c r="BT52" s="2" t="str">
        <f>IF(BR52="","",BS52&amp;" ("&amp;VLOOKUP(BR52,'Extrato 2'!$S$3:$U$72,2,0)&amp;")")</f>
        <v/>
      </c>
      <c r="BU52" s="19" t="str">
        <f>IF('Extrato 2'!D52='Extrato 2'!$EH$5,'Extrato 2'!E52,"")</f>
        <v/>
      </c>
      <c r="BV52" s="19" t="str">
        <f>IF(BU52="","-",'Extrato 2'!$S52)</f>
        <v>-</v>
      </c>
      <c r="BW52" s="19" t="str">
        <v/>
      </c>
      <c r="BX52" s="19" t="str">
        <f>IF(BW52="","",VLOOKUP(BW52,'Extrato 2'!$S$3:$U$72,3,0))</f>
        <v/>
      </c>
      <c r="BY52" s="2" t="str">
        <f>IF(BW52="","",BX52&amp;" ("&amp;VLOOKUP(BW52,'Extrato 2'!$S$3:$U$72,2,0)&amp;")")</f>
        <v/>
      </c>
      <c r="BZ52" s="19" t="str">
        <f>IF('Extrato 2'!D52='Extrato 2'!$EH$6,'Extrato 2'!E52,"")</f>
        <v/>
      </c>
      <c r="CA52" s="19" t="str">
        <f>IF(BZ52="","-",'Extrato 2'!$S52)</f>
        <v>-</v>
      </c>
      <c r="CB52" s="19" t="str">
        <v/>
      </c>
      <c r="CC52" s="19" t="str">
        <f>IF(CB52="","",VLOOKUP(CB52,'Extrato 2'!$S$3:$U$72,3,0))</f>
        <v/>
      </c>
      <c r="CD52" s="2" t="str">
        <f>IF(CB52="","",CC52&amp;" ("&amp;VLOOKUP(CB52,'Extrato 2'!$S$3:$U$72,2,0)&amp;")")</f>
        <v/>
      </c>
      <c r="CE52" s="19" t="str">
        <f>IF('Extrato 2'!D52='Extrato 2'!$EH$7,'Extrato 2'!E52,"")</f>
        <v/>
      </c>
      <c r="CF52" s="19" t="str">
        <f>IF(CE52="","-",'Extrato 2'!$S52)</f>
        <v>-</v>
      </c>
      <c r="CG52" s="19" t="str">
        <v/>
      </c>
      <c r="CH52" s="19" t="str">
        <f>IF(CG52="","",VLOOKUP(CG52,'Extrato 2'!$S$3:$U$72,3,0))</f>
        <v/>
      </c>
      <c r="CI52" s="2" t="str">
        <f>IF(CG52="","",CH52&amp;" ("&amp;VLOOKUP(CG52,'Extrato 2'!$S$3:$U$72,2,0)&amp;")")</f>
        <v/>
      </c>
      <c r="CJ52" s="19" t="str">
        <f>IF('Extrato 2'!D52='Extrato 2'!$EH$8,'Extrato 2'!E52,"")</f>
        <v/>
      </c>
      <c r="CK52" s="19" t="str">
        <f>IF(CJ52="","-",'Extrato 2'!$S52)</f>
        <v>-</v>
      </c>
      <c r="CL52" s="19" t="str">
        <v/>
      </c>
      <c r="CM52" s="19" t="str">
        <f>IF(CL52="","",VLOOKUP(CL52,'Extrato 2'!$S$3:$U$72,3,0))</f>
        <v/>
      </c>
      <c r="CN52" s="2" t="str">
        <f>IF(CL52="","",CM52&amp;" ("&amp;VLOOKUP(CL52,'Extrato 2'!$S$3:$U$72,2,0)&amp;")")</f>
        <v/>
      </c>
      <c r="CO52" s="19" t="str">
        <f>IF('Extrato 2'!D52='Extrato 2'!$EH$9,'Extrato 2'!E52,"")</f>
        <v/>
      </c>
      <c r="CP52" s="19" t="str">
        <f>IF(CO52="","-",'Extrato 2'!$S52)</f>
        <v>-</v>
      </c>
      <c r="CQ52" s="19" t="str">
        <v/>
      </c>
      <c r="CR52" s="19" t="str">
        <f>IF(CQ52="","",VLOOKUP(CQ52,'Extrato 2'!$S$3:$U$72,3,0))</f>
        <v/>
      </c>
      <c r="CS52" s="2" t="str">
        <f>IF(CQ52="","",CR52&amp;" ("&amp;VLOOKUP(CQ52,'Extrato 2'!$S$3:$U$72,2,0)&amp;")")</f>
        <v/>
      </c>
      <c r="CU52" s="19">
        <f>IF('Extrato 2'!D52='Extrato 2'!$EJ$3,'Extrato 2'!E52,"")</f>
        <v>0</v>
      </c>
      <c r="CV52" s="19" t="str">
        <f>IF(CU52="","-",'Extrato 2'!S52)</f>
        <v/>
      </c>
      <c r="CW52" s="19" t="str">
        <v/>
      </c>
      <c r="CX52" s="19" t="str">
        <f>IF(CW52="","",VLOOKUP(CW52,'Extrato 2'!$S$3:$U$72,3,0))</f>
        <v/>
      </c>
      <c r="CY52" s="2" t="str">
        <f>IF(CW52="","",CX52&amp;" ("&amp;VLOOKUP(CW52,'Extrato 2'!$S$3:$U$72,2,0)&amp;")")</f>
        <v/>
      </c>
      <c r="CZ52" s="19">
        <f>IF('Extrato 2'!D52='Extrato 2'!$EJ$4,'Extrato 2'!E52,"")</f>
        <v>0</v>
      </c>
      <c r="DA52" s="19" t="str">
        <f>IF(CZ52="","-",'Extrato 2'!$S52)</f>
        <v/>
      </c>
      <c r="DB52" s="19" t="str">
        <v/>
      </c>
      <c r="DC52" s="19" t="str">
        <f>IF(DB52="","",VLOOKUP(DB52,'Extrato 2'!$S$3:$U$72,3,0))</f>
        <v/>
      </c>
      <c r="DD52" s="2" t="str">
        <f>IF(DB52="","",DC52&amp;" ("&amp;VLOOKUP(DB52,'Extrato 2'!$S$3:$U$72,2,0)&amp;")")</f>
        <v/>
      </c>
      <c r="DE52" s="19">
        <f>IF('Extrato 2'!D52='Extrato 2'!$EJ$5,'Extrato 2'!E52,"")</f>
        <v>0</v>
      </c>
      <c r="DF52" s="19" t="str">
        <f>IF(DE52="","-",'Extrato 2'!$S52)</f>
        <v/>
      </c>
      <c r="DG52" s="19" t="str">
        <v/>
      </c>
      <c r="DH52" s="19" t="str">
        <f>IF(DG52="","",VLOOKUP(DG52,'Extrato 2'!$S$3:$U$72,3,0))</f>
        <v/>
      </c>
      <c r="DI52" s="2" t="str">
        <f>IF(DG52="","",DH52&amp;" ("&amp;VLOOKUP(DG52,'Extrato 2'!$S$3:$U$72,2,0)&amp;")")</f>
        <v/>
      </c>
      <c r="DJ52" s="19">
        <f>IF('Extrato 2'!D52='Extrato 2'!$EJ$6,'Extrato 2'!E52,"")</f>
        <v>0</v>
      </c>
      <c r="DK52" s="19" t="str">
        <f>IF(DJ52="","-",'Extrato 2'!$S52)</f>
        <v/>
      </c>
      <c r="DL52" s="19" t="str">
        <v/>
      </c>
      <c r="DM52" s="19" t="str">
        <f>IF(DL52="","",VLOOKUP(DL52,'Extrato 2'!$S$3:$U$72,3,0))</f>
        <v/>
      </c>
      <c r="DN52" s="2" t="str">
        <f>IF(DL52="","",DM52&amp;" ("&amp;VLOOKUP(DL52,'Extrato 2'!$S$3:$U$72,2,0)&amp;")")</f>
        <v/>
      </c>
      <c r="DO52" s="19">
        <f>IF('Extrato 2'!D52='Extrato 2'!$EJ$7,'Extrato 2'!E52,"")</f>
        <v>0</v>
      </c>
      <c r="DP52" s="19" t="str">
        <f>IF(DO52="","-",'Extrato 2'!$S52)</f>
        <v/>
      </c>
      <c r="DQ52" s="19" t="str">
        <v/>
      </c>
      <c r="DR52" s="19" t="str">
        <f>IF(DQ52="","",VLOOKUP(DQ52,'Extrato 2'!$S$3:$U$72,3,0))</f>
        <v/>
      </c>
      <c r="DS52" s="2" t="str">
        <f>IF(DQ52="","",DR52&amp;" ("&amp;VLOOKUP(DQ52,'Extrato 2'!$S$3:$U$72,2,0)&amp;")")</f>
        <v/>
      </c>
      <c r="DT52" s="19">
        <f>IF('Extrato 2'!D52='Extrato 2'!$EJ$8,'Extrato 2'!E52,"")</f>
        <v>0</v>
      </c>
      <c r="DU52" s="19" t="str">
        <f>IF(DT52="","-",'Extrato 2'!$S52)</f>
        <v/>
      </c>
      <c r="DV52" s="19" t="str">
        <v/>
      </c>
      <c r="DW52" s="19" t="str">
        <f>IF(DV52="","",VLOOKUP(DV52,'Extrato 2'!$S$3:$U$72,3,0))</f>
        <v/>
      </c>
      <c r="DX52" s="2" t="str">
        <f>IF(DV52="","",DW52&amp;" ("&amp;VLOOKUP(DV52,'Extrato 2'!$S$3:$U$72,2,0)&amp;")")</f>
        <v/>
      </c>
      <c r="DY52" s="19">
        <f>IF('Extrato 2'!D52='Extrato 2'!$EJ$9,'Extrato 2'!E52,"")</f>
        <v>0</v>
      </c>
      <c r="DZ52" s="19" t="str">
        <f>IF(DY52="","-",'Extrato 2'!$S52)</f>
        <v/>
      </c>
      <c r="EA52" s="19" t="str">
        <v/>
      </c>
      <c r="EB52" s="19" t="str">
        <f>IF(EA52="","",VLOOKUP(EA52,'Extrato 2'!$S$3:$U$72,3,0))</f>
        <v/>
      </c>
      <c r="EC52" s="2" t="str">
        <f>IF(EA52="","",EB52&amp;" ("&amp;VLOOKUP(EA52,'Extrato 2'!$S$3:$U$72,2,0)&amp;")")</f>
        <v/>
      </c>
      <c r="FM52" s="78">
        <v>50</v>
      </c>
      <c r="FN52" s="78" t="str">
        <f>IF('Extrato 2'!$FG$13='Extrato 2'!$GB$29,'Extrato 2'!AE52,IF('Extrato 2'!$FG$13='Extrato 2'!$GC$29,'Extrato 2'!BO52,IF('Extrato 2'!$FG$13='Extrato 2'!$EJ$2,'Extrato 2'!CY52,"")))</f>
        <v/>
      </c>
      <c r="FO52" s="78">
        <v>50</v>
      </c>
      <c r="FP52" s="78" t="str">
        <f>IF('Extrato 2'!$FG$13='Extrato 2'!$GB$29,'Extrato 2'!AJ52,IF('Extrato 2'!$FG$13='Extrato 2'!$GC$29,'Extrato 2'!BT52,IF('Extrato 2'!$FG$13='Extrato 2'!$EJ$2,'Extrato 2'!DD52,"")))</f>
        <v/>
      </c>
      <c r="FQ52" s="78">
        <v>50</v>
      </c>
      <c r="FR52" s="78" t="str">
        <f>IF('Extrato 2'!$FG$13='Extrato 2'!$GB$29,'Extrato 2'!AO52,IF('Extrato 2'!$FG$13='Extrato 2'!$GC$29,'Extrato 2'!BY52,IF('Extrato 2'!$FG$13='Extrato 2'!$EJ$2,'Extrato 2'!DI52,"")))</f>
        <v/>
      </c>
      <c r="FS52" s="78">
        <v>50</v>
      </c>
      <c r="FT52" s="78" t="str">
        <f>IF('Extrato 2'!$FG$13='Extrato 2'!$GB$29,'Extrato 2'!AT52,IF('Extrato 2'!$FG$13='Extrato 2'!$GC$29,'Extrato 2'!CD52,IF('Extrato 2'!$FG$13='Extrato 2'!$EJ$2,'Extrato 2'!DN52,"")))</f>
        <v/>
      </c>
      <c r="FU52" s="78">
        <v>50</v>
      </c>
      <c r="FV52" s="78" t="str">
        <f>IF('Extrato 2'!$FG$13='Extrato 2'!$GB$29,'Extrato 2'!AY52,IF('Extrato 2'!$FG$13='Extrato 2'!$GC$29,'Extrato 2'!CI52,IF('Extrato 2'!$FG$13='Extrato 2'!$EJ$2,'Extrato 2'!DS52,"")))</f>
        <v/>
      </c>
      <c r="FW52" s="78">
        <v>50</v>
      </c>
      <c r="FX52" s="78" t="str">
        <f>IF('Extrato 2'!$FG$13='Extrato 2'!$GB$29,'Extrato 2'!BD52,IF('Extrato 2'!$FG$13='Extrato 2'!$GC$29,'Extrato 2'!CN52,IF('Extrato 2'!$FG$13='Extrato 2'!$EJ$2,'Extrato 2'!DX52,"")))</f>
        <v/>
      </c>
      <c r="FY52" s="78">
        <v>50</v>
      </c>
      <c r="FZ52" s="78" t="str">
        <f>IF('Extrato 2'!$FG$13='Extrato 2'!$GB$29,'Extrato 2'!BI52,IF('Extrato 2'!$FG$13='Extrato 2'!$GC$29,'Extrato 2'!CS52,IF('Extrato 2'!$FG$13='Extrato 2'!$EJ$2,'Extrato 2'!EC52,"")))</f>
        <v/>
      </c>
      <c r="MB52" s="32">
        <f t="shared" si="12"/>
        <v>48</v>
      </c>
      <c r="MC52" s="32">
        <v>50</v>
      </c>
      <c r="MD52" s="32" t="str">
        <f>IF('Extrato 2'!X50=0,"",'Extrato 2'!X50)</f>
        <v/>
      </c>
      <c r="ME52" s="32"/>
      <c r="MF52" s="32"/>
      <c r="MG52" s="32"/>
      <c r="MH52" s="32"/>
      <c r="MI52" s="32"/>
      <c r="MJ52" s="32"/>
      <c r="MK52" s="32"/>
      <c r="ML52" s="32"/>
      <c r="MM52" s="32"/>
      <c r="MN52" s="32"/>
      <c r="MO52" s="32"/>
      <c r="MP52" s="32"/>
      <c r="MQ52" s="32"/>
      <c r="MR52" s="32"/>
      <c r="MS52" s="32"/>
      <c r="MT52" s="32"/>
      <c r="MU52" s="32"/>
      <c r="MV52" s="32"/>
      <c r="MW52" s="32"/>
      <c r="MX52" s="32"/>
      <c r="MY52" s="32"/>
      <c r="MZ52" s="32"/>
      <c r="NA52" s="32"/>
      <c r="NB52" s="32"/>
      <c r="NC52" s="32"/>
      <c r="ND52" s="32"/>
      <c r="NE52" s="32"/>
    </row>
    <row r="53" spans="2:369" ht="15" customHeight="1" x14ac:dyDescent="0.25">
      <c r="B53" s="19">
        <f>'Extrato 2'!MC55</f>
        <v>53</v>
      </c>
      <c r="C53" s="7">
        <f>Esboço!AX51</f>
        <v>51</v>
      </c>
      <c r="D53" s="4"/>
      <c r="E53" s="3"/>
      <c r="F53" s="19" t="str">
        <f t="shared" si="0"/>
        <v>-</v>
      </c>
      <c r="G53" s="19" t="str">
        <f t="shared" si="1"/>
        <v>-</v>
      </c>
      <c r="H53" s="22" t="str">
        <v/>
      </c>
      <c r="I53" s="22" t="str">
        <v/>
      </c>
      <c r="J53" s="76" t="str">
        <f>IFERROR(IF('Análise Quantitativa'!$D$33="Máximo",RANK(D53,$D$3:$D$72,0),IF('Análise Quantitativa'!$D$33="Mínimo",RANK(D53,$D$3:$D$72,1),IF('Análise Quantitativa'!$D$33="- Mínimo",RANK(D53,$D$3:$D$72,1),""))),"")</f>
        <v/>
      </c>
      <c r="K53" s="76" t="str">
        <f>IFERROR(IF('Análise Quantitativa'!$D$33="Máximo",_xlfn.RANK.EQ(D53,$D$3:$D$72,0)+COUNTIF($D$3:D53,D53)-1,IF('Análise Quantitativa'!$D$33="Mínimo",_xlfn.RANK.EQ(D53,$D$3:$D$72,1)+COUNTIF($D$3:D53,D53)-1,IF('Análise Quantitativa'!$D$33="- Mínimo",_xlfn.RANK.EQ(D53,$D$3:$D$72,1)+COUNTIF($D$3:D53,D53)-1,""))),"")</f>
        <v/>
      </c>
      <c r="L53" s="6" t="str">
        <f>IFERROR(IF(ISBLANK(D53),"",IF(AND(D53&gt;'Extrato 2'!$EW$3),'Extrato 2'!$HR$2,IF(AND(D53&lt;'Extrato 2'!$EX$3),'Extrato 2'!$HQ$2,'Extrato 2'!$HP$2))),"")</f>
        <v/>
      </c>
      <c r="M53" s="6" t="e">
        <f>IF((((IF(AND('Extrato 2'!D53&gt;'Extrato 2'!$EW$3),(('Extrato 2'!$EW$3-'Extrato 2'!D53)/'Extrato 2'!D53),IF(AND('Extrato 2'!D53&lt;'Extrato 2'!$EX$3),(('Extrato 2'!$EX$3-'Extrato 2'!D53)/'Extrato 2'!D53),'Extrato 2'!$HW$2)))))&lt;0,IF(AND('Extrato 2'!D53&gt;'Extrato 2'!$EW$3),(('Extrato 2'!$EW$3-'Extrato 2'!D53)/'Extrato 2'!D53),IF(AND('Extrato 2'!D53&lt;'Extrato 2'!$EX$3),(('Extrato 2'!$EX$3-'Extrato 2'!D53)/'Extrato 2'!D53),'Extrato 2'!$HW$2))*-1,IF(AND('Extrato 2'!D53&gt;'Extrato 2'!$EW$3),(('Extrato 2'!$EW$3-'Extrato 2'!D53)/'Extrato 2'!D53),IF(AND('Extrato 2'!D53&lt;'Extrato 2'!$EX$3),(('Extrato 2'!$EX$3-'Extrato 2'!D53)/'Extrato 2'!D53),'Extrato 2'!$HW$2)))</f>
        <v>#DIV/0!</v>
      </c>
      <c r="N53" s="6" t="str">
        <f>IF(AND(D53&gt;'Extrato 2'!$EW$3),M53,"")</f>
        <v/>
      </c>
      <c r="O53" s="6" t="e">
        <f>IF(D53&lt;'Extrato 2'!$EX$3,M53,"")</f>
        <v>#DIV/0!</v>
      </c>
      <c r="P53" s="5" t="str">
        <f>IF('Extrato 2'!L53='Extrato 2'!$HP$2,'Extrato 2'!D53,"")</f>
        <v/>
      </c>
      <c r="Q53" s="4" t="str">
        <f>IF(ISNA(HLOOKUP($Q$2,'Extrato 2'!$ME$3:$NE$74,B53,0)),"",IF(HLOOKUP($Q$2,'Extrato 2'!$ME$3:$NE$74,B53,0)="","",IF(HLOOKUP($Q$2,'Extrato 2'!$ME$3:$NE$74,B53,0)=0,"",HLOOKUP($Q$2,'Extrato 2'!$ME$3:$NE$74,B53,0))))</f>
        <v/>
      </c>
      <c r="S53" s="77" t="str">
        <f t="shared" si="6"/>
        <v/>
      </c>
      <c r="T53" s="19" t="str">
        <f t="shared" si="2"/>
        <v/>
      </c>
      <c r="U53" s="3"/>
      <c r="V53" s="19" t="str">
        <f t="shared" si="3"/>
        <v/>
      </c>
      <c r="X53" s="19" t="str">
        <f t="shared" si="4"/>
        <v/>
      </c>
      <c r="Y53" s="19" t="str">
        <f t="shared" si="5"/>
        <v/>
      </c>
      <c r="AA53" s="19" t="str">
        <f>IF('Extrato 2'!D53='Extrato 2'!$EF$3,'Extrato 2'!E53,"")</f>
        <v/>
      </c>
      <c r="AB53" s="19" t="str">
        <f>IF(AA53="","-",'Extrato 2'!S53)</f>
        <v>-</v>
      </c>
      <c r="AC53" s="19" t="str">
        <v/>
      </c>
      <c r="AD53" s="19" t="str">
        <f>IF(AC53="","",VLOOKUP(AC53,'Extrato 2'!$S$3:$U$72,3,0))</f>
        <v/>
      </c>
      <c r="AE53" s="2" t="str">
        <f>IF(AC53="","",AD53&amp;" ("&amp;VLOOKUP(AC53,'Extrato 2'!$S$3:$U$72,2,0)&amp;")")</f>
        <v/>
      </c>
      <c r="AF53" s="19" t="str">
        <f>IF('Extrato 2'!D53='Extrato 2'!$EF$4,'Extrato 2'!E53,"")</f>
        <v/>
      </c>
      <c r="AG53" s="19" t="str">
        <f>IF(AF53="","-",'Extrato 2'!$S53)</f>
        <v>-</v>
      </c>
      <c r="AH53" s="19" t="str">
        <v/>
      </c>
      <c r="AI53" s="19" t="str">
        <f>IF(AH53="","",VLOOKUP(AH53,'Extrato 2'!$S$3:$U$72,3,0))</f>
        <v/>
      </c>
      <c r="AJ53" s="2" t="str">
        <f>IF(AH53="","",AI53&amp;" ("&amp;VLOOKUP(AH53,'Extrato 2'!$S$3:$U$72,2,0)&amp;")")</f>
        <v/>
      </c>
      <c r="AK53" s="19" t="str">
        <f>IF('Extrato 2'!D53='Extrato 2'!$EF$5,'Extrato 2'!E53,"")</f>
        <v/>
      </c>
      <c r="AL53" s="19" t="str">
        <f>IF(AK53="","-",'Extrato 2'!$S53)</f>
        <v>-</v>
      </c>
      <c r="AM53" s="19" t="str">
        <v/>
      </c>
      <c r="AN53" s="19" t="str">
        <f>IF(AM53="","",VLOOKUP(AM53,'Extrato 2'!$S$3:$U$72,3,0))</f>
        <v/>
      </c>
      <c r="AO53" s="2" t="str">
        <f>IF(AM53="","",AN53&amp;" ("&amp;VLOOKUP(AM53,'Extrato 2'!$S$3:$U$72,2,0)&amp;")")</f>
        <v/>
      </c>
      <c r="AP53" s="19" t="str">
        <f>IF('Extrato 2'!D53='Extrato 2'!$EF$6,'Extrato 2'!E53,"")</f>
        <v/>
      </c>
      <c r="AQ53" s="19" t="str">
        <f>IF(AP53="","-",'Extrato 2'!$S53)</f>
        <v>-</v>
      </c>
      <c r="AR53" s="19" t="str">
        <v/>
      </c>
      <c r="AS53" s="19" t="str">
        <f>IF(AR53="","",VLOOKUP(AR53,'Extrato 2'!$S$3:$U$72,3,0))</f>
        <v/>
      </c>
      <c r="AT53" s="2" t="str">
        <f>IF(AR53="","",AS53&amp;" ("&amp;VLOOKUP(AR53,'Extrato 2'!$S$3:$U$72,2,0)&amp;")")</f>
        <v/>
      </c>
      <c r="AU53" s="19" t="str">
        <f>IF('Extrato 2'!D53='Extrato 2'!$EF$7,'Extrato 2'!E53,"")</f>
        <v/>
      </c>
      <c r="AV53" s="19" t="str">
        <f>IF(AU53="","-",'Extrato 2'!$S53)</f>
        <v>-</v>
      </c>
      <c r="AW53" s="19" t="str">
        <v/>
      </c>
      <c r="AX53" s="19" t="str">
        <f>IF(AW53="","",VLOOKUP(AW53,'Extrato 2'!$S$3:$U$72,3,0))</f>
        <v/>
      </c>
      <c r="AY53" s="2" t="str">
        <f>IF(AW53="","",AX53&amp;" ("&amp;VLOOKUP(AW53,'Extrato 2'!$S$3:$U$72,2,0)&amp;")")</f>
        <v/>
      </c>
      <c r="AZ53" s="19" t="str">
        <f>IF('Extrato 2'!D53='Extrato 2'!$EF$8,'Extrato 2'!E53,"")</f>
        <v/>
      </c>
      <c r="BA53" s="19" t="str">
        <f>IF(AZ53="","-",'Extrato 2'!$S53)</f>
        <v>-</v>
      </c>
      <c r="BB53" s="19" t="str">
        <v/>
      </c>
      <c r="BC53" s="19" t="str">
        <f>IF(BB53="","",VLOOKUP(BB53,'Extrato 2'!$S$3:$U$72,3,0))</f>
        <v/>
      </c>
      <c r="BD53" s="2" t="str">
        <f>IF(BB53="","",BC53&amp;" ("&amp;VLOOKUP(BB53,'Extrato 2'!$S$3:$U$72,2,0)&amp;")")</f>
        <v/>
      </c>
      <c r="BE53" s="19" t="str">
        <f>IF('Extrato 2'!D53='Extrato 2'!$EF$9,'Extrato 2'!E53,"")</f>
        <v/>
      </c>
      <c r="BF53" s="19" t="str">
        <f>IF(BE53="","-",'Extrato 2'!$S53)</f>
        <v>-</v>
      </c>
      <c r="BG53" s="19" t="str">
        <v/>
      </c>
      <c r="BH53" s="19" t="str">
        <f>IF(BG53="","",VLOOKUP(BG53,'Extrato 2'!$S$3:$U$72,3,0))</f>
        <v/>
      </c>
      <c r="BI53" s="2" t="str">
        <f>IF(BG53="","",BH53&amp;" ("&amp;VLOOKUP(BG53,'Extrato 2'!$S$3:$U$72,2,0)&amp;")")</f>
        <v/>
      </c>
      <c r="BK53" s="19" t="str">
        <f>IF('Extrato 2'!D53='Extrato 2'!$EH$3,'Extrato 2'!E53,"")</f>
        <v/>
      </c>
      <c r="BL53" s="19" t="str">
        <f>IF(BK53="","-",'Extrato 2'!S53)</f>
        <v>-</v>
      </c>
      <c r="BM53" s="19" t="str">
        <v/>
      </c>
      <c r="BN53" s="19" t="str">
        <f>IF(BM53="","",VLOOKUP(BM53,'Extrato 2'!$S$3:$U$72,3,0))</f>
        <v/>
      </c>
      <c r="BO53" s="2" t="str">
        <f>IF(BM53="","",BN53&amp;" ("&amp;VLOOKUP(BM53,'Extrato 2'!$S$3:$U$72,2,0)&amp;")")</f>
        <v/>
      </c>
      <c r="BP53" s="19" t="str">
        <f>IF('Extrato 2'!D53='Extrato 2'!$EH$4,'Extrato 2'!E53,"")</f>
        <v/>
      </c>
      <c r="BQ53" s="19" t="str">
        <f>IF(BP53="","-",'Extrato 2'!$S53)</f>
        <v>-</v>
      </c>
      <c r="BR53" s="19" t="str">
        <v/>
      </c>
      <c r="BS53" s="19" t="str">
        <f>IF(BR53="","",VLOOKUP(BR53,'Extrato 2'!$S$3:$U$72,3,0))</f>
        <v/>
      </c>
      <c r="BT53" s="2" t="str">
        <f>IF(BR53="","",BS53&amp;" ("&amp;VLOOKUP(BR53,'Extrato 2'!$S$3:$U$72,2,0)&amp;")")</f>
        <v/>
      </c>
      <c r="BU53" s="19" t="str">
        <f>IF('Extrato 2'!D53='Extrato 2'!$EH$5,'Extrato 2'!E53,"")</f>
        <v/>
      </c>
      <c r="BV53" s="19" t="str">
        <f>IF(BU53="","-",'Extrato 2'!$S53)</f>
        <v>-</v>
      </c>
      <c r="BW53" s="19" t="str">
        <v/>
      </c>
      <c r="BX53" s="19" t="str">
        <f>IF(BW53="","",VLOOKUP(BW53,'Extrato 2'!$S$3:$U$72,3,0))</f>
        <v/>
      </c>
      <c r="BY53" s="2" t="str">
        <f>IF(BW53="","",BX53&amp;" ("&amp;VLOOKUP(BW53,'Extrato 2'!$S$3:$U$72,2,0)&amp;")")</f>
        <v/>
      </c>
      <c r="BZ53" s="19" t="str">
        <f>IF('Extrato 2'!D53='Extrato 2'!$EH$6,'Extrato 2'!E53,"")</f>
        <v/>
      </c>
      <c r="CA53" s="19" t="str">
        <f>IF(BZ53="","-",'Extrato 2'!$S53)</f>
        <v>-</v>
      </c>
      <c r="CB53" s="19" t="str">
        <v/>
      </c>
      <c r="CC53" s="19" t="str">
        <f>IF(CB53="","",VLOOKUP(CB53,'Extrato 2'!$S$3:$U$72,3,0))</f>
        <v/>
      </c>
      <c r="CD53" s="2" t="str">
        <f>IF(CB53="","",CC53&amp;" ("&amp;VLOOKUP(CB53,'Extrato 2'!$S$3:$U$72,2,0)&amp;")")</f>
        <v/>
      </c>
      <c r="CE53" s="19" t="str">
        <f>IF('Extrato 2'!D53='Extrato 2'!$EH$7,'Extrato 2'!E53,"")</f>
        <v/>
      </c>
      <c r="CF53" s="19" t="str">
        <f>IF(CE53="","-",'Extrato 2'!$S53)</f>
        <v>-</v>
      </c>
      <c r="CG53" s="19" t="str">
        <v/>
      </c>
      <c r="CH53" s="19" t="str">
        <f>IF(CG53="","",VLOOKUP(CG53,'Extrato 2'!$S$3:$U$72,3,0))</f>
        <v/>
      </c>
      <c r="CI53" s="2" t="str">
        <f>IF(CG53="","",CH53&amp;" ("&amp;VLOOKUP(CG53,'Extrato 2'!$S$3:$U$72,2,0)&amp;")")</f>
        <v/>
      </c>
      <c r="CJ53" s="19" t="str">
        <f>IF('Extrato 2'!D53='Extrato 2'!$EH$8,'Extrato 2'!E53,"")</f>
        <v/>
      </c>
      <c r="CK53" s="19" t="str">
        <f>IF(CJ53="","-",'Extrato 2'!$S53)</f>
        <v>-</v>
      </c>
      <c r="CL53" s="19" t="str">
        <v/>
      </c>
      <c r="CM53" s="19" t="str">
        <f>IF(CL53="","",VLOOKUP(CL53,'Extrato 2'!$S$3:$U$72,3,0))</f>
        <v/>
      </c>
      <c r="CN53" s="2" t="str">
        <f>IF(CL53="","",CM53&amp;" ("&amp;VLOOKUP(CL53,'Extrato 2'!$S$3:$U$72,2,0)&amp;")")</f>
        <v/>
      </c>
      <c r="CO53" s="19" t="str">
        <f>IF('Extrato 2'!D53='Extrato 2'!$EH$9,'Extrato 2'!E53,"")</f>
        <v/>
      </c>
      <c r="CP53" s="19" t="str">
        <f>IF(CO53="","-",'Extrato 2'!$S53)</f>
        <v>-</v>
      </c>
      <c r="CQ53" s="19" t="str">
        <v/>
      </c>
      <c r="CR53" s="19" t="str">
        <f>IF(CQ53="","",VLOOKUP(CQ53,'Extrato 2'!$S$3:$U$72,3,0))</f>
        <v/>
      </c>
      <c r="CS53" s="2" t="str">
        <f>IF(CQ53="","",CR53&amp;" ("&amp;VLOOKUP(CQ53,'Extrato 2'!$S$3:$U$72,2,0)&amp;")")</f>
        <v/>
      </c>
      <c r="CU53" s="19">
        <f>IF('Extrato 2'!D53='Extrato 2'!$EJ$3,'Extrato 2'!E53,"")</f>
        <v>0</v>
      </c>
      <c r="CV53" s="19" t="str">
        <f>IF(CU53="","-",'Extrato 2'!S53)</f>
        <v/>
      </c>
      <c r="CW53" s="19" t="str">
        <v/>
      </c>
      <c r="CX53" s="19" t="str">
        <f>IF(CW53="","",VLOOKUP(CW53,'Extrato 2'!$S$3:$U$72,3,0))</f>
        <v/>
      </c>
      <c r="CY53" s="2" t="str">
        <f>IF(CW53="","",CX53&amp;" ("&amp;VLOOKUP(CW53,'Extrato 2'!$S$3:$U$72,2,0)&amp;")")</f>
        <v/>
      </c>
      <c r="CZ53" s="19">
        <f>IF('Extrato 2'!D53='Extrato 2'!$EJ$4,'Extrato 2'!E53,"")</f>
        <v>0</v>
      </c>
      <c r="DA53" s="19" t="str">
        <f>IF(CZ53="","-",'Extrato 2'!$S53)</f>
        <v/>
      </c>
      <c r="DB53" s="19" t="str">
        <v/>
      </c>
      <c r="DC53" s="19" t="str">
        <f>IF(DB53="","",VLOOKUP(DB53,'Extrato 2'!$S$3:$U$72,3,0))</f>
        <v/>
      </c>
      <c r="DD53" s="2" t="str">
        <f>IF(DB53="","",DC53&amp;" ("&amp;VLOOKUP(DB53,'Extrato 2'!$S$3:$U$72,2,0)&amp;")")</f>
        <v/>
      </c>
      <c r="DE53" s="19">
        <f>IF('Extrato 2'!D53='Extrato 2'!$EJ$5,'Extrato 2'!E53,"")</f>
        <v>0</v>
      </c>
      <c r="DF53" s="19" t="str">
        <f>IF(DE53="","-",'Extrato 2'!$S53)</f>
        <v/>
      </c>
      <c r="DG53" s="19" t="str">
        <v/>
      </c>
      <c r="DH53" s="19" t="str">
        <f>IF(DG53="","",VLOOKUP(DG53,'Extrato 2'!$S$3:$U$72,3,0))</f>
        <v/>
      </c>
      <c r="DI53" s="2" t="str">
        <f>IF(DG53="","",DH53&amp;" ("&amp;VLOOKUP(DG53,'Extrato 2'!$S$3:$U$72,2,0)&amp;")")</f>
        <v/>
      </c>
      <c r="DJ53" s="19">
        <f>IF('Extrato 2'!D53='Extrato 2'!$EJ$6,'Extrato 2'!E53,"")</f>
        <v>0</v>
      </c>
      <c r="DK53" s="19" t="str">
        <f>IF(DJ53="","-",'Extrato 2'!$S53)</f>
        <v/>
      </c>
      <c r="DL53" s="19" t="str">
        <v/>
      </c>
      <c r="DM53" s="19" t="str">
        <f>IF(DL53="","",VLOOKUP(DL53,'Extrato 2'!$S$3:$U$72,3,0))</f>
        <v/>
      </c>
      <c r="DN53" s="2" t="str">
        <f>IF(DL53="","",DM53&amp;" ("&amp;VLOOKUP(DL53,'Extrato 2'!$S$3:$U$72,2,0)&amp;")")</f>
        <v/>
      </c>
      <c r="DO53" s="19">
        <f>IF('Extrato 2'!D53='Extrato 2'!$EJ$7,'Extrato 2'!E53,"")</f>
        <v>0</v>
      </c>
      <c r="DP53" s="19" t="str">
        <f>IF(DO53="","-",'Extrato 2'!$S53)</f>
        <v/>
      </c>
      <c r="DQ53" s="19" t="str">
        <v/>
      </c>
      <c r="DR53" s="19" t="str">
        <f>IF(DQ53="","",VLOOKUP(DQ53,'Extrato 2'!$S$3:$U$72,3,0))</f>
        <v/>
      </c>
      <c r="DS53" s="2" t="str">
        <f>IF(DQ53="","",DR53&amp;" ("&amp;VLOOKUP(DQ53,'Extrato 2'!$S$3:$U$72,2,0)&amp;")")</f>
        <v/>
      </c>
      <c r="DT53" s="19">
        <f>IF('Extrato 2'!D53='Extrato 2'!$EJ$8,'Extrato 2'!E53,"")</f>
        <v>0</v>
      </c>
      <c r="DU53" s="19" t="str">
        <f>IF(DT53="","-",'Extrato 2'!$S53)</f>
        <v/>
      </c>
      <c r="DV53" s="19" t="str">
        <v/>
      </c>
      <c r="DW53" s="19" t="str">
        <f>IF(DV53="","",VLOOKUP(DV53,'Extrato 2'!$S$3:$U$72,3,0))</f>
        <v/>
      </c>
      <c r="DX53" s="2" t="str">
        <f>IF(DV53="","",DW53&amp;" ("&amp;VLOOKUP(DV53,'Extrato 2'!$S$3:$U$72,2,0)&amp;")")</f>
        <v/>
      </c>
      <c r="DY53" s="19">
        <f>IF('Extrato 2'!D53='Extrato 2'!$EJ$9,'Extrato 2'!E53,"")</f>
        <v>0</v>
      </c>
      <c r="DZ53" s="19" t="str">
        <f>IF(DY53="","-",'Extrato 2'!$S53)</f>
        <v/>
      </c>
      <c r="EA53" s="19" t="str">
        <v/>
      </c>
      <c r="EB53" s="19" t="str">
        <f>IF(EA53="","",VLOOKUP(EA53,'Extrato 2'!$S$3:$U$72,3,0))</f>
        <v/>
      </c>
      <c r="EC53" s="2" t="str">
        <f>IF(EA53="","",EB53&amp;" ("&amp;VLOOKUP(EA53,'Extrato 2'!$S$3:$U$72,2,0)&amp;")")</f>
        <v/>
      </c>
      <c r="FM53" s="78">
        <v>51</v>
      </c>
      <c r="FN53" s="78" t="str">
        <f>IF('Extrato 2'!$FG$13='Extrato 2'!$GB$29,'Extrato 2'!AE53,IF('Extrato 2'!$FG$13='Extrato 2'!$GC$29,'Extrato 2'!BO53,IF('Extrato 2'!$FG$13='Extrato 2'!$EJ$2,'Extrato 2'!CY53,"")))</f>
        <v/>
      </c>
      <c r="FO53" s="78">
        <v>51</v>
      </c>
      <c r="FP53" s="78" t="str">
        <f>IF('Extrato 2'!$FG$13='Extrato 2'!$GB$29,'Extrato 2'!AJ53,IF('Extrato 2'!$FG$13='Extrato 2'!$GC$29,'Extrato 2'!BT53,IF('Extrato 2'!$FG$13='Extrato 2'!$EJ$2,'Extrato 2'!DD53,"")))</f>
        <v/>
      </c>
      <c r="FQ53" s="78">
        <v>51</v>
      </c>
      <c r="FR53" s="78" t="str">
        <f>IF('Extrato 2'!$FG$13='Extrato 2'!$GB$29,'Extrato 2'!AO53,IF('Extrato 2'!$FG$13='Extrato 2'!$GC$29,'Extrato 2'!BY53,IF('Extrato 2'!$FG$13='Extrato 2'!$EJ$2,'Extrato 2'!DI53,"")))</f>
        <v/>
      </c>
      <c r="FS53" s="78">
        <v>51</v>
      </c>
      <c r="FT53" s="78" t="str">
        <f>IF('Extrato 2'!$FG$13='Extrato 2'!$GB$29,'Extrato 2'!AT53,IF('Extrato 2'!$FG$13='Extrato 2'!$GC$29,'Extrato 2'!CD53,IF('Extrato 2'!$FG$13='Extrato 2'!$EJ$2,'Extrato 2'!DN53,"")))</f>
        <v/>
      </c>
      <c r="FU53" s="78">
        <v>51</v>
      </c>
      <c r="FV53" s="78" t="str">
        <f>IF('Extrato 2'!$FG$13='Extrato 2'!$GB$29,'Extrato 2'!AY53,IF('Extrato 2'!$FG$13='Extrato 2'!$GC$29,'Extrato 2'!CI53,IF('Extrato 2'!$FG$13='Extrato 2'!$EJ$2,'Extrato 2'!DS53,"")))</f>
        <v/>
      </c>
      <c r="FW53" s="78">
        <v>51</v>
      </c>
      <c r="FX53" s="78" t="str">
        <f>IF('Extrato 2'!$FG$13='Extrato 2'!$GB$29,'Extrato 2'!BD53,IF('Extrato 2'!$FG$13='Extrato 2'!$GC$29,'Extrato 2'!CN53,IF('Extrato 2'!$FG$13='Extrato 2'!$EJ$2,'Extrato 2'!DX53,"")))</f>
        <v/>
      </c>
      <c r="FY53" s="78">
        <v>51</v>
      </c>
      <c r="FZ53" s="78" t="str">
        <f>IF('Extrato 2'!$FG$13='Extrato 2'!$GB$29,'Extrato 2'!BI53,IF('Extrato 2'!$FG$13='Extrato 2'!$GC$29,'Extrato 2'!CS53,IF('Extrato 2'!$FG$13='Extrato 2'!$EJ$2,'Extrato 2'!EC53,"")))</f>
        <v/>
      </c>
      <c r="MB53" s="32">
        <f t="shared" si="12"/>
        <v>49</v>
      </c>
      <c r="MC53" s="32">
        <v>51</v>
      </c>
      <c r="MD53" s="32" t="str">
        <f>IF('Extrato 2'!X51=0,"",'Extrato 2'!X51)</f>
        <v/>
      </c>
      <c r="ME53" s="32"/>
      <c r="MF53" s="32"/>
      <c r="MG53" s="32"/>
      <c r="MH53" s="32"/>
      <c r="MI53" s="32"/>
      <c r="MJ53" s="32"/>
      <c r="MK53" s="32"/>
      <c r="ML53" s="32"/>
      <c r="MM53" s="32"/>
      <c r="MN53" s="32"/>
      <c r="MO53" s="32"/>
      <c r="MP53" s="32"/>
      <c r="MQ53" s="32"/>
      <c r="MR53" s="32"/>
      <c r="MS53" s="32"/>
      <c r="MT53" s="32"/>
      <c r="MU53" s="32"/>
      <c r="MV53" s="32"/>
      <c r="MW53" s="32"/>
      <c r="MX53" s="32"/>
      <c r="MY53" s="32"/>
      <c r="MZ53" s="32"/>
      <c r="NA53" s="32"/>
      <c r="NB53" s="32"/>
      <c r="NC53" s="32"/>
      <c r="ND53" s="32"/>
      <c r="NE53" s="32"/>
    </row>
    <row r="54" spans="2:369" ht="15" customHeight="1" x14ac:dyDescent="0.25">
      <c r="B54" s="19">
        <f>'Extrato 2'!MC56</f>
        <v>54</v>
      </c>
      <c r="C54" s="7">
        <f>Esboço!AX52</f>
        <v>52</v>
      </c>
      <c r="D54" s="4"/>
      <c r="E54" s="3"/>
      <c r="F54" s="19" t="str">
        <f t="shared" si="0"/>
        <v>-</v>
      </c>
      <c r="G54" s="19" t="str">
        <f t="shared" si="1"/>
        <v>-</v>
      </c>
      <c r="H54" s="22" t="str">
        <v/>
      </c>
      <c r="I54" s="22" t="str">
        <v/>
      </c>
      <c r="J54" s="76" t="str">
        <f>IFERROR(IF('Análise Quantitativa'!$D$33="Máximo",RANK(D54,$D$3:$D$72,0),IF('Análise Quantitativa'!$D$33="Mínimo",RANK(D54,$D$3:$D$72,1),IF('Análise Quantitativa'!$D$33="- Mínimo",RANK(D54,$D$3:$D$72,1),""))),"")</f>
        <v/>
      </c>
      <c r="K54" s="76" t="str">
        <f>IFERROR(IF('Análise Quantitativa'!$D$33="Máximo",_xlfn.RANK.EQ(D54,$D$3:$D$72,0)+COUNTIF($D$3:D54,D54)-1,IF('Análise Quantitativa'!$D$33="Mínimo",_xlfn.RANK.EQ(D54,$D$3:$D$72,1)+COUNTIF($D$3:D54,D54)-1,IF('Análise Quantitativa'!$D$33="- Mínimo",_xlfn.RANK.EQ(D54,$D$3:$D$72,1)+COUNTIF($D$3:D54,D54)-1,""))),"")</f>
        <v/>
      </c>
      <c r="L54" s="6" t="str">
        <f>IFERROR(IF(ISBLANK(D54),"",IF(AND(D54&gt;'Extrato 2'!$EW$3),'Extrato 2'!$HR$2,IF(AND(D54&lt;'Extrato 2'!$EX$3),'Extrato 2'!$HQ$2,'Extrato 2'!$HP$2))),"")</f>
        <v/>
      </c>
      <c r="M54" s="6" t="e">
        <f>IF((((IF(AND('Extrato 2'!D54&gt;'Extrato 2'!$EW$3),(('Extrato 2'!$EW$3-'Extrato 2'!D54)/'Extrato 2'!D54),IF(AND('Extrato 2'!D54&lt;'Extrato 2'!$EX$3),(('Extrato 2'!$EX$3-'Extrato 2'!D54)/'Extrato 2'!D54),'Extrato 2'!$HW$2)))))&lt;0,IF(AND('Extrato 2'!D54&gt;'Extrato 2'!$EW$3),(('Extrato 2'!$EW$3-'Extrato 2'!D54)/'Extrato 2'!D54),IF(AND('Extrato 2'!D54&lt;'Extrato 2'!$EX$3),(('Extrato 2'!$EX$3-'Extrato 2'!D54)/'Extrato 2'!D54),'Extrato 2'!$HW$2))*-1,IF(AND('Extrato 2'!D54&gt;'Extrato 2'!$EW$3),(('Extrato 2'!$EW$3-'Extrato 2'!D54)/'Extrato 2'!D54),IF(AND('Extrato 2'!D54&lt;'Extrato 2'!$EX$3),(('Extrato 2'!$EX$3-'Extrato 2'!D54)/'Extrato 2'!D54),'Extrato 2'!$HW$2)))</f>
        <v>#DIV/0!</v>
      </c>
      <c r="N54" s="6" t="str">
        <f>IF(AND(D54&gt;'Extrato 2'!$EW$3),M54,"")</f>
        <v/>
      </c>
      <c r="O54" s="6" t="e">
        <f>IF(D54&lt;'Extrato 2'!$EX$3,M54,"")</f>
        <v>#DIV/0!</v>
      </c>
      <c r="P54" s="5" t="str">
        <f>IF('Extrato 2'!L54='Extrato 2'!$HP$2,'Extrato 2'!D54,"")</f>
        <v/>
      </c>
      <c r="Q54" s="4" t="str">
        <f>IF(ISNA(HLOOKUP($Q$2,'Extrato 2'!$ME$3:$NE$74,B54,0)),"",IF(HLOOKUP($Q$2,'Extrato 2'!$ME$3:$NE$74,B54,0)="","",IF(HLOOKUP($Q$2,'Extrato 2'!$ME$3:$NE$74,B54,0)=0,"",HLOOKUP($Q$2,'Extrato 2'!$ME$3:$NE$74,B54,0))))</f>
        <v/>
      </c>
      <c r="S54" s="77" t="str">
        <f t="shared" si="6"/>
        <v/>
      </c>
      <c r="T54" s="19" t="str">
        <f t="shared" si="2"/>
        <v/>
      </c>
      <c r="U54" s="3"/>
      <c r="V54" s="19" t="str">
        <f t="shared" si="3"/>
        <v/>
      </c>
      <c r="X54" s="19" t="str">
        <f t="shared" si="4"/>
        <v/>
      </c>
      <c r="Y54" s="19" t="str">
        <f t="shared" si="5"/>
        <v/>
      </c>
      <c r="AA54" s="19" t="str">
        <f>IF('Extrato 2'!D54='Extrato 2'!$EF$3,'Extrato 2'!E54,"")</f>
        <v/>
      </c>
      <c r="AB54" s="19" t="str">
        <f>IF(AA54="","-",'Extrato 2'!S54)</f>
        <v>-</v>
      </c>
      <c r="AC54" s="19" t="str">
        <v/>
      </c>
      <c r="AD54" s="19" t="str">
        <f>IF(AC54="","",VLOOKUP(AC54,'Extrato 2'!$S$3:$U$72,3,0))</f>
        <v/>
      </c>
      <c r="AE54" s="2" t="str">
        <f>IF(AC54="","",AD54&amp;" ("&amp;VLOOKUP(AC54,'Extrato 2'!$S$3:$U$72,2,0)&amp;")")</f>
        <v/>
      </c>
      <c r="AF54" s="19" t="str">
        <f>IF('Extrato 2'!D54='Extrato 2'!$EF$4,'Extrato 2'!E54,"")</f>
        <v/>
      </c>
      <c r="AG54" s="19" t="str">
        <f>IF(AF54="","-",'Extrato 2'!$S54)</f>
        <v>-</v>
      </c>
      <c r="AH54" s="19" t="str">
        <v/>
      </c>
      <c r="AI54" s="19" t="str">
        <f>IF(AH54="","",VLOOKUP(AH54,'Extrato 2'!$S$3:$U$72,3,0))</f>
        <v/>
      </c>
      <c r="AJ54" s="2" t="str">
        <f>IF(AH54="","",AI54&amp;" ("&amp;VLOOKUP(AH54,'Extrato 2'!$S$3:$U$72,2,0)&amp;")")</f>
        <v/>
      </c>
      <c r="AK54" s="19" t="str">
        <f>IF('Extrato 2'!D54='Extrato 2'!$EF$5,'Extrato 2'!E54,"")</f>
        <v/>
      </c>
      <c r="AL54" s="19" t="str">
        <f>IF(AK54="","-",'Extrato 2'!$S54)</f>
        <v>-</v>
      </c>
      <c r="AM54" s="19" t="str">
        <v/>
      </c>
      <c r="AN54" s="19" t="str">
        <f>IF(AM54="","",VLOOKUP(AM54,'Extrato 2'!$S$3:$U$72,3,0))</f>
        <v/>
      </c>
      <c r="AO54" s="2" t="str">
        <f>IF(AM54="","",AN54&amp;" ("&amp;VLOOKUP(AM54,'Extrato 2'!$S$3:$U$72,2,0)&amp;")")</f>
        <v/>
      </c>
      <c r="AP54" s="19" t="str">
        <f>IF('Extrato 2'!D54='Extrato 2'!$EF$6,'Extrato 2'!E54,"")</f>
        <v/>
      </c>
      <c r="AQ54" s="19" t="str">
        <f>IF(AP54="","-",'Extrato 2'!$S54)</f>
        <v>-</v>
      </c>
      <c r="AR54" s="19" t="str">
        <v/>
      </c>
      <c r="AS54" s="19" t="str">
        <f>IF(AR54="","",VLOOKUP(AR54,'Extrato 2'!$S$3:$U$72,3,0))</f>
        <v/>
      </c>
      <c r="AT54" s="2" t="str">
        <f>IF(AR54="","",AS54&amp;" ("&amp;VLOOKUP(AR54,'Extrato 2'!$S$3:$U$72,2,0)&amp;")")</f>
        <v/>
      </c>
      <c r="AU54" s="19" t="str">
        <f>IF('Extrato 2'!D54='Extrato 2'!$EF$7,'Extrato 2'!E54,"")</f>
        <v/>
      </c>
      <c r="AV54" s="19" t="str">
        <f>IF(AU54="","-",'Extrato 2'!$S54)</f>
        <v>-</v>
      </c>
      <c r="AW54" s="19" t="str">
        <v/>
      </c>
      <c r="AX54" s="19" t="str">
        <f>IF(AW54="","",VLOOKUP(AW54,'Extrato 2'!$S$3:$U$72,3,0))</f>
        <v/>
      </c>
      <c r="AY54" s="2" t="str">
        <f>IF(AW54="","",AX54&amp;" ("&amp;VLOOKUP(AW54,'Extrato 2'!$S$3:$U$72,2,0)&amp;")")</f>
        <v/>
      </c>
      <c r="AZ54" s="19" t="str">
        <f>IF('Extrato 2'!D54='Extrato 2'!$EF$8,'Extrato 2'!E54,"")</f>
        <v/>
      </c>
      <c r="BA54" s="19" t="str">
        <f>IF(AZ54="","-",'Extrato 2'!$S54)</f>
        <v>-</v>
      </c>
      <c r="BB54" s="19" t="str">
        <v/>
      </c>
      <c r="BC54" s="19" t="str">
        <f>IF(BB54="","",VLOOKUP(BB54,'Extrato 2'!$S$3:$U$72,3,0))</f>
        <v/>
      </c>
      <c r="BD54" s="2" t="str">
        <f>IF(BB54="","",BC54&amp;" ("&amp;VLOOKUP(BB54,'Extrato 2'!$S$3:$U$72,2,0)&amp;")")</f>
        <v/>
      </c>
      <c r="BE54" s="19" t="str">
        <f>IF('Extrato 2'!D54='Extrato 2'!$EF$9,'Extrato 2'!E54,"")</f>
        <v/>
      </c>
      <c r="BF54" s="19" t="str">
        <f>IF(BE54="","-",'Extrato 2'!$S54)</f>
        <v>-</v>
      </c>
      <c r="BG54" s="19" t="str">
        <v/>
      </c>
      <c r="BH54" s="19" t="str">
        <f>IF(BG54="","",VLOOKUP(BG54,'Extrato 2'!$S$3:$U$72,3,0))</f>
        <v/>
      </c>
      <c r="BI54" s="2" t="str">
        <f>IF(BG54="","",BH54&amp;" ("&amp;VLOOKUP(BG54,'Extrato 2'!$S$3:$U$72,2,0)&amp;")")</f>
        <v/>
      </c>
      <c r="BK54" s="19" t="str">
        <f>IF('Extrato 2'!D54='Extrato 2'!$EH$3,'Extrato 2'!E54,"")</f>
        <v/>
      </c>
      <c r="BL54" s="19" t="str">
        <f>IF(BK54="","-",'Extrato 2'!S54)</f>
        <v>-</v>
      </c>
      <c r="BM54" s="19" t="str">
        <v/>
      </c>
      <c r="BN54" s="19" t="str">
        <f>IF(BM54="","",VLOOKUP(BM54,'Extrato 2'!$S$3:$U$72,3,0))</f>
        <v/>
      </c>
      <c r="BO54" s="2" t="str">
        <f>IF(BM54="","",BN54&amp;" ("&amp;VLOOKUP(BM54,'Extrato 2'!$S$3:$U$72,2,0)&amp;")")</f>
        <v/>
      </c>
      <c r="BP54" s="19" t="str">
        <f>IF('Extrato 2'!D54='Extrato 2'!$EH$4,'Extrato 2'!E54,"")</f>
        <v/>
      </c>
      <c r="BQ54" s="19" t="str">
        <f>IF(BP54="","-",'Extrato 2'!$S54)</f>
        <v>-</v>
      </c>
      <c r="BR54" s="19" t="str">
        <v/>
      </c>
      <c r="BS54" s="19" t="str">
        <f>IF(BR54="","",VLOOKUP(BR54,'Extrato 2'!$S$3:$U$72,3,0))</f>
        <v/>
      </c>
      <c r="BT54" s="2" t="str">
        <f>IF(BR54="","",BS54&amp;" ("&amp;VLOOKUP(BR54,'Extrato 2'!$S$3:$U$72,2,0)&amp;")")</f>
        <v/>
      </c>
      <c r="BU54" s="19" t="str">
        <f>IF('Extrato 2'!D54='Extrato 2'!$EH$5,'Extrato 2'!E54,"")</f>
        <v/>
      </c>
      <c r="BV54" s="19" t="str">
        <f>IF(BU54="","-",'Extrato 2'!$S54)</f>
        <v>-</v>
      </c>
      <c r="BW54" s="19" t="str">
        <v/>
      </c>
      <c r="BX54" s="19" t="str">
        <f>IF(BW54="","",VLOOKUP(BW54,'Extrato 2'!$S$3:$U$72,3,0))</f>
        <v/>
      </c>
      <c r="BY54" s="2" t="str">
        <f>IF(BW54="","",BX54&amp;" ("&amp;VLOOKUP(BW54,'Extrato 2'!$S$3:$U$72,2,0)&amp;")")</f>
        <v/>
      </c>
      <c r="BZ54" s="19" t="str">
        <f>IF('Extrato 2'!D54='Extrato 2'!$EH$6,'Extrato 2'!E54,"")</f>
        <v/>
      </c>
      <c r="CA54" s="19" t="str">
        <f>IF(BZ54="","-",'Extrato 2'!$S54)</f>
        <v>-</v>
      </c>
      <c r="CB54" s="19" t="str">
        <v/>
      </c>
      <c r="CC54" s="19" t="str">
        <f>IF(CB54="","",VLOOKUP(CB54,'Extrato 2'!$S$3:$U$72,3,0))</f>
        <v/>
      </c>
      <c r="CD54" s="2" t="str">
        <f>IF(CB54="","",CC54&amp;" ("&amp;VLOOKUP(CB54,'Extrato 2'!$S$3:$U$72,2,0)&amp;")")</f>
        <v/>
      </c>
      <c r="CE54" s="19" t="str">
        <f>IF('Extrato 2'!D54='Extrato 2'!$EH$7,'Extrato 2'!E54,"")</f>
        <v/>
      </c>
      <c r="CF54" s="19" t="str">
        <f>IF(CE54="","-",'Extrato 2'!$S54)</f>
        <v>-</v>
      </c>
      <c r="CG54" s="19" t="str">
        <v/>
      </c>
      <c r="CH54" s="19" t="str">
        <f>IF(CG54="","",VLOOKUP(CG54,'Extrato 2'!$S$3:$U$72,3,0))</f>
        <v/>
      </c>
      <c r="CI54" s="2" t="str">
        <f>IF(CG54="","",CH54&amp;" ("&amp;VLOOKUP(CG54,'Extrato 2'!$S$3:$U$72,2,0)&amp;")")</f>
        <v/>
      </c>
      <c r="CJ54" s="19" t="str">
        <f>IF('Extrato 2'!D54='Extrato 2'!$EH$8,'Extrato 2'!E54,"")</f>
        <v/>
      </c>
      <c r="CK54" s="19" t="str">
        <f>IF(CJ54="","-",'Extrato 2'!$S54)</f>
        <v>-</v>
      </c>
      <c r="CL54" s="19" t="str">
        <v/>
      </c>
      <c r="CM54" s="19" t="str">
        <f>IF(CL54="","",VLOOKUP(CL54,'Extrato 2'!$S$3:$U$72,3,0))</f>
        <v/>
      </c>
      <c r="CN54" s="2" t="str">
        <f>IF(CL54="","",CM54&amp;" ("&amp;VLOOKUP(CL54,'Extrato 2'!$S$3:$U$72,2,0)&amp;")")</f>
        <v/>
      </c>
      <c r="CO54" s="19" t="str">
        <f>IF('Extrato 2'!D54='Extrato 2'!$EH$9,'Extrato 2'!E54,"")</f>
        <v/>
      </c>
      <c r="CP54" s="19" t="str">
        <f>IF(CO54="","-",'Extrato 2'!$S54)</f>
        <v>-</v>
      </c>
      <c r="CQ54" s="19" t="str">
        <v/>
      </c>
      <c r="CR54" s="19" t="str">
        <f>IF(CQ54="","",VLOOKUP(CQ54,'Extrato 2'!$S$3:$U$72,3,0))</f>
        <v/>
      </c>
      <c r="CS54" s="2" t="str">
        <f>IF(CQ54="","",CR54&amp;" ("&amp;VLOOKUP(CQ54,'Extrato 2'!$S$3:$U$72,2,0)&amp;")")</f>
        <v/>
      </c>
      <c r="CU54" s="19">
        <f>IF('Extrato 2'!D54='Extrato 2'!$EJ$3,'Extrato 2'!E54,"")</f>
        <v>0</v>
      </c>
      <c r="CV54" s="19" t="str">
        <f>IF(CU54="","-",'Extrato 2'!S54)</f>
        <v/>
      </c>
      <c r="CW54" s="19" t="str">
        <v/>
      </c>
      <c r="CX54" s="19" t="str">
        <f>IF(CW54="","",VLOOKUP(CW54,'Extrato 2'!$S$3:$U$72,3,0))</f>
        <v/>
      </c>
      <c r="CY54" s="2" t="str">
        <f>IF(CW54="","",CX54&amp;" ("&amp;VLOOKUP(CW54,'Extrato 2'!$S$3:$U$72,2,0)&amp;")")</f>
        <v/>
      </c>
      <c r="CZ54" s="19">
        <f>IF('Extrato 2'!D54='Extrato 2'!$EJ$4,'Extrato 2'!E54,"")</f>
        <v>0</v>
      </c>
      <c r="DA54" s="19" t="str">
        <f>IF(CZ54="","-",'Extrato 2'!$S54)</f>
        <v/>
      </c>
      <c r="DB54" s="19" t="str">
        <v/>
      </c>
      <c r="DC54" s="19" t="str">
        <f>IF(DB54="","",VLOOKUP(DB54,'Extrato 2'!$S$3:$U$72,3,0))</f>
        <v/>
      </c>
      <c r="DD54" s="2" t="str">
        <f>IF(DB54="","",DC54&amp;" ("&amp;VLOOKUP(DB54,'Extrato 2'!$S$3:$U$72,2,0)&amp;")")</f>
        <v/>
      </c>
      <c r="DE54" s="19">
        <f>IF('Extrato 2'!D54='Extrato 2'!$EJ$5,'Extrato 2'!E54,"")</f>
        <v>0</v>
      </c>
      <c r="DF54" s="19" t="str">
        <f>IF(DE54="","-",'Extrato 2'!$S54)</f>
        <v/>
      </c>
      <c r="DG54" s="19" t="str">
        <v/>
      </c>
      <c r="DH54" s="19" t="str">
        <f>IF(DG54="","",VLOOKUP(DG54,'Extrato 2'!$S$3:$U$72,3,0))</f>
        <v/>
      </c>
      <c r="DI54" s="2" t="str">
        <f>IF(DG54="","",DH54&amp;" ("&amp;VLOOKUP(DG54,'Extrato 2'!$S$3:$U$72,2,0)&amp;")")</f>
        <v/>
      </c>
      <c r="DJ54" s="19">
        <f>IF('Extrato 2'!D54='Extrato 2'!$EJ$6,'Extrato 2'!E54,"")</f>
        <v>0</v>
      </c>
      <c r="DK54" s="19" t="str">
        <f>IF(DJ54="","-",'Extrato 2'!$S54)</f>
        <v/>
      </c>
      <c r="DL54" s="19" t="str">
        <v/>
      </c>
      <c r="DM54" s="19" t="str">
        <f>IF(DL54="","",VLOOKUP(DL54,'Extrato 2'!$S$3:$U$72,3,0))</f>
        <v/>
      </c>
      <c r="DN54" s="2" t="str">
        <f>IF(DL54="","",DM54&amp;" ("&amp;VLOOKUP(DL54,'Extrato 2'!$S$3:$U$72,2,0)&amp;")")</f>
        <v/>
      </c>
      <c r="DO54" s="19">
        <f>IF('Extrato 2'!D54='Extrato 2'!$EJ$7,'Extrato 2'!E54,"")</f>
        <v>0</v>
      </c>
      <c r="DP54" s="19" t="str">
        <f>IF(DO54="","-",'Extrato 2'!$S54)</f>
        <v/>
      </c>
      <c r="DQ54" s="19" t="str">
        <v/>
      </c>
      <c r="DR54" s="19" t="str">
        <f>IF(DQ54="","",VLOOKUP(DQ54,'Extrato 2'!$S$3:$U$72,3,0))</f>
        <v/>
      </c>
      <c r="DS54" s="2" t="str">
        <f>IF(DQ54="","",DR54&amp;" ("&amp;VLOOKUP(DQ54,'Extrato 2'!$S$3:$U$72,2,0)&amp;")")</f>
        <v/>
      </c>
      <c r="DT54" s="19">
        <f>IF('Extrato 2'!D54='Extrato 2'!$EJ$8,'Extrato 2'!E54,"")</f>
        <v>0</v>
      </c>
      <c r="DU54" s="19" t="str">
        <f>IF(DT54="","-",'Extrato 2'!$S54)</f>
        <v/>
      </c>
      <c r="DV54" s="19" t="str">
        <v/>
      </c>
      <c r="DW54" s="19" t="str">
        <f>IF(DV54="","",VLOOKUP(DV54,'Extrato 2'!$S$3:$U$72,3,0))</f>
        <v/>
      </c>
      <c r="DX54" s="2" t="str">
        <f>IF(DV54="","",DW54&amp;" ("&amp;VLOOKUP(DV54,'Extrato 2'!$S$3:$U$72,2,0)&amp;")")</f>
        <v/>
      </c>
      <c r="DY54" s="19">
        <f>IF('Extrato 2'!D54='Extrato 2'!$EJ$9,'Extrato 2'!E54,"")</f>
        <v>0</v>
      </c>
      <c r="DZ54" s="19" t="str">
        <f>IF(DY54="","-",'Extrato 2'!$S54)</f>
        <v/>
      </c>
      <c r="EA54" s="19" t="str">
        <v/>
      </c>
      <c r="EB54" s="19" t="str">
        <f>IF(EA54="","",VLOOKUP(EA54,'Extrato 2'!$S$3:$U$72,3,0))</f>
        <v/>
      </c>
      <c r="EC54" s="2" t="str">
        <f>IF(EA54="","",EB54&amp;" ("&amp;VLOOKUP(EA54,'Extrato 2'!$S$3:$U$72,2,0)&amp;")")</f>
        <v/>
      </c>
      <c r="FM54" s="78">
        <v>52</v>
      </c>
      <c r="FN54" s="78" t="str">
        <f>IF('Extrato 2'!$FG$13='Extrato 2'!$GB$29,'Extrato 2'!AE54,IF('Extrato 2'!$FG$13='Extrato 2'!$GC$29,'Extrato 2'!BO54,IF('Extrato 2'!$FG$13='Extrato 2'!$EJ$2,'Extrato 2'!CY54,"")))</f>
        <v/>
      </c>
      <c r="FO54" s="78">
        <v>52</v>
      </c>
      <c r="FP54" s="78" t="str">
        <f>IF('Extrato 2'!$FG$13='Extrato 2'!$GB$29,'Extrato 2'!AJ54,IF('Extrato 2'!$FG$13='Extrato 2'!$GC$29,'Extrato 2'!BT54,IF('Extrato 2'!$FG$13='Extrato 2'!$EJ$2,'Extrato 2'!DD54,"")))</f>
        <v/>
      </c>
      <c r="FQ54" s="78">
        <v>52</v>
      </c>
      <c r="FR54" s="78" t="str">
        <f>IF('Extrato 2'!$FG$13='Extrato 2'!$GB$29,'Extrato 2'!AO54,IF('Extrato 2'!$FG$13='Extrato 2'!$GC$29,'Extrato 2'!BY54,IF('Extrato 2'!$FG$13='Extrato 2'!$EJ$2,'Extrato 2'!DI54,"")))</f>
        <v/>
      </c>
      <c r="FS54" s="78">
        <v>52</v>
      </c>
      <c r="FT54" s="78" t="str">
        <f>IF('Extrato 2'!$FG$13='Extrato 2'!$GB$29,'Extrato 2'!AT54,IF('Extrato 2'!$FG$13='Extrato 2'!$GC$29,'Extrato 2'!CD54,IF('Extrato 2'!$FG$13='Extrato 2'!$EJ$2,'Extrato 2'!DN54,"")))</f>
        <v/>
      </c>
      <c r="FU54" s="78">
        <v>52</v>
      </c>
      <c r="FV54" s="78" t="str">
        <f>IF('Extrato 2'!$FG$13='Extrato 2'!$GB$29,'Extrato 2'!AY54,IF('Extrato 2'!$FG$13='Extrato 2'!$GC$29,'Extrato 2'!CI54,IF('Extrato 2'!$FG$13='Extrato 2'!$EJ$2,'Extrato 2'!DS54,"")))</f>
        <v/>
      </c>
      <c r="FW54" s="78">
        <v>52</v>
      </c>
      <c r="FX54" s="78" t="str">
        <f>IF('Extrato 2'!$FG$13='Extrato 2'!$GB$29,'Extrato 2'!BD54,IF('Extrato 2'!$FG$13='Extrato 2'!$GC$29,'Extrato 2'!CN54,IF('Extrato 2'!$FG$13='Extrato 2'!$EJ$2,'Extrato 2'!DX54,"")))</f>
        <v/>
      </c>
      <c r="FY54" s="78">
        <v>52</v>
      </c>
      <c r="FZ54" s="78" t="str">
        <f>IF('Extrato 2'!$FG$13='Extrato 2'!$GB$29,'Extrato 2'!BI54,IF('Extrato 2'!$FG$13='Extrato 2'!$GC$29,'Extrato 2'!CS54,IF('Extrato 2'!$FG$13='Extrato 2'!$EJ$2,'Extrato 2'!EC54,"")))</f>
        <v/>
      </c>
      <c r="MB54" s="32">
        <f t="shared" si="12"/>
        <v>50</v>
      </c>
      <c r="MC54" s="32">
        <v>52</v>
      </c>
      <c r="MD54" s="32" t="str">
        <f>IF('Extrato 2'!X52=0,"",'Extrato 2'!X52)</f>
        <v/>
      </c>
      <c r="ME54" s="32"/>
      <c r="MF54" s="32"/>
      <c r="MG54" s="32"/>
      <c r="MH54" s="32"/>
      <c r="MI54" s="32"/>
      <c r="MJ54" s="32"/>
      <c r="MK54" s="32"/>
      <c r="ML54" s="32"/>
      <c r="MM54" s="32"/>
      <c r="MN54" s="32"/>
      <c r="MO54" s="32"/>
      <c r="MP54" s="32"/>
      <c r="MQ54" s="32"/>
      <c r="MR54" s="32"/>
      <c r="MS54" s="32"/>
      <c r="MT54" s="32"/>
      <c r="MU54" s="32"/>
      <c r="MV54" s="32"/>
      <c r="MW54" s="32"/>
      <c r="MX54" s="32"/>
      <c r="MY54" s="32"/>
      <c r="MZ54" s="32"/>
      <c r="NA54" s="32"/>
      <c r="NB54" s="32"/>
      <c r="NC54" s="32"/>
      <c r="ND54" s="32"/>
      <c r="NE54" s="32"/>
    </row>
    <row r="55" spans="2:369" ht="15" customHeight="1" x14ac:dyDescent="0.25">
      <c r="B55" s="19">
        <f>'Extrato 2'!MC57</f>
        <v>55</v>
      </c>
      <c r="C55" s="7">
        <f>Esboço!AX53</f>
        <v>53</v>
      </c>
      <c r="D55" s="4"/>
      <c r="E55" s="3"/>
      <c r="F55" s="19" t="str">
        <f t="shared" si="0"/>
        <v>-</v>
      </c>
      <c r="G55" s="19" t="str">
        <f t="shared" si="1"/>
        <v>-</v>
      </c>
      <c r="H55" s="22" t="str">
        <v/>
      </c>
      <c r="I55" s="22" t="str">
        <v/>
      </c>
      <c r="J55" s="76" t="str">
        <f>IFERROR(IF('Análise Quantitativa'!$D$33="Máximo",RANK(D55,$D$3:$D$72,0),IF('Análise Quantitativa'!$D$33="Mínimo",RANK(D55,$D$3:$D$72,1),IF('Análise Quantitativa'!$D$33="- Mínimo",RANK(D55,$D$3:$D$72,1),""))),"")</f>
        <v/>
      </c>
      <c r="K55" s="76" t="str">
        <f>IFERROR(IF('Análise Quantitativa'!$D$33="Máximo",_xlfn.RANK.EQ(D55,$D$3:$D$72,0)+COUNTIF($D$3:D55,D55)-1,IF('Análise Quantitativa'!$D$33="Mínimo",_xlfn.RANK.EQ(D55,$D$3:$D$72,1)+COUNTIF($D$3:D55,D55)-1,IF('Análise Quantitativa'!$D$33="- Mínimo",_xlfn.RANK.EQ(D55,$D$3:$D$72,1)+COUNTIF($D$3:D55,D55)-1,""))),"")</f>
        <v/>
      </c>
      <c r="L55" s="6" t="str">
        <f>IFERROR(IF(ISBLANK(D55),"",IF(AND(D55&gt;'Extrato 2'!$EW$3),'Extrato 2'!$HR$2,IF(AND(D55&lt;'Extrato 2'!$EX$3),'Extrato 2'!$HQ$2,'Extrato 2'!$HP$2))),"")</f>
        <v/>
      </c>
      <c r="M55" s="6" t="e">
        <f>IF((((IF(AND('Extrato 2'!D55&gt;'Extrato 2'!$EW$3),(('Extrato 2'!$EW$3-'Extrato 2'!D55)/'Extrato 2'!D55),IF(AND('Extrato 2'!D55&lt;'Extrato 2'!$EX$3),(('Extrato 2'!$EX$3-'Extrato 2'!D55)/'Extrato 2'!D55),'Extrato 2'!$HW$2)))))&lt;0,IF(AND('Extrato 2'!D55&gt;'Extrato 2'!$EW$3),(('Extrato 2'!$EW$3-'Extrato 2'!D55)/'Extrato 2'!D55),IF(AND('Extrato 2'!D55&lt;'Extrato 2'!$EX$3),(('Extrato 2'!$EX$3-'Extrato 2'!D55)/'Extrato 2'!D55),'Extrato 2'!$HW$2))*-1,IF(AND('Extrato 2'!D55&gt;'Extrato 2'!$EW$3),(('Extrato 2'!$EW$3-'Extrato 2'!D55)/'Extrato 2'!D55),IF(AND('Extrato 2'!D55&lt;'Extrato 2'!$EX$3),(('Extrato 2'!$EX$3-'Extrato 2'!D55)/'Extrato 2'!D55),'Extrato 2'!$HW$2)))</f>
        <v>#DIV/0!</v>
      </c>
      <c r="N55" s="6" t="str">
        <f>IF(AND(D55&gt;'Extrato 2'!$EW$3),M55,"")</f>
        <v/>
      </c>
      <c r="O55" s="6" t="e">
        <f>IF(D55&lt;'Extrato 2'!$EX$3,M55,"")</f>
        <v>#DIV/0!</v>
      </c>
      <c r="P55" s="5" t="str">
        <f>IF('Extrato 2'!L55='Extrato 2'!$HP$2,'Extrato 2'!D55,"")</f>
        <v/>
      </c>
      <c r="Q55" s="4" t="str">
        <f>IF(ISNA(HLOOKUP($Q$2,'Extrato 2'!$ME$3:$NE$74,B55,0)),"",IF(HLOOKUP($Q$2,'Extrato 2'!$ME$3:$NE$74,B55,0)="","",IF(HLOOKUP($Q$2,'Extrato 2'!$ME$3:$NE$74,B55,0)=0,"",HLOOKUP($Q$2,'Extrato 2'!$ME$3:$NE$74,B55,0))))</f>
        <v/>
      </c>
      <c r="S55" s="77" t="str">
        <f t="shared" si="6"/>
        <v/>
      </c>
      <c r="T55" s="19" t="str">
        <f t="shared" si="2"/>
        <v/>
      </c>
      <c r="U55" s="3"/>
      <c r="V55" s="19" t="str">
        <f t="shared" si="3"/>
        <v/>
      </c>
      <c r="X55" s="19" t="str">
        <f t="shared" si="4"/>
        <v/>
      </c>
      <c r="Y55" s="19" t="str">
        <f t="shared" si="5"/>
        <v/>
      </c>
      <c r="AA55" s="19" t="str">
        <f>IF('Extrato 2'!D55='Extrato 2'!$EF$3,'Extrato 2'!E55,"")</f>
        <v/>
      </c>
      <c r="AB55" s="19" t="str">
        <f>IF(AA55="","-",'Extrato 2'!S55)</f>
        <v>-</v>
      </c>
      <c r="AC55" s="19" t="str">
        <v/>
      </c>
      <c r="AD55" s="19" t="str">
        <f>IF(AC55="","",VLOOKUP(AC55,'Extrato 2'!$S$3:$U$72,3,0))</f>
        <v/>
      </c>
      <c r="AE55" s="2" t="str">
        <f>IF(AC55="","",AD55&amp;" ("&amp;VLOOKUP(AC55,'Extrato 2'!$S$3:$U$72,2,0)&amp;")")</f>
        <v/>
      </c>
      <c r="AF55" s="19" t="str">
        <f>IF('Extrato 2'!D55='Extrato 2'!$EF$4,'Extrato 2'!E55,"")</f>
        <v/>
      </c>
      <c r="AG55" s="19" t="str">
        <f>IF(AF55="","-",'Extrato 2'!$S55)</f>
        <v>-</v>
      </c>
      <c r="AH55" s="19" t="str">
        <v/>
      </c>
      <c r="AI55" s="19" t="str">
        <f>IF(AH55="","",VLOOKUP(AH55,'Extrato 2'!$S$3:$U$72,3,0))</f>
        <v/>
      </c>
      <c r="AJ55" s="2" t="str">
        <f>IF(AH55="","",AI55&amp;" ("&amp;VLOOKUP(AH55,'Extrato 2'!$S$3:$U$72,2,0)&amp;")")</f>
        <v/>
      </c>
      <c r="AK55" s="19" t="str">
        <f>IF('Extrato 2'!D55='Extrato 2'!$EF$5,'Extrato 2'!E55,"")</f>
        <v/>
      </c>
      <c r="AL55" s="19" t="str">
        <f>IF(AK55="","-",'Extrato 2'!$S55)</f>
        <v>-</v>
      </c>
      <c r="AM55" s="19" t="str">
        <v/>
      </c>
      <c r="AN55" s="19" t="str">
        <f>IF(AM55="","",VLOOKUP(AM55,'Extrato 2'!$S$3:$U$72,3,0))</f>
        <v/>
      </c>
      <c r="AO55" s="2" t="str">
        <f>IF(AM55="","",AN55&amp;" ("&amp;VLOOKUP(AM55,'Extrato 2'!$S$3:$U$72,2,0)&amp;")")</f>
        <v/>
      </c>
      <c r="AP55" s="19" t="str">
        <f>IF('Extrato 2'!D55='Extrato 2'!$EF$6,'Extrato 2'!E55,"")</f>
        <v/>
      </c>
      <c r="AQ55" s="19" t="str">
        <f>IF(AP55="","-",'Extrato 2'!$S55)</f>
        <v>-</v>
      </c>
      <c r="AR55" s="19" t="str">
        <v/>
      </c>
      <c r="AS55" s="19" t="str">
        <f>IF(AR55="","",VLOOKUP(AR55,'Extrato 2'!$S$3:$U$72,3,0))</f>
        <v/>
      </c>
      <c r="AT55" s="2" t="str">
        <f>IF(AR55="","",AS55&amp;" ("&amp;VLOOKUP(AR55,'Extrato 2'!$S$3:$U$72,2,0)&amp;")")</f>
        <v/>
      </c>
      <c r="AU55" s="19" t="str">
        <f>IF('Extrato 2'!D55='Extrato 2'!$EF$7,'Extrato 2'!E55,"")</f>
        <v/>
      </c>
      <c r="AV55" s="19" t="str">
        <f>IF(AU55="","-",'Extrato 2'!$S55)</f>
        <v>-</v>
      </c>
      <c r="AW55" s="19" t="str">
        <v/>
      </c>
      <c r="AX55" s="19" t="str">
        <f>IF(AW55="","",VLOOKUP(AW55,'Extrato 2'!$S$3:$U$72,3,0))</f>
        <v/>
      </c>
      <c r="AY55" s="2" t="str">
        <f>IF(AW55="","",AX55&amp;" ("&amp;VLOOKUP(AW55,'Extrato 2'!$S$3:$U$72,2,0)&amp;")")</f>
        <v/>
      </c>
      <c r="AZ55" s="19" t="str">
        <f>IF('Extrato 2'!D55='Extrato 2'!$EF$8,'Extrato 2'!E55,"")</f>
        <v/>
      </c>
      <c r="BA55" s="19" t="str">
        <f>IF(AZ55="","-",'Extrato 2'!$S55)</f>
        <v>-</v>
      </c>
      <c r="BB55" s="19" t="str">
        <v/>
      </c>
      <c r="BC55" s="19" t="str">
        <f>IF(BB55="","",VLOOKUP(BB55,'Extrato 2'!$S$3:$U$72,3,0))</f>
        <v/>
      </c>
      <c r="BD55" s="2" t="str">
        <f>IF(BB55="","",BC55&amp;" ("&amp;VLOOKUP(BB55,'Extrato 2'!$S$3:$U$72,2,0)&amp;")")</f>
        <v/>
      </c>
      <c r="BE55" s="19" t="str">
        <f>IF('Extrato 2'!D55='Extrato 2'!$EF$9,'Extrato 2'!E55,"")</f>
        <v/>
      </c>
      <c r="BF55" s="19" t="str">
        <f>IF(BE55="","-",'Extrato 2'!$S55)</f>
        <v>-</v>
      </c>
      <c r="BG55" s="19" t="str">
        <v/>
      </c>
      <c r="BH55" s="19" t="str">
        <f>IF(BG55="","",VLOOKUP(BG55,'Extrato 2'!$S$3:$U$72,3,0))</f>
        <v/>
      </c>
      <c r="BI55" s="2" t="str">
        <f>IF(BG55="","",BH55&amp;" ("&amp;VLOOKUP(BG55,'Extrato 2'!$S$3:$U$72,2,0)&amp;")")</f>
        <v/>
      </c>
      <c r="BK55" s="19" t="str">
        <f>IF('Extrato 2'!D55='Extrato 2'!$EH$3,'Extrato 2'!E55,"")</f>
        <v/>
      </c>
      <c r="BL55" s="19" t="str">
        <f>IF(BK55="","-",'Extrato 2'!S55)</f>
        <v>-</v>
      </c>
      <c r="BM55" s="19" t="str">
        <v/>
      </c>
      <c r="BN55" s="19" t="str">
        <f>IF(BM55="","",VLOOKUP(BM55,'Extrato 2'!$S$3:$U$72,3,0))</f>
        <v/>
      </c>
      <c r="BO55" s="2" t="str">
        <f>IF(BM55="","",BN55&amp;" ("&amp;VLOOKUP(BM55,'Extrato 2'!$S$3:$U$72,2,0)&amp;")")</f>
        <v/>
      </c>
      <c r="BP55" s="19" t="str">
        <f>IF('Extrato 2'!D55='Extrato 2'!$EH$4,'Extrato 2'!E55,"")</f>
        <v/>
      </c>
      <c r="BQ55" s="19" t="str">
        <f>IF(BP55="","-",'Extrato 2'!$S55)</f>
        <v>-</v>
      </c>
      <c r="BR55" s="19" t="str">
        <v/>
      </c>
      <c r="BS55" s="19" t="str">
        <f>IF(BR55="","",VLOOKUP(BR55,'Extrato 2'!$S$3:$U$72,3,0))</f>
        <v/>
      </c>
      <c r="BT55" s="2" t="str">
        <f>IF(BR55="","",BS55&amp;" ("&amp;VLOOKUP(BR55,'Extrato 2'!$S$3:$U$72,2,0)&amp;")")</f>
        <v/>
      </c>
      <c r="BU55" s="19" t="str">
        <f>IF('Extrato 2'!D55='Extrato 2'!$EH$5,'Extrato 2'!E55,"")</f>
        <v/>
      </c>
      <c r="BV55" s="19" t="str">
        <f>IF(BU55="","-",'Extrato 2'!$S55)</f>
        <v>-</v>
      </c>
      <c r="BW55" s="19" t="str">
        <v/>
      </c>
      <c r="BX55" s="19" t="str">
        <f>IF(BW55="","",VLOOKUP(BW55,'Extrato 2'!$S$3:$U$72,3,0))</f>
        <v/>
      </c>
      <c r="BY55" s="2" t="str">
        <f>IF(BW55="","",BX55&amp;" ("&amp;VLOOKUP(BW55,'Extrato 2'!$S$3:$U$72,2,0)&amp;")")</f>
        <v/>
      </c>
      <c r="BZ55" s="19" t="str">
        <f>IF('Extrato 2'!D55='Extrato 2'!$EH$6,'Extrato 2'!E55,"")</f>
        <v/>
      </c>
      <c r="CA55" s="19" t="str">
        <f>IF(BZ55="","-",'Extrato 2'!$S55)</f>
        <v>-</v>
      </c>
      <c r="CB55" s="19" t="str">
        <v/>
      </c>
      <c r="CC55" s="19" t="str">
        <f>IF(CB55="","",VLOOKUP(CB55,'Extrato 2'!$S$3:$U$72,3,0))</f>
        <v/>
      </c>
      <c r="CD55" s="2" t="str">
        <f>IF(CB55="","",CC55&amp;" ("&amp;VLOOKUP(CB55,'Extrato 2'!$S$3:$U$72,2,0)&amp;")")</f>
        <v/>
      </c>
      <c r="CE55" s="19" t="str">
        <f>IF('Extrato 2'!D55='Extrato 2'!$EH$7,'Extrato 2'!E55,"")</f>
        <v/>
      </c>
      <c r="CF55" s="19" t="str">
        <f>IF(CE55="","-",'Extrato 2'!$S55)</f>
        <v>-</v>
      </c>
      <c r="CG55" s="19" t="str">
        <v/>
      </c>
      <c r="CH55" s="19" t="str">
        <f>IF(CG55="","",VLOOKUP(CG55,'Extrato 2'!$S$3:$U$72,3,0))</f>
        <v/>
      </c>
      <c r="CI55" s="2" t="str">
        <f>IF(CG55="","",CH55&amp;" ("&amp;VLOOKUP(CG55,'Extrato 2'!$S$3:$U$72,2,0)&amp;")")</f>
        <v/>
      </c>
      <c r="CJ55" s="19" t="str">
        <f>IF('Extrato 2'!D55='Extrato 2'!$EH$8,'Extrato 2'!E55,"")</f>
        <v/>
      </c>
      <c r="CK55" s="19" t="str">
        <f>IF(CJ55="","-",'Extrato 2'!$S55)</f>
        <v>-</v>
      </c>
      <c r="CL55" s="19" t="str">
        <v/>
      </c>
      <c r="CM55" s="19" t="str">
        <f>IF(CL55="","",VLOOKUP(CL55,'Extrato 2'!$S$3:$U$72,3,0))</f>
        <v/>
      </c>
      <c r="CN55" s="2" t="str">
        <f>IF(CL55="","",CM55&amp;" ("&amp;VLOOKUP(CL55,'Extrato 2'!$S$3:$U$72,2,0)&amp;")")</f>
        <v/>
      </c>
      <c r="CO55" s="19" t="str">
        <f>IF('Extrato 2'!D55='Extrato 2'!$EH$9,'Extrato 2'!E55,"")</f>
        <v/>
      </c>
      <c r="CP55" s="19" t="str">
        <f>IF(CO55="","-",'Extrato 2'!$S55)</f>
        <v>-</v>
      </c>
      <c r="CQ55" s="19" t="str">
        <v/>
      </c>
      <c r="CR55" s="19" t="str">
        <f>IF(CQ55="","",VLOOKUP(CQ55,'Extrato 2'!$S$3:$U$72,3,0))</f>
        <v/>
      </c>
      <c r="CS55" s="2" t="str">
        <f>IF(CQ55="","",CR55&amp;" ("&amp;VLOOKUP(CQ55,'Extrato 2'!$S$3:$U$72,2,0)&amp;")")</f>
        <v/>
      </c>
      <c r="CU55" s="19">
        <f>IF('Extrato 2'!D55='Extrato 2'!$EJ$3,'Extrato 2'!E55,"")</f>
        <v>0</v>
      </c>
      <c r="CV55" s="19" t="str">
        <f>IF(CU55="","-",'Extrato 2'!S55)</f>
        <v/>
      </c>
      <c r="CW55" s="19" t="str">
        <v/>
      </c>
      <c r="CX55" s="19" t="str">
        <f>IF(CW55="","",VLOOKUP(CW55,'Extrato 2'!$S$3:$U$72,3,0))</f>
        <v/>
      </c>
      <c r="CY55" s="2" t="str">
        <f>IF(CW55="","",CX55&amp;" ("&amp;VLOOKUP(CW55,'Extrato 2'!$S$3:$U$72,2,0)&amp;")")</f>
        <v/>
      </c>
      <c r="CZ55" s="19">
        <f>IF('Extrato 2'!D55='Extrato 2'!$EJ$4,'Extrato 2'!E55,"")</f>
        <v>0</v>
      </c>
      <c r="DA55" s="19" t="str">
        <f>IF(CZ55="","-",'Extrato 2'!$S55)</f>
        <v/>
      </c>
      <c r="DB55" s="19" t="str">
        <v/>
      </c>
      <c r="DC55" s="19" t="str">
        <f>IF(DB55="","",VLOOKUP(DB55,'Extrato 2'!$S$3:$U$72,3,0))</f>
        <v/>
      </c>
      <c r="DD55" s="2" t="str">
        <f>IF(DB55="","",DC55&amp;" ("&amp;VLOOKUP(DB55,'Extrato 2'!$S$3:$U$72,2,0)&amp;")")</f>
        <v/>
      </c>
      <c r="DE55" s="19">
        <f>IF('Extrato 2'!D55='Extrato 2'!$EJ$5,'Extrato 2'!E55,"")</f>
        <v>0</v>
      </c>
      <c r="DF55" s="19" t="str">
        <f>IF(DE55="","-",'Extrato 2'!$S55)</f>
        <v/>
      </c>
      <c r="DG55" s="19" t="str">
        <v/>
      </c>
      <c r="DH55" s="19" t="str">
        <f>IF(DG55="","",VLOOKUP(DG55,'Extrato 2'!$S$3:$U$72,3,0))</f>
        <v/>
      </c>
      <c r="DI55" s="2" t="str">
        <f>IF(DG55="","",DH55&amp;" ("&amp;VLOOKUP(DG55,'Extrato 2'!$S$3:$U$72,2,0)&amp;")")</f>
        <v/>
      </c>
      <c r="DJ55" s="19">
        <f>IF('Extrato 2'!D55='Extrato 2'!$EJ$6,'Extrato 2'!E55,"")</f>
        <v>0</v>
      </c>
      <c r="DK55" s="19" t="str">
        <f>IF(DJ55="","-",'Extrato 2'!$S55)</f>
        <v/>
      </c>
      <c r="DL55" s="19" t="str">
        <v/>
      </c>
      <c r="DM55" s="19" t="str">
        <f>IF(DL55="","",VLOOKUP(DL55,'Extrato 2'!$S$3:$U$72,3,0))</f>
        <v/>
      </c>
      <c r="DN55" s="2" t="str">
        <f>IF(DL55="","",DM55&amp;" ("&amp;VLOOKUP(DL55,'Extrato 2'!$S$3:$U$72,2,0)&amp;")")</f>
        <v/>
      </c>
      <c r="DO55" s="19">
        <f>IF('Extrato 2'!D55='Extrato 2'!$EJ$7,'Extrato 2'!E55,"")</f>
        <v>0</v>
      </c>
      <c r="DP55" s="19" t="str">
        <f>IF(DO55="","-",'Extrato 2'!$S55)</f>
        <v/>
      </c>
      <c r="DQ55" s="19" t="str">
        <v/>
      </c>
      <c r="DR55" s="19" t="str">
        <f>IF(DQ55="","",VLOOKUP(DQ55,'Extrato 2'!$S$3:$U$72,3,0))</f>
        <v/>
      </c>
      <c r="DS55" s="2" t="str">
        <f>IF(DQ55="","",DR55&amp;" ("&amp;VLOOKUP(DQ55,'Extrato 2'!$S$3:$U$72,2,0)&amp;")")</f>
        <v/>
      </c>
      <c r="DT55" s="19">
        <f>IF('Extrato 2'!D55='Extrato 2'!$EJ$8,'Extrato 2'!E55,"")</f>
        <v>0</v>
      </c>
      <c r="DU55" s="19" t="str">
        <f>IF(DT55="","-",'Extrato 2'!$S55)</f>
        <v/>
      </c>
      <c r="DV55" s="19" t="str">
        <v/>
      </c>
      <c r="DW55" s="19" t="str">
        <f>IF(DV55="","",VLOOKUP(DV55,'Extrato 2'!$S$3:$U$72,3,0))</f>
        <v/>
      </c>
      <c r="DX55" s="2" t="str">
        <f>IF(DV55="","",DW55&amp;" ("&amp;VLOOKUP(DV55,'Extrato 2'!$S$3:$U$72,2,0)&amp;")")</f>
        <v/>
      </c>
      <c r="DY55" s="19">
        <f>IF('Extrato 2'!D55='Extrato 2'!$EJ$9,'Extrato 2'!E55,"")</f>
        <v>0</v>
      </c>
      <c r="DZ55" s="19" t="str">
        <f>IF(DY55="","-",'Extrato 2'!$S55)</f>
        <v/>
      </c>
      <c r="EA55" s="19" t="str">
        <v/>
      </c>
      <c r="EB55" s="19" t="str">
        <f>IF(EA55="","",VLOOKUP(EA55,'Extrato 2'!$S$3:$U$72,3,0))</f>
        <v/>
      </c>
      <c r="EC55" s="2" t="str">
        <f>IF(EA55="","",EB55&amp;" ("&amp;VLOOKUP(EA55,'Extrato 2'!$S$3:$U$72,2,0)&amp;")")</f>
        <v/>
      </c>
      <c r="FM55" s="78">
        <v>53</v>
      </c>
      <c r="FN55" s="78" t="str">
        <f>IF('Extrato 2'!$FG$13='Extrato 2'!$GB$29,'Extrato 2'!AE55,IF('Extrato 2'!$FG$13='Extrato 2'!$GC$29,'Extrato 2'!BO55,IF('Extrato 2'!$FG$13='Extrato 2'!$EJ$2,'Extrato 2'!CY55,"")))</f>
        <v/>
      </c>
      <c r="FO55" s="78">
        <v>53</v>
      </c>
      <c r="FP55" s="78" t="str">
        <f>IF('Extrato 2'!$FG$13='Extrato 2'!$GB$29,'Extrato 2'!AJ55,IF('Extrato 2'!$FG$13='Extrato 2'!$GC$29,'Extrato 2'!BT55,IF('Extrato 2'!$FG$13='Extrato 2'!$EJ$2,'Extrato 2'!DD55,"")))</f>
        <v/>
      </c>
      <c r="FQ55" s="78">
        <v>53</v>
      </c>
      <c r="FR55" s="78" t="str">
        <f>IF('Extrato 2'!$FG$13='Extrato 2'!$GB$29,'Extrato 2'!AO55,IF('Extrato 2'!$FG$13='Extrato 2'!$GC$29,'Extrato 2'!BY55,IF('Extrato 2'!$FG$13='Extrato 2'!$EJ$2,'Extrato 2'!DI55,"")))</f>
        <v/>
      </c>
      <c r="FS55" s="78">
        <v>53</v>
      </c>
      <c r="FT55" s="78" t="str">
        <f>IF('Extrato 2'!$FG$13='Extrato 2'!$GB$29,'Extrato 2'!AT55,IF('Extrato 2'!$FG$13='Extrato 2'!$GC$29,'Extrato 2'!CD55,IF('Extrato 2'!$FG$13='Extrato 2'!$EJ$2,'Extrato 2'!DN55,"")))</f>
        <v/>
      </c>
      <c r="FU55" s="78">
        <v>53</v>
      </c>
      <c r="FV55" s="78" t="str">
        <f>IF('Extrato 2'!$FG$13='Extrato 2'!$GB$29,'Extrato 2'!AY55,IF('Extrato 2'!$FG$13='Extrato 2'!$GC$29,'Extrato 2'!CI55,IF('Extrato 2'!$FG$13='Extrato 2'!$EJ$2,'Extrato 2'!DS55,"")))</f>
        <v/>
      </c>
      <c r="FW55" s="78">
        <v>53</v>
      </c>
      <c r="FX55" s="78" t="str">
        <f>IF('Extrato 2'!$FG$13='Extrato 2'!$GB$29,'Extrato 2'!BD55,IF('Extrato 2'!$FG$13='Extrato 2'!$GC$29,'Extrato 2'!CN55,IF('Extrato 2'!$FG$13='Extrato 2'!$EJ$2,'Extrato 2'!DX55,"")))</f>
        <v/>
      </c>
      <c r="FY55" s="78">
        <v>53</v>
      </c>
      <c r="FZ55" s="78" t="str">
        <f>IF('Extrato 2'!$FG$13='Extrato 2'!$GB$29,'Extrato 2'!BI55,IF('Extrato 2'!$FG$13='Extrato 2'!$GC$29,'Extrato 2'!CS55,IF('Extrato 2'!$FG$13='Extrato 2'!$EJ$2,'Extrato 2'!EC55,"")))</f>
        <v/>
      </c>
      <c r="MB55" s="32">
        <f t="shared" si="12"/>
        <v>51</v>
      </c>
      <c r="MC55" s="32">
        <v>53</v>
      </c>
      <c r="MD55" s="32" t="str">
        <f>IF('Extrato 2'!X53=0,"",'Extrato 2'!X53)</f>
        <v/>
      </c>
      <c r="ME55" s="32"/>
      <c r="MF55" s="32"/>
      <c r="MG55" s="32"/>
      <c r="MH55" s="32"/>
      <c r="MI55" s="32"/>
      <c r="MJ55" s="32"/>
      <c r="MK55" s="32"/>
      <c r="ML55" s="32"/>
      <c r="MM55" s="32"/>
      <c r="MN55" s="32"/>
      <c r="MO55" s="32"/>
      <c r="MP55" s="32"/>
      <c r="MQ55" s="32"/>
      <c r="MR55" s="32"/>
      <c r="MS55" s="32"/>
      <c r="MT55" s="32"/>
      <c r="MU55" s="32"/>
      <c r="MV55" s="32"/>
      <c r="MW55" s="32"/>
      <c r="MX55" s="32"/>
      <c r="MY55" s="32"/>
      <c r="MZ55" s="32"/>
      <c r="NA55" s="32"/>
      <c r="NB55" s="32"/>
      <c r="NC55" s="32"/>
      <c r="ND55" s="32"/>
      <c r="NE55" s="32"/>
    </row>
    <row r="56" spans="2:369" ht="15" customHeight="1" x14ac:dyDescent="0.25">
      <c r="B56" s="19">
        <f>'Extrato 2'!MC58</f>
        <v>56</v>
      </c>
      <c r="C56" s="7">
        <f>Esboço!AX54</f>
        <v>54</v>
      </c>
      <c r="D56" s="4"/>
      <c r="E56" s="3"/>
      <c r="F56" s="19" t="str">
        <f t="shared" si="0"/>
        <v>-</v>
      </c>
      <c r="G56" s="19" t="str">
        <f t="shared" si="1"/>
        <v>-</v>
      </c>
      <c r="H56" s="22" t="str">
        <v/>
      </c>
      <c r="I56" s="22" t="str">
        <v/>
      </c>
      <c r="J56" s="76" t="str">
        <f>IFERROR(IF('Análise Quantitativa'!$D$33="Máximo",RANK(D56,$D$3:$D$72,0),IF('Análise Quantitativa'!$D$33="Mínimo",RANK(D56,$D$3:$D$72,1),IF('Análise Quantitativa'!$D$33="- Mínimo",RANK(D56,$D$3:$D$72,1),""))),"")</f>
        <v/>
      </c>
      <c r="K56" s="76" t="str">
        <f>IFERROR(IF('Análise Quantitativa'!$D$33="Máximo",_xlfn.RANK.EQ(D56,$D$3:$D$72,0)+COUNTIF($D$3:D56,D56)-1,IF('Análise Quantitativa'!$D$33="Mínimo",_xlfn.RANK.EQ(D56,$D$3:$D$72,1)+COUNTIF($D$3:D56,D56)-1,IF('Análise Quantitativa'!$D$33="- Mínimo",_xlfn.RANK.EQ(D56,$D$3:$D$72,1)+COUNTIF($D$3:D56,D56)-1,""))),"")</f>
        <v/>
      </c>
      <c r="L56" s="6" t="str">
        <f>IFERROR(IF(ISBLANK(D56),"",IF(AND(D56&gt;'Extrato 2'!$EW$3),'Extrato 2'!$HR$2,IF(AND(D56&lt;'Extrato 2'!$EX$3),'Extrato 2'!$HQ$2,'Extrato 2'!$HP$2))),"")</f>
        <v/>
      </c>
      <c r="M56" s="6" t="e">
        <f>IF((((IF(AND('Extrato 2'!D56&gt;'Extrato 2'!$EW$3),(('Extrato 2'!$EW$3-'Extrato 2'!D56)/'Extrato 2'!D56),IF(AND('Extrato 2'!D56&lt;'Extrato 2'!$EX$3),(('Extrato 2'!$EX$3-'Extrato 2'!D56)/'Extrato 2'!D56),'Extrato 2'!$HW$2)))))&lt;0,IF(AND('Extrato 2'!D56&gt;'Extrato 2'!$EW$3),(('Extrato 2'!$EW$3-'Extrato 2'!D56)/'Extrato 2'!D56),IF(AND('Extrato 2'!D56&lt;'Extrato 2'!$EX$3),(('Extrato 2'!$EX$3-'Extrato 2'!D56)/'Extrato 2'!D56),'Extrato 2'!$HW$2))*-1,IF(AND('Extrato 2'!D56&gt;'Extrato 2'!$EW$3),(('Extrato 2'!$EW$3-'Extrato 2'!D56)/'Extrato 2'!D56),IF(AND('Extrato 2'!D56&lt;'Extrato 2'!$EX$3),(('Extrato 2'!$EX$3-'Extrato 2'!D56)/'Extrato 2'!D56),'Extrato 2'!$HW$2)))</f>
        <v>#DIV/0!</v>
      </c>
      <c r="N56" s="6" t="str">
        <f>IF(AND(D56&gt;'Extrato 2'!$EW$3),M56,"")</f>
        <v/>
      </c>
      <c r="O56" s="6" t="e">
        <f>IF(D56&lt;'Extrato 2'!$EX$3,M56,"")</f>
        <v>#DIV/0!</v>
      </c>
      <c r="P56" s="5" t="str">
        <f>IF('Extrato 2'!L56='Extrato 2'!$HP$2,'Extrato 2'!D56,"")</f>
        <v/>
      </c>
      <c r="Q56" s="4" t="str">
        <f>IF(ISNA(HLOOKUP($Q$2,'Extrato 2'!$ME$3:$NE$74,B56,0)),"",IF(HLOOKUP($Q$2,'Extrato 2'!$ME$3:$NE$74,B56,0)="","",IF(HLOOKUP($Q$2,'Extrato 2'!$ME$3:$NE$74,B56,0)=0,"",HLOOKUP($Q$2,'Extrato 2'!$ME$3:$NE$74,B56,0))))</f>
        <v/>
      </c>
      <c r="S56" s="77" t="str">
        <f t="shared" si="6"/>
        <v/>
      </c>
      <c r="T56" s="19" t="str">
        <f t="shared" si="2"/>
        <v/>
      </c>
      <c r="U56" s="3"/>
      <c r="V56" s="19" t="str">
        <f t="shared" si="3"/>
        <v/>
      </c>
      <c r="X56" s="19" t="str">
        <f t="shared" si="4"/>
        <v/>
      </c>
      <c r="Y56" s="19" t="str">
        <f t="shared" si="5"/>
        <v/>
      </c>
      <c r="AA56" s="19" t="str">
        <f>IF('Extrato 2'!D56='Extrato 2'!$EF$3,'Extrato 2'!E56,"")</f>
        <v/>
      </c>
      <c r="AB56" s="19" t="str">
        <f>IF(AA56="","-",'Extrato 2'!S56)</f>
        <v>-</v>
      </c>
      <c r="AC56" s="19" t="str">
        <v/>
      </c>
      <c r="AD56" s="19" t="str">
        <f>IF(AC56="","",VLOOKUP(AC56,'Extrato 2'!$S$3:$U$72,3,0))</f>
        <v/>
      </c>
      <c r="AE56" s="2" t="str">
        <f>IF(AC56="","",AD56&amp;" ("&amp;VLOOKUP(AC56,'Extrato 2'!$S$3:$U$72,2,0)&amp;")")</f>
        <v/>
      </c>
      <c r="AF56" s="19" t="str">
        <f>IF('Extrato 2'!D56='Extrato 2'!$EF$4,'Extrato 2'!E56,"")</f>
        <v/>
      </c>
      <c r="AG56" s="19" t="str">
        <f>IF(AF56="","-",'Extrato 2'!$S56)</f>
        <v>-</v>
      </c>
      <c r="AH56" s="19" t="str">
        <v/>
      </c>
      <c r="AI56" s="19" t="str">
        <f>IF(AH56="","",VLOOKUP(AH56,'Extrato 2'!$S$3:$U$72,3,0))</f>
        <v/>
      </c>
      <c r="AJ56" s="2" t="str">
        <f>IF(AH56="","",AI56&amp;" ("&amp;VLOOKUP(AH56,'Extrato 2'!$S$3:$U$72,2,0)&amp;")")</f>
        <v/>
      </c>
      <c r="AK56" s="19" t="str">
        <f>IF('Extrato 2'!D56='Extrato 2'!$EF$5,'Extrato 2'!E56,"")</f>
        <v/>
      </c>
      <c r="AL56" s="19" t="str">
        <f>IF(AK56="","-",'Extrato 2'!$S56)</f>
        <v>-</v>
      </c>
      <c r="AM56" s="19" t="str">
        <v/>
      </c>
      <c r="AN56" s="19" t="str">
        <f>IF(AM56="","",VLOOKUP(AM56,'Extrato 2'!$S$3:$U$72,3,0))</f>
        <v/>
      </c>
      <c r="AO56" s="2" t="str">
        <f>IF(AM56="","",AN56&amp;" ("&amp;VLOOKUP(AM56,'Extrato 2'!$S$3:$U$72,2,0)&amp;")")</f>
        <v/>
      </c>
      <c r="AP56" s="19" t="str">
        <f>IF('Extrato 2'!D56='Extrato 2'!$EF$6,'Extrato 2'!E56,"")</f>
        <v/>
      </c>
      <c r="AQ56" s="19" t="str">
        <f>IF(AP56="","-",'Extrato 2'!$S56)</f>
        <v>-</v>
      </c>
      <c r="AR56" s="19" t="str">
        <v/>
      </c>
      <c r="AS56" s="19" t="str">
        <f>IF(AR56="","",VLOOKUP(AR56,'Extrato 2'!$S$3:$U$72,3,0))</f>
        <v/>
      </c>
      <c r="AT56" s="2" t="str">
        <f>IF(AR56="","",AS56&amp;" ("&amp;VLOOKUP(AR56,'Extrato 2'!$S$3:$U$72,2,0)&amp;")")</f>
        <v/>
      </c>
      <c r="AU56" s="19" t="str">
        <f>IF('Extrato 2'!D56='Extrato 2'!$EF$7,'Extrato 2'!E56,"")</f>
        <v/>
      </c>
      <c r="AV56" s="19" t="str">
        <f>IF(AU56="","-",'Extrato 2'!$S56)</f>
        <v>-</v>
      </c>
      <c r="AW56" s="19" t="str">
        <v/>
      </c>
      <c r="AX56" s="19" t="str">
        <f>IF(AW56="","",VLOOKUP(AW56,'Extrato 2'!$S$3:$U$72,3,0))</f>
        <v/>
      </c>
      <c r="AY56" s="2" t="str">
        <f>IF(AW56="","",AX56&amp;" ("&amp;VLOOKUP(AW56,'Extrato 2'!$S$3:$U$72,2,0)&amp;")")</f>
        <v/>
      </c>
      <c r="AZ56" s="19" t="str">
        <f>IF('Extrato 2'!D56='Extrato 2'!$EF$8,'Extrato 2'!E56,"")</f>
        <v/>
      </c>
      <c r="BA56" s="19" t="str">
        <f>IF(AZ56="","-",'Extrato 2'!$S56)</f>
        <v>-</v>
      </c>
      <c r="BB56" s="19" t="str">
        <v/>
      </c>
      <c r="BC56" s="19" t="str">
        <f>IF(BB56="","",VLOOKUP(BB56,'Extrato 2'!$S$3:$U$72,3,0))</f>
        <v/>
      </c>
      <c r="BD56" s="2" t="str">
        <f>IF(BB56="","",BC56&amp;" ("&amp;VLOOKUP(BB56,'Extrato 2'!$S$3:$U$72,2,0)&amp;")")</f>
        <v/>
      </c>
      <c r="BE56" s="19" t="str">
        <f>IF('Extrato 2'!D56='Extrato 2'!$EF$9,'Extrato 2'!E56,"")</f>
        <v/>
      </c>
      <c r="BF56" s="19" t="str">
        <f>IF(BE56="","-",'Extrato 2'!$S56)</f>
        <v>-</v>
      </c>
      <c r="BG56" s="19" t="str">
        <v/>
      </c>
      <c r="BH56" s="19" t="str">
        <f>IF(BG56="","",VLOOKUP(BG56,'Extrato 2'!$S$3:$U$72,3,0))</f>
        <v/>
      </c>
      <c r="BI56" s="2" t="str">
        <f>IF(BG56="","",BH56&amp;" ("&amp;VLOOKUP(BG56,'Extrato 2'!$S$3:$U$72,2,0)&amp;")")</f>
        <v/>
      </c>
      <c r="BK56" s="19" t="str">
        <f>IF('Extrato 2'!D56='Extrato 2'!$EH$3,'Extrato 2'!E56,"")</f>
        <v/>
      </c>
      <c r="BL56" s="19" t="str">
        <f>IF(BK56="","-",'Extrato 2'!S56)</f>
        <v>-</v>
      </c>
      <c r="BM56" s="19" t="str">
        <v/>
      </c>
      <c r="BN56" s="19" t="str">
        <f>IF(BM56="","",VLOOKUP(BM56,'Extrato 2'!$S$3:$U$72,3,0))</f>
        <v/>
      </c>
      <c r="BO56" s="2" t="str">
        <f>IF(BM56="","",BN56&amp;" ("&amp;VLOOKUP(BM56,'Extrato 2'!$S$3:$U$72,2,0)&amp;")")</f>
        <v/>
      </c>
      <c r="BP56" s="19" t="str">
        <f>IF('Extrato 2'!D56='Extrato 2'!$EH$4,'Extrato 2'!E56,"")</f>
        <v/>
      </c>
      <c r="BQ56" s="19" t="str">
        <f>IF(BP56="","-",'Extrato 2'!$S56)</f>
        <v>-</v>
      </c>
      <c r="BR56" s="19" t="str">
        <v/>
      </c>
      <c r="BS56" s="19" t="str">
        <f>IF(BR56="","",VLOOKUP(BR56,'Extrato 2'!$S$3:$U$72,3,0))</f>
        <v/>
      </c>
      <c r="BT56" s="2" t="str">
        <f>IF(BR56="","",BS56&amp;" ("&amp;VLOOKUP(BR56,'Extrato 2'!$S$3:$U$72,2,0)&amp;")")</f>
        <v/>
      </c>
      <c r="BU56" s="19" t="str">
        <f>IF('Extrato 2'!D56='Extrato 2'!$EH$5,'Extrato 2'!E56,"")</f>
        <v/>
      </c>
      <c r="BV56" s="19" t="str">
        <f>IF(BU56="","-",'Extrato 2'!$S56)</f>
        <v>-</v>
      </c>
      <c r="BW56" s="19" t="str">
        <v/>
      </c>
      <c r="BX56" s="19" t="str">
        <f>IF(BW56="","",VLOOKUP(BW56,'Extrato 2'!$S$3:$U$72,3,0))</f>
        <v/>
      </c>
      <c r="BY56" s="2" t="str">
        <f>IF(BW56="","",BX56&amp;" ("&amp;VLOOKUP(BW56,'Extrato 2'!$S$3:$U$72,2,0)&amp;")")</f>
        <v/>
      </c>
      <c r="BZ56" s="19" t="str">
        <f>IF('Extrato 2'!D56='Extrato 2'!$EH$6,'Extrato 2'!E56,"")</f>
        <v/>
      </c>
      <c r="CA56" s="19" t="str">
        <f>IF(BZ56="","-",'Extrato 2'!$S56)</f>
        <v>-</v>
      </c>
      <c r="CB56" s="19" t="str">
        <v/>
      </c>
      <c r="CC56" s="19" t="str">
        <f>IF(CB56="","",VLOOKUP(CB56,'Extrato 2'!$S$3:$U$72,3,0))</f>
        <v/>
      </c>
      <c r="CD56" s="2" t="str">
        <f>IF(CB56="","",CC56&amp;" ("&amp;VLOOKUP(CB56,'Extrato 2'!$S$3:$U$72,2,0)&amp;")")</f>
        <v/>
      </c>
      <c r="CE56" s="19" t="str">
        <f>IF('Extrato 2'!D56='Extrato 2'!$EH$7,'Extrato 2'!E56,"")</f>
        <v/>
      </c>
      <c r="CF56" s="19" t="str">
        <f>IF(CE56="","-",'Extrato 2'!$S56)</f>
        <v>-</v>
      </c>
      <c r="CG56" s="19" t="str">
        <v/>
      </c>
      <c r="CH56" s="19" t="str">
        <f>IF(CG56="","",VLOOKUP(CG56,'Extrato 2'!$S$3:$U$72,3,0))</f>
        <v/>
      </c>
      <c r="CI56" s="2" t="str">
        <f>IF(CG56="","",CH56&amp;" ("&amp;VLOOKUP(CG56,'Extrato 2'!$S$3:$U$72,2,0)&amp;")")</f>
        <v/>
      </c>
      <c r="CJ56" s="19" t="str">
        <f>IF('Extrato 2'!D56='Extrato 2'!$EH$8,'Extrato 2'!E56,"")</f>
        <v/>
      </c>
      <c r="CK56" s="19" t="str">
        <f>IF(CJ56="","-",'Extrato 2'!$S56)</f>
        <v>-</v>
      </c>
      <c r="CL56" s="19" t="str">
        <v/>
      </c>
      <c r="CM56" s="19" t="str">
        <f>IF(CL56="","",VLOOKUP(CL56,'Extrato 2'!$S$3:$U$72,3,0))</f>
        <v/>
      </c>
      <c r="CN56" s="2" t="str">
        <f>IF(CL56="","",CM56&amp;" ("&amp;VLOOKUP(CL56,'Extrato 2'!$S$3:$U$72,2,0)&amp;")")</f>
        <v/>
      </c>
      <c r="CO56" s="19" t="str">
        <f>IF('Extrato 2'!D56='Extrato 2'!$EH$9,'Extrato 2'!E56,"")</f>
        <v/>
      </c>
      <c r="CP56" s="19" t="str">
        <f>IF(CO56="","-",'Extrato 2'!$S56)</f>
        <v>-</v>
      </c>
      <c r="CQ56" s="19" t="str">
        <v/>
      </c>
      <c r="CR56" s="19" t="str">
        <f>IF(CQ56="","",VLOOKUP(CQ56,'Extrato 2'!$S$3:$U$72,3,0))</f>
        <v/>
      </c>
      <c r="CS56" s="2" t="str">
        <f>IF(CQ56="","",CR56&amp;" ("&amp;VLOOKUP(CQ56,'Extrato 2'!$S$3:$U$72,2,0)&amp;")")</f>
        <v/>
      </c>
      <c r="CU56" s="19">
        <f>IF('Extrato 2'!D56='Extrato 2'!$EJ$3,'Extrato 2'!E56,"")</f>
        <v>0</v>
      </c>
      <c r="CV56" s="19" t="str">
        <f>IF(CU56="","-",'Extrato 2'!S56)</f>
        <v/>
      </c>
      <c r="CW56" s="19" t="str">
        <v/>
      </c>
      <c r="CX56" s="19" t="str">
        <f>IF(CW56="","",VLOOKUP(CW56,'Extrato 2'!$S$3:$U$72,3,0))</f>
        <v/>
      </c>
      <c r="CY56" s="2" t="str">
        <f>IF(CW56="","",CX56&amp;" ("&amp;VLOOKUP(CW56,'Extrato 2'!$S$3:$U$72,2,0)&amp;")")</f>
        <v/>
      </c>
      <c r="CZ56" s="19">
        <f>IF('Extrato 2'!D56='Extrato 2'!$EJ$4,'Extrato 2'!E56,"")</f>
        <v>0</v>
      </c>
      <c r="DA56" s="19" t="str">
        <f>IF(CZ56="","-",'Extrato 2'!$S56)</f>
        <v/>
      </c>
      <c r="DB56" s="19" t="str">
        <v/>
      </c>
      <c r="DC56" s="19" t="str">
        <f>IF(DB56="","",VLOOKUP(DB56,'Extrato 2'!$S$3:$U$72,3,0))</f>
        <v/>
      </c>
      <c r="DD56" s="2" t="str">
        <f>IF(DB56="","",DC56&amp;" ("&amp;VLOOKUP(DB56,'Extrato 2'!$S$3:$U$72,2,0)&amp;")")</f>
        <v/>
      </c>
      <c r="DE56" s="19">
        <f>IF('Extrato 2'!D56='Extrato 2'!$EJ$5,'Extrato 2'!E56,"")</f>
        <v>0</v>
      </c>
      <c r="DF56" s="19" t="str">
        <f>IF(DE56="","-",'Extrato 2'!$S56)</f>
        <v/>
      </c>
      <c r="DG56" s="19" t="str">
        <v/>
      </c>
      <c r="DH56" s="19" t="str">
        <f>IF(DG56="","",VLOOKUP(DG56,'Extrato 2'!$S$3:$U$72,3,0))</f>
        <v/>
      </c>
      <c r="DI56" s="2" t="str">
        <f>IF(DG56="","",DH56&amp;" ("&amp;VLOOKUP(DG56,'Extrato 2'!$S$3:$U$72,2,0)&amp;")")</f>
        <v/>
      </c>
      <c r="DJ56" s="19">
        <f>IF('Extrato 2'!D56='Extrato 2'!$EJ$6,'Extrato 2'!E56,"")</f>
        <v>0</v>
      </c>
      <c r="DK56" s="19" t="str">
        <f>IF(DJ56="","-",'Extrato 2'!$S56)</f>
        <v/>
      </c>
      <c r="DL56" s="19" t="str">
        <v/>
      </c>
      <c r="DM56" s="19" t="str">
        <f>IF(DL56="","",VLOOKUP(DL56,'Extrato 2'!$S$3:$U$72,3,0))</f>
        <v/>
      </c>
      <c r="DN56" s="2" t="str">
        <f>IF(DL56="","",DM56&amp;" ("&amp;VLOOKUP(DL56,'Extrato 2'!$S$3:$U$72,2,0)&amp;")")</f>
        <v/>
      </c>
      <c r="DO56" s="19">
        <f>IF('Extrato 2'!D56='Extrato 2'!$EJ$7,'Extrato 2'!E56,"")</f>
        <v>0</v>
      </c>
      <c r="DP56" s="19" t="str">
        <f>IF(DO56="","-",'Extrato 2'!$S56)</f>
        <v/>
      </c>
      <c r="DQ56" s="19" t="str">
        <v/>
      </c>
      <c r="DR56" s="19" t="str">
        <f>IF(DQ56="","",VLOOKUP(DQ56,'Extrato 2'!$S$3:$U$72,3,0))</f>
        <v/>
      </c>
      <c r="DS56" s="2" t="str">
        <f>IF(DQ56="","",DR56&amp;" ("&amp;VLOOKUP(DQ56,'Extrato 2'!$S$3:$U$72,2,0)&amp;")")</f>
        <v/>
      </c>
      <c r="DT56" s="19">
        <f>IF('Extrato 2'!D56='Extrato 2'!$EJ$8,'Extrato 2'!E56,"")</f>
        <v>0</v>
      </c>
      <c r="DU56" s="19" t="str">
        <f>IF(DT56="","-",'Extrato 2'!$S56)</f>
        <v/>
      </c>
      <c r="DV56" s="19" t="str">
        <v/>
      </c>
      <c r="DW56" s="19" t="str">
        <f>IF(DV56="","",VLOOKUP(DV56,'Extrato 2'!$S$3:$U$72,3,0))</f>
        <v/>
      </c>
      <c r="DX56" s="2" t="str">
        <f>IF(DV56="","",DW56&amp;" ("&amp;VLOOKUP(DV56,'Extrato 2'!$S$3:$U$72,2,0)&amp;")")</f>
        <v/>
      </c>
      <c r="DY56" s="19">
        <f>IF('Extrato 2'!D56='Extrato 2'!$EJ$9,'Extrato 2'!E56,"")</f>
        <v>0</v>
      </c>
      <c r="DZ56" s="19" t="str">
        <f>IF(DY56="","-",'Extrato 2'!$S56)</f>
        <v/>
      </c>
      <c r="EA56" s="19" t="str">
        <v/>
      </c>
      <c r="EB56" s="19" t="str">
        <f>IF(EA56="","",VLOOKUP(EA56,'Extrato 2'!$S$3:$U$72,3,0))</f>
        <v/>
      </c>
      <c r="EC56" s="2" t="str">
        <f>IF(EA56="","",EB56&amp;" ("&amp;VLOOKUP(EA56,'Extrato 2'!$S$3:$U$72,2,0)&amp;")")</f>
        <v/>
      </c>
      <c r="FM56" s="78">
        <v>54</v>
      </c>
      <c r="FN56" s="78" t="str">
        <f>IF('Extrato 2'!$FG$13='Extrato 2'!$GB$29,'Extrato 2'!AE56,IF('Extrato 2'!$FG$13='Extrato 2'!$GC$29,'Extrato 2'!BO56,IF('Extrato 2'!$FG$13='Extrato 2'!$EJ$2,'Extrato 2'!CY56,"")))</f>
        <v/>
      </c>
      <c r="FO56" s="78">
        <v>54</v>
      </c>
      <c r="FP56" s="78" t="str">
        <f>IF('Extrato 2'!$FG$13='Extrato 2'!$GB$29,'Extrato 2'!AJ56,IF('Extrato 2'!$FG$13='Extrato 2'!$GC$29,'Extrato 2'!BT56,IF('Extrato 2'!$FG$13='Extrato 2'!$EJ$2,'Extrato 2'!DD56,"")))</f>
        <v/>
      </c>
      <c r="FQ56" s="78">
        <v>54</v>
      </c>
      <c r="FR56" s="78" t="str">
        <f>IF('Extrato 2'!$FG$13='Extrato 2'!$GB$29,'Extrato 2'!AO56,IF('Extrato 2'!$FG$13='Extrato 2'!$GC$29,'Extrato 2'!BY56,IF('Extrato 2'!$FG$13='Extrato 2'!$EJ$2,'Extrato 2'!DI56,"")))</f>
        <v/>
      </c>
      <c r="FS56" s="78">
        <v>54</v>
      </c>
      <c r="FT56" s="78" t="str">
        <f>IF('Extrato 2'!$FG$13='Extrato 2'!$GB$29,'Extrato 2'!AT56,IF('Extrato 2'!$FG$13='Extrato 2'!$GC$29,'Extrato 2'!CD56,IF('Extrato 2'!$FG$13='Extrato 2'!$EJ$2,'Extrato 2'!DN56,"")))</f>
        <v/>
      </c>
      <c r="FU56" s="78">
        <v>54</v>
      </c>
      <c r="FV56" s="78" t="str">
        <f>IF('Extrato 2'!$FG$13='Extrato 2'!$GB$29,'Extrato 2'!AY56,IF('Extrato 2'!$FG$13='Extrato 2'!$GC$29,'Extrato 2'!CI56,IF('Extrato 2'!$FG$13='Extrato 2'!$EJ$2,'Extrato 2'!DS56,"")))</f>
        <v/>
      </c>
      <c r="FW56" s="78">
        <v>54</v>
      </c>
      <c r="FX56" s="78" t="str">
        <f>IF('Extrato 2'!$FG$13='Extrato 2'!$GB$29,'Extrato 2'!BD56,IF('Extrato 2'!$FG$13='Extrato 2'!$GC$29,'Extrato 2'!CN56,IF('Extrato 2'!$FG$13='Extrato 2'!$EJ$2,'Extrato 2'!DX56,"")))</f>
        <v/>
      </c>
      <c r="FY56" s="78">
        <v>54</v>
      </c>
      <c r="FZ56" s="78" t="str">
        <f>IF('Extrato 2'!$FG$13='Extrato 2'!$GB$29,'Extrato 2'!BI56,IF('Extrato 2'!$FG$13='Extrato 2'!$GC$29,'Extrato 2'!CS56,IF('Extrato 2'!$FG$13='Extrato 2'!$EJ$2,'Extrato 2'!EC56,"")))</f>
        <v/>
      </c>
      <c r="MB56" s="32">
        <f t="shared" si="12"/>
        <v>52</v>
      </c>
      <c r="MC56" s="32">
        <v>54</v>
      </c>
      <c r="MD56" s="32" t="str">
        <f>IF('Extrato 2'!X54=0,"",'Extrato 2'!X54)</f>
        <v/>
      </c>
      <c r="ME56" s="32"/>
      <c r="MF56" s="32"/>
      <c r="MG56" s="32"/>
      <c r="MH56" s="32"/>
      <c r="MI56" s="32"/>
      <c r="MJ56" s="32"/>
      <c r="MK56" s="32"/>
      <c r="ML56" s="32"/>
      <c r="MM56" s="32"/>
      <c r="MN56" s="32"/>
      <c r="MO56" s="32"/>
      <c r="MP56" s="32"/>
      <c r="MQ56" s="32"/>
      <c r="MR56" s="32"/>
      <c r="MS56" s="32"/>
      <c r="MT56" s="32"/>
      <c r="MU56" s="32"/>
      <c r="MV56" s="32"/>
      <c r="MW56" s="32"/>
      <c r="MX56" s="32"/>
      <c r="MY56" s="32"/>
      <c r="MZ56" s="32"/>
      <c r="NA56" s="32"/>
      <c r="NB56" s="32"/>
      <c r="NC56" s="32"/>
      <c r="ND56" s="32"/>
      <c r="NE56" s="32"/>
    </row>
    <row r="57" spans="2:369" ht="15" customHeight="1" x14ac:dyDescent="0.25">
      <c r="B57" s="19">
        <f>'Extrato 2'!MC59</f>
        <v>57</v>
      </c>
      <c r="C57" s="7">
        <f>Esboço!AX55</f>
        <v>55</v>
      </c>
      <c r="D57" s="4"/>
      <c r="E57" s="3"/>
      <c r="F57" s="19" t="str">
        <f t="shared" si="0"/>
        <v>-</v>
      </c>
      <c r="G57" s="19" t="str">
        <f t="shared" si="1"/>
        <v>-</v>
      </c>
      <c r="H57" s="22" t="str">
        <v/>
      </c>
      <c r="I57" s="22" t="str">
        <v/>
      </c>
      <c r="J57" s="76" t="str">
        <f>IFERROR(IF('Análise Quantitativa'!$D$33="Máximo",RANK(D57,$D$3:$D$72,0),IF('Análise Quantitativa'!$D$33="Mínimo",RANK(D57,$D$3:$D$72,1),IF('Análise Quantitativa'!$D$33="- Mínimo",RANK(D57,$D$3:$D$72,1),""))),"")</f>
        <v/>
      </c>
      <c r="K57" s="76" t="str">
        <f>IFERROR(IF('Análise Quantitativa'!$D$33="Máximo",_xlfn.RANK.EQ(D57,$D$3:$D$72,0)+COUNTIF($D$3:D57,D57)-1,IF('Análise Quantitativa'!$D$33="Mínimo",_xlfn.RANK.EQ(D57,$D$3:$D$72,1)+COUNTIF($D$3:D57,D57)-1,IF('Análise Quantitativa'!$D$33="- Mínimo",_xlfn.RANK.EQ(D57,$D$3:$D$72,1)+COUNTIF($D$3:D57,D57)-1,""))),"")</f>
        <v/>
      </c>
      <c r="L57" s="6" t="str">
        <f>IFERROR(IF(ISBLANK(D57),"",IF(AND(D57&gt;'Extrato 2'!$EW$3),'Extrato 2'!$HR$2,IF(AND(D57&lt;'Extrato 2'!$EX$3),'Extrato 2'!$HQ$2,'Extrato 2'!$HP$2))),"")</f>
        <v/>
      </c>
      <c r="M57" s="6" t="e">
        <f>IF((((IF(AND('Extrato 2'!D57&gt;'Extrato 2'!$EW$3),(('Extrato 2'!$EW$3-'Extrato 2'!D57)/'Extrato 2'!D57),IF(AND('Extrato 2'!D57&lt;'Extrato 2'!$EX$3),(('Extrato 2'!$EX$3-'Extrato 2'!D57)/'Extrato 2'!D57),'Extrato 2'!$HW$2)))))&lt;0,IF(AND('Extrato 2'!D57&gt;'Extrato 2'!$EW$3),(('Extrato 2'!$EW$3-'Extrato 2'!D57)/'Extrato 2'!D57),IF(AND('Extrato 2'!D57&lt;'Extrato 2'!$EX$3),(('Extrato 2'!$EX$3-'Extrato 2'!D57)/'Extrato 2'!D57),'Extrato 2'!$HW$2))*-1,IF(AND('Extrato 2'!D57&gt;'Extrato 2'!$EW$3),(('Extrato 2'!$EW$3-'Extrato 2'!D57)/'Extrato 2'!D57),IF(AND('Extrato 2'!D57&lt;'Extrato 2'!$EX$3),(('Extrato 2'!$EX$3-'Extrato 2'!D57)/'Extrato 2'!D57),'Extrato 2'!$HW$2)))</f>
        <v>#DIV/0!</v>
      </c>
      <c r="N57" s="6" t="str">
        <f>IF(AND(D57&gt;'Extrato 2'!$EW$3),M57,"")</f>
        <v/>
      </c>
      <c r="O57" s="6" t="e">
        <f>IF(D57&lt;'Extrato 2'!$EX$3,M57,"")</f>
        <v>#DIV/0!</v>
      </c>
      <c r="P57" s="5" t="str">
        <f>IF('Extrato 2'!L57='Extrato 2'!$HP$2,'Extrato 2'!D57,"")</f>
        <v/>
      </c>
      <c r="Q57" s="4" t="str">
        <f>IF(ISNA(HLOOKUP($Q$2,'Extrato 2'!$ME$3:$NE$74,B57,0)),"",IF(HLOOKUP($Q$2,'Extrato 2'!$ME$3:$NE$74,B57,0)="","",IF(HLOOKUP($Q$2,'Extrato 2'!$ME$3:$NE$74,B57,0)=0,"",HLOOKUP($Q$2,'Extrato 2'!$ME$3:$NE$74,B57,0))))</f>
        <v/>
      </c>
      <c r="S57" s="77" t="str">
        <f t="shared" si="6"/>
        <v/>
      </c>
      <c r="T57" s="19" t="str">
        <f t="shared" si="2"/>
        <v/>
      </c>
      <c r="U57" s="3"/>
      <c r="V57" s="19" t="str">
        <f t="shared" si="3"/>
        <v/>
      </c>
      <c r="X57" s="19" t="str">
        <f t="shared" si="4"/>
        <v/>
      </c>
      <c r="Y57" s="19" t="str">
        <f t="shared" si="5"/>
        <v/>
      </c>
      <c r="AA57" s="19" t="str">
        <f>IF('Extrato 2'!D57='Extrato 2'!$EF$3,'Extrato 2'!E57,"")</f>
        <v/>
      </c>
      <c r="AB57" s="19" t="str">
        <f>IF(AA57="","-",'Extrato 2'!S57)</f>
        <v>-</v>
      </c>
      <c r="AC57" s="19" t="str">
        <v/>
      </c>
      <c r="AD57" s="19" t="str">
        <f>IF(AC57="","",VLOOKUP(AC57,'Extrato 2'!$S$3:$U$72,3,0))</f>
        <v/>
      </c>
      <c r="AE57" s="2" t="str">
        <f>IF(AC57="","",AD57&amp;" ("&amp;VLOOKUP(AC57,'Extrato 2'!$S$3:$U$72,2,0)&amp;")")</f>
        <v/>
      </c>
      <c r="AF57" s="19" t="str">
        <f>IF('Extrato 2'!D57='Extrato 2'!$EF$4,'Extrato 2'!E57,"")</f>
        <v/>
      </c>
      <c r="AG57" s="19" t="str">
        <f>IF(AF57="","-",'Extrato 2'!$S57)</f>
        <v>-</v>
      </c>
      <c r="AH57" s="19" t="str">
        <v/>
      </c>
      <c r="AI57" s="19" t="str">
        <f>IF(AH57="","",VLOOKUP(AH57,'Extrato 2'!$S$3:$U$72,3,0))</f>
        <v/>
      </c>
      <c r="AJ57" s="2" t="str">
        <f>IF(AH57="","",AI57&amp;" ("&amp;VLOOKUP(AH57,'Extrato 2'!$S$3:$U$72,2,0)&amp;")")</f>
        <v/>
      </c>
      <c r="AK57" s="19" t="str">
        <f>IF('Extrato 2'!D57='Extrato 2'!$EF$5,'Extrato 2'!E57,"")</f>
        <v/>
      </c>
      <c r="AL57" s="19" t="str">
        <f>IF(AK57="","-",'Extrato 2'!$S57)</f>
        <v>-</v>
      </c>
      <c r="AM57" s="19" t="str">
        <v/>
      </c>
      <c r="AN57" s="19" t="str">
        <f>IF(AM57="","",VLOOKUP(AM57,'Extrato 2'!$S$3:$U$72,3,0))</f>
        <v/>
      </c>
      <c r="AO57" s="2" t="str">
        <f>IF(AM57="","",AN57&amp;" ("&amp;VLOOKUP(AM57,'Extrato 2'!$S$3:$U$72,2,0)&amp;")")</f>
        <v/>
      </c>
      <c r="AP57" s="19" t="str">
        <f>IF('Extrato 2'!D57='Extrato 2'!$EF$6,'Extrato 2'!E57,"")</f>
        <v/>
      </c>
      <c r="AQ57" s="19" t="str">
        <f>IF(AP57="","-",'Extrato 2'!$S57)</f>
        <v>-</v>
      </c>
      <c r="AR57" s="19" t="str">
        <v/>
      </c>
      <c r="AS57" s="19" t="str">
        <f>IF(AR57="","",VLOOKUP(AR57,'Extrato 2'!$S$3:$U$72,3,0))</f>
        <v/>
      </c>
      <c r="AT57" s="2" t="str">
        <f>IF(AR57="","",AS57&amp;" ("&amp;VLOOKUP(AR57,'Extrato 2'!$S$3:$U$72,2,0)&amp;")")</f>
        <v/>
      </c>
      <c r="AU57" s="19" t="str">
        <f>IF('Extrato 2'!D57='Extrato 2'!$EF$7,'Extrato 2'!E57,"")</f>
        <v/>
      </c>
      <c r="AV57" s="19" t="str">
        <f>IF(AU57="","-",'Extrato 2'!$S57)</f>
        <v>-</v>
      </c>
      <c r="AW57" s="19" t="str">
        <v/>
      </c>
      <c r="AX57" s="19" t="str">
        <f>IF(AW57="","",VLOOKUP(AW57,'Extrato 2'!$S$3:$U$72,3,0))</f>
        <v/>
      </c>
      <c r="AY57" s="2" t="str">
        <f>IF(AW57="","",AX57&amp;" ("&amp;VLOOKUP(AW57,'Extrato 2'!$S$3:$U$72,2,0)&amp;")")</f>
        <v/>
      </c>
      <c r="AZ57" s="19" t="str">
        <f>IF('Extrato 2'!D57='Extrato 2'!$EF$8,'Extrato 2'!E57,"")</f>
        <v/>
      </c>
      <c r="BA57" s="19" t="str">
        <f>IF(AZ57="","-",'Extrato 2'!$S57)</f>
        <v>-</v>
      </c>
      <c r="BB57" s="19" t="str">
        <v/>
      </c>
      <c r="BC57" s="19" t="str">
        <f>IF(BB57="","",VLOOKUP(BB57,'Extrato 2'!$S$3:$U$72,3,0))</f>
        <v/>
      </c>
      <c r="BD57" s="2" t="str">
        <f>IF(BB57="","",BC57&amp;" ("&amp;VLOOKUP(BB57,'Extrato 2'!$S$3:$U$72,2,0)&amp;")")</f>
        <v/>
      </c>
      <c r="BE57" s="19" t="str">
        <f>IF('Extrato 2'!D57='Extrato 2'!$EF$9,'Extrato 2'!E57,"")</f>
        <v/>
      </c>
      <c r="BF57" s="19" t="str">
        <f>IF(BE57="","-",'Extrato 2'!$S57)</f>
        <v>-</v>
      </c>
      <c r="BG57" s="19" t="str">
        <v/>
      </c>
      <c r="BH57" s="19" t="str">
        <f>IF(BG57="","",VLOOKUP(BG57,'Extrato 2'!$S$3:$U$72,3,0))</f>
        <v/>
      </c>
      <c r="BI57" s="2" t="str">
        <f>IF(BG57="","",BH57&amp;" ("&amp;VLOOKUP(BG57,'Extrato 2'!$S$3:$U$72,2,0)&amp;")")</f>
        <v/>
      </c>
      <c r="BK57" s="19" t="str">
        <f>IF('Extrato 2'!D57='Extrato 2'!$EH$3,'Extrato 2'!E57,"")</f>
        <v/>
      </c>
      <c r="BL57" s="19" t="str">
        <f>IF(BK57="","-",'Extrato 2'!S57)</f>
        <v>-</v>
      </c>
      <c r="BM57" s="19" t="str">
        <v/>
      </c>
      <c r="BN57" s="19" t="str">
        <f>IF(BM57="","",VLOOKUP(BM57,'Extrato 2'!$S$3:$U$72,3,0))</f>
        <v/>
      </c>
      <c r="BO57" s="2" t="str">
        <f>IF(BM57="","",BN57&amp;" ("&amp;VLOOKUP(BM57,'Extrato 2'!$S$3:$U$72,2,0)&amp;")")</f>
        <v/>
      </c>
      <c r="BP57" s="19" t="str">
        <f>IF('Extrato 2'!D57='Extrato 2'!$EH$4,'Extrato 2'!E57,"")</f>
        <v/>
      </c>
      <c r="BQ57" s="19" t="str">
        <f>IF(BP57="","-",'Extrato 2'!$S57)</f>
        <v>-</v>
      </c>
      <c r="BR57" s="19" t="str">
        <v/>
      </c>
      <c r="BS57" s="19" t="str">
        <f>IF(BR57="","",VLOOKUP(BR57,'Extrato 2'!$S$3:$U$72,3,0))</f>
        <v/>
      </c>
      <c r="BT57" s="2" t="str">
        <f>IF(BR57="","",BS57&amp;" ("&amp;VLOOKUP(BR57,'Extrato 2'!$S$3:$U$72,2,0)&amp;")")</f>
        <v/>
      </c>
      <c r="BU57" s="19" t="str">
        <f>IF('Extrato 2'!D57='Extrato 2'!$EH$5,'Extrato 2'!E57,"")</f>
        <v/>
      </c>
      <c r="BV57" s="19" t="str">
        <f>IF(BU57="","-",'Extrato 2'!$S57)</f>
        <v>-</v>
      </c>
      <c r="BW57" s="19" t="str">
        <v/>
      </c>
      <c r="BX57" s="19" t="str">
        <f>IF(BW57="","",VLOOKUP(BW57,'Extrato 2'!$S$3:$U$72,3,0))</f>
        <v/>
      </c>
      <c r="BY57" s="2" t="str">
        <f>IF(BW57="","",BX57&amp;" ("&amp;VLOOKUP(BW57,'Extrato 2'!$S$3:$U$72,2,0)&amp;")")</f>
        <v/>
      </c>
      <c r="BZ57" s="19" t="str">
        <f>IF('Extrato 2'!D57='Extrato 2'!$EH$6,'Extrato 2'!E57,"")</f>
        <v/>
      </c>
      <c r="CA57" s="19" t="str">
        <f>IF(BZ57="","-",'Extrato 2'!$S57)</f>
        <v>-</v>
      </c>
      <c r="CB57" s="19" t="str">
        <v/>
      </c>
      <c r="CC57" s="19" t="str">
        <f>IF(CB57="","",VLOOKUP(CB57,'Extrato 2'!$S$3:$U$72,3,0))</f>
        <v/>
      </c>
      <c r="CD57" s="2" t="str">
        <f>IF(CB57="","",CC57&amp;" ("&amp;VLOOKUP(CB57,'Extrato 2'!$S$3:$U$72,2,0)&amp;")")</f>
        <v/>
      </c>
      <c r="CE57" s="19" t="str">
        <f>IF('Extrato 2'!D57='Extrato 2'!$EH$7,'Extrato 2'!E57,"")</f>
        <v/>
      </c>
      <c r="CF57" s="19" t="str">
        <f>IF(CE57="","-",'Extrato 2'!$S57)</f>
        <v>-</v>
      </c>
      <c r="CG57" s="19" t="str">
        <v/>
      </c>
      <c r="CH57" s="19" t="str">
        <f>IF(CG57="","",VLOOKUP(CG57,'Extrato 2'!$S$3:$U$72,3,0))</f>
        <v/>
      </c>
      <c r="CI57" s="2" t="str">
        <f>IF(CG57="","",CH57&amp;" ("&amp;VLOOKUP(CG57,'Extrato 2'!$S$3:$U$72,2,0)&amp;")")</f>
        <v/>
      </c>
      <c r="CJ57" s="19" t="str">
        <f>IF('Extrato 2'!D57='Extrato 2'!$EH$8,'Extrato 2'!E57,"")</f>
        <v/>
      </c>
      <c r="CK57" s="19" t="str">
        <f>IF(CJ57="","-",'Extrato 2'!$S57)</f>
        <v>-</v>
      </c>
      <c r="CL57" s="19" t="str">
        <v/>
      </c>
      <c r="CM57" s="19" t="str">
        <f>IF(CL57="","",VLOOKUP(CL57,'Extrato 2'!$S$3:$U$72,3,0))</f>
        <v/>
      </c>
      <c r="CN57" s="2" t="str">
        <f>IF(CL57="","",CM57&amp;" ("&amp;VLOOKUP(CL57,'Extrato 2'!$S$3:$U$72,2,0)&amp;")")</f>
        <v/>
      </c>
      <c r="CO57" s="19" t="str">
        <f>IF('Extrato 2'!D57='Extrato 2'!$EH$9,'Extrato 2'!E57,"")</f>
        <v/>
      </c>
      <c r="CP57" s="19" t="str">
        <f>IF(CO57="","-",'Extrato 2'!$S57)</f>
        <v>-</v>
      </c>
      <c r="CQ57" s="19" t="str">
        <v/>
      </c>
      <c r="CR57" s="19" t="str">
        <f>IF(CQ57="","",VLOOKUP(CQ57,'Extrato 2'!$S$3:$U$72,3,0))</f>
        <v/>
      </c>
      <c r="CS57" s="2" t="str">
        <f>IF(CQ57="","",CR57&amp;" ("&amp;VLOOKUP(CQ57,'Extrato 2'!$S$3:$U$72,2,0)&amp;")")</f>
        <v/>
      </c>
      <c r="CU57" s="19">
        <f>IF('Extrato 2'!D57='Extrato 2'!$EJ$3,'Extrato 2'!E57,"")</f>
        <v>0</v>
      </c>
      <c r="CV57" s="19" t="str">
        <f>IF(CU57="","-",'Extrato 2'!S57)</f>
        <v/>
      </c>
      <c r="CW57" s="19" t="str">
        <v/>
      </c>
      <c r="CX57" s="19" t="str">
        <f>IF(CW57="","",VLOOKUP(CW57,'Extrato 2'!$S$3:$U$72,3,0))</f>
        <v/>
      </c>
      <c r="CY57" s="2" t="str">
        <f>IF(CW57="","",CX57&amp;" ("&amp;VLOOKUP(CW57,'Extrato 2'!$S$3:$U$72,2,0)&amp;")")</f>
        <v/>
      </c>
      <c r="CZ57" s="19">
        <f>IF('Extrato 2'!D57='Extrato 2'!$EJ$4,'Extrato 2'!E57,"")</f>
        <v>0</v>
      </c>
      <c r="DA57" s="19" t="str">
        <f>IF(CZ57="","-",'Extrato 2'!$S57)</f>
        <v/>
      </c>
      <c r="DB57" s="19" t="str">
        <v/>
      </c>
      <c r="DC57" s="19" t="str">
        <f>IF(DB57="","",VLOOKUP(DB57,'Extrato 2'!$S$3:$U$72,3,0))</f>
        <v/>
      </c>
      <c r="DD57" s="2" t="str">
        <f>IF(DB57="","",DC57&amp;" ("&amp;VLOOKUP(DB57,'Extrato 2'!$S$3:$U$72,2,0)&amp;")")</f>
        <v/>
      </c>
      <c r="DE57" s="19">
        <f>IF('Extrato 2'!D57='Extrato 2'!$EJ$5,'Extrato 2'!E57,"")</f>
        <v>0</v>
      </c>
      <c r="DF57" s="19" t="str">
        <f>IF(DE57="","-",'Extrato 2'!$S57)</f>
        <v/>
      </c>
      <c r="DG57" s="19" t="str">
        <v/>
      </c>
      <c r="DH57" s="19" t="str">
        <f>IF(DG57="","",VLOOKUP(DG57,'Extrato 2'!$S$3:$U$72,3,0))</f>
        <v/>
      </c>
      <c r="DI57" s="2" t="str">
        <f>IF(DG57="","",DH57&amp;" ("&amp;VLOOKUP(DG57,'Extrato 2'!$S$3:$U$72,2,0)&amp;")")</f>
        <v/>
      </c>
      <c r="DJ57" s="19">
        <f>IF('Extrato 2'!D57='Extrato 2'!$EJ$6,'Extrato 2'!E57,"")</f>
        <v>0</v>
      </c>
      <c r="DK57" s="19" t="str">
        <f>IF(DJ57="","-",'Extrato 2'!$S57)</f>
        <v/>
      </c>
      <c r="DL57" s="19" t="str">
        <v/>
      </c>
      <c r="DM57" s="19" t="str">
        <f>IF(DL57="","",VLOOKUP(DL57,'Extrato 2'!$S$3:$U$72,3,0))</f>
        <v/>
      </c>
      <c r="DN57" s="2" t="str">
        <f>IF(DL57="","",DM57&amp;" ("&amp;VLOOKUP(DL57,'Extrato 2'!$S$3:$U$72,2,0)&amp;")")</f>
        <v/>
      </c>
      <c r="DO57" s="19">
        <f>IF('Extrato 2'!D57='Extrato 2'!$EJ$7,'Extrato 2'!E57,"")</f>
        <v>0</v>
      </c>
      <c r="DP57" s="19" t="str">
        <f>IF(DO57="","-",'Extrato 2'!$S57)</f>
        <v/>
      </c>
      <c r="DQ57" s="19" t="str">
        <v/>
      </c>
      <c r="DR57" s="19" t="str">
        <f>IF(DQ57="","",VLOOKUP(DQ57,'Extrato 2'!$S$3:$U$72,3,0))</f>
        <v/>
      </c>
      <c r="DS57" s="2" t="str">
        <f>IF(DQ57="","",DR57&amp;" ("&amp;VLOOKUP(DQ57,'Extrato 2'!$S$3:$U$72,2,0)&amp;")")</f>
        <v/>
      </c>
      <c r="DT57" s="19">
        <f>IF('Extrato 2'!D57='Extrato 2'!$EJ$8,'Extrato 2'!E57,"")</f>
        <v>0</v>
      </c>
      <c r="DU57" s="19" t="str">
        <f>IF(DT57="","-",'Extrato 2'!$S57)</f>
        <v/>
      </c>
      <c r="DV57" s="19" t="str">
        <v/>
      </c>
      <c r="DW57" s="19" t="str">
        <f>IF(DV57="","",VLOOKUP(DV57,'Extrato 2'!$S$3:$U$72,3,0))</f>
        <v/>
      </c>
      <c r="DX57" s="2" t="str">
        <f>IF(DV57="","",DW57&amp;" ("&amp;VLOOKUP(DV57,'Extrato 2'!$S$3:$U$72,2,0)&amp;")")</f>
        <v/>
      </c>
      <c r="DY57" s="19">
        <f>IF('Extrato 2'!D57='Extrato 2'!$EJ$9,'Extrato 2'!E57,"")</f>
        <v>0</v>
      </c>
      <c r="DZ57" s="19" t="str">
        <f>IF(DY57="","-",'Extrato 2'!$S57)</f>
        <v/>
      </c>
      <c r="EA57" s="19" t="str">
        <v/>
      </c>
      <c r="EB57" s="19" t="str">
        <f>IF(EA57="","",VLOOKUP(EA57,'Extrato 2'!$S$3:$U$72,3,0))</f>
        <v/>
      </c>
      <c r="EC57" s="2" t="str">
        <f>IF(EA57="","",EB57&amp;" ("&amp;VLOOKUP(EA57,'Extrato 2'!$S$3:$U$72,2,0)&amp;")")</f>
        <v/>
      </c>
      <c r="FM57" s="78">
        <v>55</v>
      </c>
      <c r="FN57" s="78" t="str">
        <f>IF('Extrato 2'!$FG$13='Extrato 2'!$GB$29,'Extrato 2'!AE57,IF('Extrato 2'!$FG$13='Extrato 2'!$GC$29,'Extrato 2'!BO57,IF('Extrato 2'!$FG$13='Extrato 2'!$EJ$2,'Extrato 2'!CY57,"")))</f>
        <v/>
      </c>
      <c r="FO57" s="78">
        <v>55</v>
      </c>
      <c r="FP57" s="78" t="str">
        <f>IF('Extrato 2'!$FG$13='Extrato 2'!$GB$29,'Extrato 2'!AJ57,IF('Extrato 2'!$FG$13='Extrato 2'!$GC$29,'Extrato 2'!BT57,IF('Extrato 2'!$FG$13='Extrato 2'!$EJ$2,'Extrato 2'!DD57,"")))</f>
        <v/>
      </c>
      <c r="FQ57" s="78">
        <v>55</v>
      </c>
      <c r="FR57" s="78" t="str">
        <f>IF('Extrato 2'!$FG$13='Extrato 2'!$GB$29,'Extrato 2'!AO57,IF('Extrato 2'!$FG$13='Extrato 2'!$GC$29,'Extrato 2'!BY57,IF('Extrato 2'!$FG$13='Extrato 2'!$EJ$2,'Extrato 2'!DI57,"")))</f>
        <v/>
      </c>
      <c r="FS57" s="78">
        <v>55</v>
      </c>
      <c r="FT57" s="78" t="str">
        <f>IF('Extrato 2'!$FG$13='Extrato 2'!$GB$29,'Extrato 2'!AT57,IF('Extrato 2'!$FG$13='Extrato 2'!$GC$29,'Extrato 2'!CD57,IF('Extrato 2'!$FG$13='Extrato 2'!$EJ$2,'Extrato 2'!DN57,"")))</f>
        <v/>
      </c>
      <c r="FU57" s="78">
        <v>55</v>
      </c>
      <c r="FV57" s="78" t="str">
        <f>IF('Extrato 2'!$FG$13='Extrato 2'!$GB$29,'Extrato 2'!AY57,IF('Extrato 2'!$FG$13='Extrato 2'!$GC$29,'Extrato 2'!CI57,IF('Extrato 2'!$FG$13='Extrato 2'!$EJ$2,'Extrato 2'!DS57,"")))</f>
        <v/>
      </c>
      <c r="FW57" s="78">
        <v>55</v>
      </c>
      <c r="FX57" s="78" t="str">
        <f>IF('Extrato 2'!$FG$13='Extrato 2'!$GB$29,'Extrato 2'!BD57,IF('Extrato 2'!$FG$13='Extrato 2'!$GC$29,'Extrato 2'!CN57,IF('Extrato 2'!$FG$13='Extrato 2'!$EJ$2,'Extrato 2'!DX57,"")))</f>
        <v/>
      </c>
      <c r="FY57" s="78">
        <v>55</v>
      </c>
      <c r="FZ57" s="78" t="str">
        <f>IF('Extrato 2'!$FG$13='Extrato 2'!$GB$29,'Extrato 2'!BI57,IF('Extrato 2'!$FG$13='Extrato 2'!$GC$29,'Extrato 2'!CS57,IF('Extrato 2'!$FG$13='Extrato 2'!$EJ$2,'Extrato 2'!EC57,"")))</f>
        <v/>
      </c>
      <c r="MB57" s="32">
        <f t="shared" si="12"/>
        <v>53</v>
      </c>
      <c r="MC57" s="32">
        <v>55</v>
      </c>
      <c r="MD57" s="32" t="str">
        <f>IF('Extrato 2'!X55=0,"",'Extrato 2'!X55)</f>
        <v/>
      </c>
      <c r="ME57" s="32"/>
      <c r="MF57" s="32"/>
      <c r="MG57" s="32"/>
      <c r="MH57" s="32"/>
      <c r="MI57" s="32"/>
      <c r="MJ57" s="32"/>
      <c r="MK57" s="32"/>
      <c r="ML57" s="32"/>
      <c r="MM57" s="32"/>
      <c r="MN57" s="32"/>
      <c r="MO57" s="32"/>
      <c r="MP57" s="32"/>
      <c r="MQ57" s="32"/>
      <c r="MR57" s="32"/>
      <c r="MS57" s="32"/>
      <c r="MT57" s="32"/>
      <c r="MU57" s="32"/>
      <c r="MV57" s="32"/>
      <c r="MW57" s="32"/>
      <c r="MX57" s="32"/>
      <c r="MY57" s="32"/>
      <c r="MZ57" s="32"/>
      <c r="NA57" s="32"/>
      <c r="NB57" s="32"/>
      <c r="NC57" s="32"/>
      <c r="ND57" s="32"/>
      <c r="NE57" s="32"/>
    </row>
    <row r="58" spans="2:369" ht="15" customHeight="1" x14ac:dyDescent="0.25">
      <c r="B58" s="19">
        <f>'Extrato 2'!MC60</f>
        <v>58</v>
      </c>
      <c r="C58" s="7">
        <f>Esboço!AX56</f>
        <v>56</v>
      </c>
      <c r="D58" s="4"/>
      <c r="E58" s="3"/>
      <c r="F58" s="19" t="str">
        <f t="shared" si="0"/>
        <v>-</v>
      </c>
      <c r="G58" s="19" t="str">
        <f t="shared" si="1"/>
        <v>-</v>
      </c>
      <c r="H58" s="22" t="str">
        <v/>
      </c>
      <c r="I58" s="22" t="str">
        <v/>
      </c>
      <c r="J58" s="76" t="str">
        <f>IFERROR(IF('Análise Quantitativa'!$D$33="Máximo",RANK(D58,$D$3:$D$72,0),IF('Análise Quantitativa'!$D$33="Mínimo",RANK(D58,$D$3:$D$72,1),IF('Análise Quantitativa'!$D$33="- Mínimo",RANK(D58,$D$3:$D$72,1),""))),"")</f>
        <v/>
      </c>
      <c r="K58" s="76" t="str">
        <f>IFERROR(IF('Análise Quantitativa'!$D$33="Máximo",_xlfn.RANK.EQ(D58,$D$3:$D$72,0)+COUNTIF($D$3:D58,D58)-1,IF('Análise Quantitativa'!$D$33="Mínimo",_xlfn.RANK.EQ(D58,$D$3:$D$72,1)+COUNTIF($D$3:D58,D58)-1,IF('Análise Quantitativa'!$D$33="- Mínimo",_xlfn.RANK.EQ(D58,$D$3:$D$72,1)+COUNTIF($D$3:D58,D58)-1,""))),"")</f>
        <v/>
      </c>
      <c r="L58" s="6" t="str">
        <f>IFERROR(IF(ISBLANK(D58),"",IF(AND(D58&gt;'Extrato 2'!$EW$3),'Extrato 2'!$HR$2,IF(AND(D58&lt;'Extrato 2'!$EX$3),'Extrato 2'!$HQ$2,'Extrato 2'!$HP$2))),"")</f>
        <v/>
      </c>
      <c r="M58" s="6" t="e">
        <f>IF((((IF(AND('Extrato 2'!D58&gt;'Extrato 2'!$EW$3),(('Extrato 2'!$EW$3-'Extrato 2'!D58)/'Extrato 2'!D58),IF(AND('Extrato 2'!D58&lt;'Extrato 2'!$EX$3),(('Extrato 2'!$EX$3-'Extrato 2'!D58)/'Extrato 2'!D58),'Extrato 2'!$HW$2)))))&lt;0,IF(AND('Extrato 2'!D58&gt;'Extrato 2'!$EW$3),(('Extrato 2'!$EW$3-'Extrato 2'!D58)/'Extrato 2'!D58),IF(AND('Extrato 2'!D58&lt;'Extrato 2'!$EX$3),(('Extrato 2'!$EX$3-'Extrato 2'!D58)/'Extrato 2'!D58),'Extrato 2'!$HW$2))*-1,IF(AND('Extrato 2'!D58&gt;'Extrato 2'!$EW$3),(('Extrato 2'!$EW$3-'Extrato 2'!D58)/'Extrato 2'!D58),IF(AND('Extrato 2'!D58&lt;'Extrato 2'!$EX$3),(('Extrato 2'!$EX$3-'Extrato 2'!D58)/'Extrato 2'!D58),'Extrato 2'!$HW$2)))</f>
        <v>#DIV/0!</v>
      </c>
      <c r="N58" s="6" t="str">
        <f>IF(AND(D58&gt;'Extrato 2'!$EW$3),M58,"")</f>
        <v/>
      </c>
      <c r="O58" s="6" t="e">
        <f>IF(D58&lt;'Extrato 2'!$EX$3,M58,"")</f>
        <v>#DIV/0!</v>
      </c>
      <c r="P58" s="5" t="str">
        <f>IF('Extrato 2'!L58='Extrato 2'!$HP$2,'Extrato 2'!D58,"")</f>
        <v/>
      </c>
      <c r="Q58" s="4" t="str">
        <f>IF(ISNA(HLOOKUP($Q$2,'Extrato 2'!$ME$3:$NE$74,B58,0)),"",IF(HLOOKUP($Q$2,'Extrato 2'!$ME$3:$NE$74,B58,0)="","",IF(HLOOKUP($Q$2,'Extrato 2'!$ME$3:$NE$74,B58,0)=0,"",HLOOKUP($Q$2,'Extrato 2'!$ME$3:$NE$74,B58,0))))</f>
        <v/>
      </c>
      <c r="S58" s="77" t="str">
        <f t="shared" si="6"/>
        <v/>
      </c>
      <c r="T58" s="19" t="str">
        <f t="shared" si="2"/>
        <v/>
      </c>
      <c r="U58" s="3"/>
      <c r="V58" s="19" t="str">
        <f t="shared" si="3"/>
        <v/>
      </c>
      <c r="X58" s="19" t="str">
        <f t="shared" si="4"/>
        <v/>
      </c>
      <c r="Y58" s="19" t="str">
        <f t="shared" si="5"/>
        <v/>
      </c>
      <c r="AA58" s="19" t="str">
        <f>IF('Extrato 2'!D58='Extrato 2'!$EF$3,'Extrato 2'!E58,"")</f>
        <v/>
      </c>
      <c r="AB58" s="19" t="str">
        <f>IF(AA58="","-",'Extrato 2'!S58)</f>
        <v>-</v>
      </c>
      <c r="AC58" s="19" t="str">
        <v/>
      </c>
      <c r="AD58" s="19" t="str">
        <f>IF(AC58="","",VLOOKUP(AC58,'Extrato 2'!$S$3:$U$72,3,0))</f>
        <v/>
      </c>
      <c r="AE58" s="2" t="str">
        <f>IF(AC58="","",AD58&amp;" ("&amp;VLOOKUP(AC58,'Extrato 2'!$S$3:$U$72,2,0)&amp;")")</f>
        <v/>
      </c>
      <c r="AF58" s="19" t="str">
        <f>IF('Extrato 2'!D58='Extrato 2'!$EF$4,'Extrato 2'!E58,"")</f>
        <v/>
      </c>
      <c r="AG58" s="19" t="str">
        <f>IF(AF58="","-",'Extrato 2'!$S58)</f>
        <v>-</v>
      </c>
      <c r="AH58" s="19" t="str">
        <v/>
      </c>
      <c r="AI58" s="19" t="str">
        <f>IF(AH58="","",VLOOKUP(AH58,'Extrato 2'!$S$3:$U$72,3,0))</f>
        <v/>
      </c>
      <c r="AJ58" s="2" t="str">
        <f>IF(AH58="","",AI58&amp;" ("&amp;VLOOKUP(AH58,'Extrato 2'!$S$3:$U$72,2,0)&amp;")")</f>
        <v/>
      </c>
      <c r="AK58" s="19" t="str">
        <f>IF('Extrato 2'!D58='Extrato 2'!$EF$5,'Extrato 2'!E58,"")</f>
        <v/>
      </c>
      <c r="AL58" s="19" t="str">
        <f>IF(AK58="","-",'Extrato 2'!$S58)</f>
        <v>-</v>
      </c>
      <c r="AM58" s="19" t="str">
        <v/>
      </c>
      <c r="AN58" s="19" t="str">
        <f>IF(AM58="","",VLOOKUP(AM58,'Extrato 2'!$S$3:$U$72,3,0))</f>
        <v/>
      </c>
      <c r="AO58" s="2" t="str">
        <f>IF(AM58="","",AN58&amp;" ("&amp;VLOOKUP(AM58,'Extrato 2'!$S$3:$U$72,2,0)&amp;")")</f>
        <v/>
      </c>
      <c r="AP58" s="19" t="str">
        <f>IF('Extrato 2'!D58='Extrato 2'!$EF$6,'Extrato 2'!E58,"")</f>
        <v/>
      </c>
      <c r="AQ58" s="19" t="str">
        <f>IF(AP58="","-",'Extrato 2'!$S58)</f>
        <v>-</v>
      </c>
      <c r="AR58" s="19" t="str">
        <v/>
      </c>
      <c r="AS58" s="19" t="str">
        <f>IF(AR58="","",VLOOKUP(AR58,'Extrato 2'!$S$3:$U$72,3,0))</f>
        <v/>
      </c>
      <c r="AT58" s="2" t="str">
        <f>IF(AR58="","",AS58&amp;" ("&amp;VLOOKUP(AR58,'Extrato 2'!$S$3:$U$72,2,0)&amp;")")</f>
        <v/>
      </c>
      <c r="AU58" s="19" t="str">
        <f>IF('Extrato 2'!D58='Extrato 2'!$EF$7,'Extrato 2'!E58,"")</f>
        <v/>
      </c>
      <c r="AV58" s="19" t="str">
        <f>IF(AU58="","-",'Extrato 2'!$S58)</f>
        <v>-</v>
      </c>
      <c r="AW58" s="19" t="str">
        <v/>
      </c>
      <c r="AX58" s="19" t="str">
        <f>IF(AW58="","",VLOOKUP(AW58,'Extrato 2'!$S$3:$U$72,3,0))</f>
        <v/>
      </c>
      <c r="AY58" s="2" t="str">
        <f>IF(AW58="","",AX58&amp;" ("&amp;VLOOKUP(AW58,'Extrato 2'!$S$3:$U$72,2,0)&amp;")")</f>
        <v/>
      </c>
      <c r="AZ58" s="19" t="str">
        <f>IF('Extrato 2'!D58='Extrato 2'!$EF$8,'Extrato 2'!E58,"")</f>
        <v/>
      </c>
      <c r="BA58" s="19" t="str">
        <f>IF(AZ58="","-",'Extrato 2'!$S58)</f>
        <v>-</v>
      </c>
      <c r="BB58" s="19" t="str">
        <v/>
      </c>
      <c r="BC58" s="19" t="str">
        <f>IF(BB58="","",VLOOKUP(BB58,'Extrato 2'!$S$3:$U$72,3,0))</f>
        <v/>
      </c>
      <c r="BD58" s="2" t="str">
        <f>IF(BB58="","",BC58&amp;" ("&amp;VLOOKUP(BB58,'Extrato 2'!$S$3:$U$72,2,0)&amp;")")</f>
        <v/>
      </c>
      <c r="BE58" s="19" t="str">
        <f>IF('Extrato 2'!D58='Extrato 2'!$EF$9,'Extrato 2'!E58,"")</f>
        <v/>
      </c>
      <c r="BF58" s="19" t="str">
        <f>IF(BE58="","-",'Extrato 2'!$S58)</f>
        <v>-</v>
      </c>
      <c r="BG58" s="19" t="str">
        <v/>
      </c>
      <c r="BH58" s="19" t="str">
        <f>IF(BG58="","",VLOOKUP(BG58,'Extrato 2'!$S$3:$U$72,3,0))</f>
        <v/>
      </c>
      <c r="BI58" s="2" t="str">
        <f>IF(BG58="","",BH58&amp;" ("&amp;VLOOKUP(BG58,'Extrato 2'!$S$3:$U$72,2,0)&amp;")")</f>
        <v/>
      </c>
      <c r="BK58" s="19" t="str">
        <f>IF('Extrato 2'!D58='Extrato 2'!$EH$3,'Extrato 2'!E58,"")</f>
        <v/>
      </c>
      <c r="BL58" s="19" t="str">
        <f>IF(BK58="","-",'Extrato 2'!S58)</f>
        <v>-</v>
      </c>
      <c r="BM58" s="19" t="str">
        <v/>
      </c>
      <c r="BN58" s="19" t="str">
        <f>IF(BM58="","",VLOOKUP(BM58,'Extrato 2'!$S$3:$U$72,3,0))</f>
        <v/>
      </c>
      <c r="BO58" s="2" t="str">
        <f>IF(BM58="","",BN58&amp;" ("&amp;VLOOKUP(BM58,'Extrato 2'!$S$3:$U$72,2,0)&amp;")")</f>
        <v/>
      </c>
      <c r="BP58" s="19" t="str">
        <f>IF('Extrato 2'!D58='Extrato 2'!$EH$4,'Extrato 2'!E58,"")</f>
        <v/>
      </c>
      <c r="BQ58" s="19" t="str">
        <f>IF(BP58="","-",'Extrato 2'!$S58)</f>
        <v>-</v>
      </c>
      <c r="BR58" s="19" t="str">
        <v/>
      </c>
      <c r="BS58" s="19" t="str">
        <f>IF(BR58="","",VLOOKUP(BR58,'Extrato 2'!$S$3:$U$72,3,0))</f>
        <v/>
      </c>
      <c r="BT58" s="2" t="str">
        <f>IF(BR58="","",BS58&amp;" ("&amp;VLOOKUP(BR58,'Extrato 2'!$S$3:$U$72,2,0)&amp;")")</f>
        <v/>
      </c>
      <c r="BU58" s="19" t="str">
        <f>IF('Extrato 2'!D58='Extrato 2'!$EH$5,'Extrato 2'!E58,"")</f>
        <v/>
      </c>
      <c r="BV58" s="19" t="str">
        <f>IF(BU58="","-",'Extrato 2'!$S58)</f>
        <v>-</v>
      </c>
      <c r="BW58" s="19" t="str">
        <v/>
      </c>
      <c r="BX58" s="19" t="str">
        <f>IF(BW58="","",VLOOKUP(BW58,'Extrato 2'!$S$3:$U$72,3,0))</f>
        <v/>
      </c>
      <c r="BY58" s="2" t="str">
        <f>IF(BW58="","",BX58&amp;" ("&amp;VLOOKUP(BW58,'Extrato 2'!$S$3:$U$72,2,0)&amp;")")</f>
        <v/>
      </c>
      <c r="BZ58" s="19" t="str">
        <f>IF('Extrato 2'!D58='Extrato 2'!$EH$6,'Extrato 2'!E58,"")</f>
        <v/>
      </c>
      <c r="CA58" s="19" t="str">
        <f>IF(BZ58="","-",'Extrato 2'!$S58)</f>
        <v>-</v>
      </c>
      <c r="CB58" s="19" t="str">
        <v/>
      </c>
      <c r="CC58" s="19" t="str">
        <f>IF(CB58="","",VLOOKUP(CB58,'Extrato 2'!$S$3:$U$72,3,0))</f>
        <v/>
      </c>
      <c r="CD58" s="2" t="str">
        <f>IF(CB58="","",CC58&amp;" ("&amp;VLOOKUP(CB58,'Extrato 2'!$S$3:$U$72,2,0)&amp;")")</f>
        <v/>
      </c>
      <c r="CE58" s="19" t="str">
        <f>IF('Extrato 2'!D58='Extrato 2'!$EH$7,'Extrato 2'!E58,"")</f>
        <v/>
      </c>
      <c r="CF58" s="19" t="str">
        <f>IF(CE58="","-",'Extrato 2'!$S58)</f>
        <v>-</v>
      </c>
      <c r="CG58" s="19" t="str">
        <v/>
      </c>
      <c r="CH58" s="19" t="str">
        <f>IF(CG58="","",VLOOKUP(CG58,'Extrato 2'!$S$3:$U$72,3,0))</f>
        <v/>
      </c>
      <c r="CI58" s="2" t="str">
        <f>IF(CG58="","",CH58&amp;" ("&amp;VLOOKUP(CG58,'Extrato 2'!$S$3:$U$72,2,0)&amp;")")</f>
        <v/>
      </c>
      <c r="CJ58" s="19" t="str">
        <f>IF('Extrato 2'!D58='Extrato 2'!$EH$8,'Extrato 2'!E58,"")</f>
        <v/>
      </c>
      <c r="CK58" s="19" t="str">
        <f>IF(CJ58="","-",'Extrato 2'!$S58)</f>
        <v>-</v>
      </c>
      <c r="CL58" s="19" t="str">
        <v/>
      </c>
      <c r="CM58" s="19" t="str">
        <f>IF(CL58="","",VLOOKUP(CL58,'Extrato 2'!$S$3:$U$72,3,0))</f>
        <v/>
      </c>
      <c r="CN58" s="2" t="str">
        <f>IF(CL58="","",CM58&amp;" ("&amp;VLOOKUP(CL58,'Extrato 2'!$S$3:$U$72,2,0)&amp;")")</f>
        <v/>
      </c>
      <c r="CO58" s="19" t="str">
        <f>IF('Extrato 2'!D58='Extrato 2'!$EH$9,'Extrato 2'!E58,"")</f>
        <v/>
      </c>
      <c r="CP58" s="19" t="str">
        <f>IF(CO58="","-",'Extrato 2'!$S58)</f>
        <v>-</v>
      </c>
      <c r="CQ58" s="19" t="str">
        <v/>
      </c>
      <c r="CR58" s="19" t="str">
        <f>IF(CQ58="","",VLOOKUP(CQ58,'Extrato 2'!$S$3:$U$72,3,0))</f>
        <v/>
      </c>
      <c r="CS58" s="2" t="str">
        <f>IF(CQ58="","",CR58&amp;" ("&amp;VLOOKUP(CQ58,'Extrato 2'!$S$3:$U$72,2,0)&amp;")")</f>
        <v/>
      </c>
      <c r="CU58" s="19">
        <f>IF('Extrato 2'!D58='Extrato 2'!$EJ$3,'Extrato 2'!E58,"")</f>
        <v>0</v>
      </c>
      <c r="CV58" s="19" t="str">
        <f>IF(CU58="","-",'Extrato 2'!S58)</f>
        <v/>
      </c>
      <c r="CW58" s="19" t="str">
        <v/>
      </c>
      <c r="CX58" s="19" t="str">
        <f>IF(CW58="","",VLOOKUP(CW58,'Extrato 2'!$S$3:$U$72,3,0))</f>
        <v/>
      </c>
      <c r="CY58" s="2" t="str">
        <f>IF(CW58="","",CX58&amp;" ("&amp;VLOOKUP(CW58,'Extrato 2'!$S$3:$U$72,2,0)&amp;")")</f>
        <v/>
      </c>
      <c r="CZ58" s="19">
        <f>IF('Extrato 2'!D58='Extrato 2'!$EJ$4,'Extrato 2'!E58,"")</f>
        <v>0</v>
      </c>
      <c r="DA58" s="19" t="str">
        <f>IF(CZ58="","-",'Extrato 2'!$S58)</f>
        <v/>
      </c>
      <c r="DB58" s="19" t="str">
        <v/>
      </c>
      <c r="DC58" s="19" t="str">
        <f>IF(DB58="","",VLOOKUP(DB58,'Extrato 2'!$S$3:$U$72,3,0))</f>
        <v/>
      </c>
      <c r="DD58" s="2" t="str">
        <f>IF(DB58="","",DC58&amp;" ("&amp;VLOOKUP(DB58,'Extrato 2'!$S$3:$U$72,2,0)&amp;")")</f>
        <v/>
      </c>
      <c r="DE58" s="19">
        <f>IF('Extrato 2'!D58='Extrato 2'!$EJ$5,'Extrato 2'!E58,"")</f>
        <v>0</v>
      </c>
      <c r="DF58" s="19" t="str">
        <f>IF(DE58="","-",'Extrato 2'!$S58)</f>
        <v/>
      </c>
      <c r="DG58" s="19" t="str">
        <v/>
      </c>
      <c r="DH58" s="19" t="str">
        <f>IF(DG58="","",VLOOKUP(DG58,'Extrato 2'!$S$3:$U$72,3,0))</f>
        <v/>
      </c>
      <c r="DI58" s="2" t="str">
        <f>IF(DG58="","",DH58&amp;" ("&amp;VLOOKUP(DG58,'Extrato 2'!$S$3:$U$72,2,0)&amp;")")</f>
        <v/>
      </c>
      <c r="DJ58" s="19">
        <f>IF('Extrato 2'!D58='Extrato 2'!$EJ$6,'Extrato 2'!E58,"")</f>
        <v>0</v>
      </c>
      <c r="DK58" s="19" t="str">
        <f>IF(DJ58="","-",'Extrato 2'!$S58)</f>
        <v/>
      </c>
      <c r="DL58" s="19" t="str">
        <v/>
      </c>
      <c r="DM58" s="19" t="str">
        <f>IF(DL58="","",VLOOKUP(DL58,'Extrato 2'!$S$3:$U$72,3,0))</f>
        <v/>
      </c>
      <c r="DN58" s="2" t="str">
        <f>IF(DL58="","",DM58&amp;" ("&amp;VLOOKUP(DL58,'Extrato 2'!$S$3:$U$72,2,0)&amp;")")</f>
        <v/>
      </c>
      <c r="DO58" s="19">
        <f>IF('Extrato 2'!D58='Extrato 2'!$EJ$7,'Extrato 2'!E58,"")</f>
        <v>0</v>
      </c>
      <c r="DP58" s="19" t="str">
        <f>IF(DO58="","-",'Extrato 2'!$S58)</f>
        <v/>
      </c>
      <c r="DQ58" s="19" t="str">
        <v/>
      </c>
      <c r="DR58" s="19" t="str">
        <f>IF(DQ58="","",VLOOKUP(DQ58,'Extrato 2'!$S$3:$U$72,3,0))</f>
        <v/>
      </c>
      <c r="DS58" s="2" t="str">
        <f>IF(DQ58="","",DR58&amp;" ("&amp;VLOOKUP(DQ58,'Extrato 2'!$S$3:$U$72,2,0)&amp;")")</f>
        <v/>
      </c>
      <c r="DT58" s="19">
        <f>IF('Extrato 2'!D58='Extrato 2'!$EJ$8,'Extrato 2'!E58,"")</f>
        <v>0</v>
      </c>
      <c r="DU58" s="19" t="str">
        <f>IF(DT58="","-",'Extrato 2'!$S58)</f>
        <v/>
      </c>
      <c r="DV58" s="19" t="str">
        <v/>
      </c>
      <c r="DW58" s="19" t="str">
        <f>IF(DV58="","",VLOOKUP(DV58,'Extrato 2'!$S$3:$U$72,3,0))</f>
        <v/>
      </c>
      <c r="DX58" s="2" t="str">
        <f>IF(DV58="","",DW58&amp;" ("&amp;VLOOKUP(DV58,'Extrato 2'!$S$3:$U$72,2,0)&amp;")")</f>
        <v/>
      </c>
      <c r="DY58" s="19">
        <f>IF('Extrato 2'!D58='Extrato 2'!$EJ$9,'Extrato 2'!E58,"")</f>
        <v>0</v>
      </c>
      <c r="DZ58" s="19" t="str">
        <f>IF(DY58="","-",'Extrato 2'!$S58)</f>
        <v/>
      </c>
      <c r="EA58" s="19" t="str">
        <v/>
      </c>
      <c r="EB58" s="19" t="str">
        <f>IF(EA58="","",VLOOKUP(EA58,'Extrato 2'!$S$3:$U$72,3,0))</f>
        <v/>
      </c>
      <c r="EC58" s="2" t="str">
        <f>IF(EA58="","",EB58&amp;" ("&amp;VLOOKUP(EA58,'Extrato 2'!$S$3:$U$72,2,0)&amp;")")</f>
        <v/>
      </c>
      <c r="FM58" s="78">
        <v>56</v>
      </c>
      <c r="FN58" s="78" t="str">
        <f>IF('Extrato 2'!$FG$13='Extrato 2'!$GB$29,'Extrato 2'!AE58,IF('Extrato 2'!$FG$13='Extrato 2'!$GC$29,'Extrato 2'!BO58,IF('Extrato 2'!$FG$13='Extrato 2'!$EJ$2,'Extrato 2'!CY58,"")))</f>
        <v/>
      </c>
      <c r="FO58" s="78">
        <v>56</v>
      </c>
      <c r="FP58" s="78" t="str">
        <f>IF('Extrato 2'!$FG$13='Extrato 2'!$GB$29,'Extrato 2'!AJ58,IF('Extrato 2'!$FG$13='Extrato 2'!$GC$29,'Extrato 2'!BT58,IF('Extrato 2'!$FG$13='Extrato 2'!$EJ$2,'Extrato 2'!DD58,"")))</f>
        <v/>
      </c>
      <c r="FQ58" s="78">
        <v>56</v>
      </c>
      <c r="FR58" s="78" t="str">
        <f>IF('Extrato 2'!$FG$13='Extrato 2'!$GB$29,'Extrato 2'!AO58,IF('Extrato 2'!$FG$13='Extrato 2'!$GC$29,'Extrato 2'!BY58,IF('Extrato 2'!$FG$13='Extrato 2'!$EJ$2,'Extrato 2'!DI58,"")))</f>
        <v/>
      </c>
      <c r="FS58" s="78">
        <v>56</v>
      </c>
      <c r="FT58" s="78" t="str">
        <f>IF('Extrato 2'!$FG$13='Extrato 2'!$GB$29,'Extrato 2'!AT58,IF('Extrato 2'!$FG$13='Extrato 2'!$GC$29,'Extrato 2'!CD58,IF('Extrato 2'!$FG$13='Extrato 2'!$EJ$2,'Extrato 2'!DN58,"")))</f>
        <v/>
      </c>
      <c r="FU58" s="78">
        <v>56</v>
      </c>
      <c r="FV58" s="78" t="str">
        <f>IF('Extrato 2'!$FG$13='Extrato 2'!$GB$29,'Extrato 2'!AY58,IF('Extrato 2'!$FG$13='Extrato 2'!$GC$29,'Extrato 2'!CI58,IF('Extrato 2'!$FG$13='Extrato 2'!$EJ$2,'Extrato 2'!DS58,"")))</f>
        <v/>
      </c>
      <c r="FW58" s="78">
        <v>56</v>
      </c>
      <c r="FX58" s="78" t="str">
        <f>IF('Extrato 2'!$FG$13='Extrato 2'!$GB$29,'Extrato 2'!BD58,IF('Extrato 2'!$FG$13='Extrato 2'!$GC$29,'Extrato 2'!CN58,IF('Extrato 2'!$FG$13='Extrato 2'!$EJ$2,'Extrato 2'!DX58,"")))</f>
        <v/>
      </c>
      <c r="FY58" s="78">
        <v>56</v>
      </c>
      <c r="FZ58" s="78" t="str">
        <f>IF('Extrato 2'!$FG$13='Extrato 2'!$GB$29,'Extrato 2'!BI58,IF('Extrato 2'!$FG$13='Extrato 2'!$GC$29,'Extrato 2'!CS58,IF('Extrato 2'!$FG$13='Extrato 2'!$EJ$2,'Extrato 2'!EC58,"")))</f>
        <v/>
      </c>
      <c r="MB58" s="32">
        <f t="shared" si="12"/>
        <v>54</v>
      </c>
      <c r="MC58" s="32">
        <v>56</v>
      </c>
      <c r="MD58" s="32" t="str">
        <f>IF('Extrato 2'!X56=0,"",'Extrato 2'!X56)</f>
        <v/>
      </c>
      <c r="ME58" s="32"/>
      <c r="MF58" s="32"/>
      <c r="MG58" s="32"/>
      <c r="MH58" s="32"/>
      <c r="MI58" s="32"/>
      <c r="MJ58" s="32"/>
      <c r="MK58" s="32"/>
      <c r="ML58" s="32"/>
      <c r="MM58" s="32"/>
      <c r="MN58" s="32"/>
      <c r="MO58" s="32"/>
      <c r="MP58" s="32"/>
      <c r="MQ58" s="32"/>
      <c r="MR58" s="32"/>
      <c r="MS58" s="32"/>
      <c r="MT58" s="32"/>
      <c r="MU58" s="32"/>
      <c r="MV58" s="32"/>
      <c r="MW58" s="32"/>
      <c r="MX58" s="32"/>
      <c r="MY58" s="32"/>
      <c r="MZ58" s="32"/>
      <c r="NA58" s="32"/>
      <c r="NB58" s="32"/>
      <c r="NC58" s="32"/>
      <c r="ND58" s="32"/>
      <c r="NE58" s="32"/>
    </row>
    <row r="59" spans="2:369" ht="15" customHeight="1" x14ac:dyDescent="0.25">
      <c r="B59" s="19">
        <f>'Extrato 2'!MC61</f>
        <v>59</v>
      </c>
      <c r="C59" s="7">
        <f>Esboço!AX57</f>
        <v>57</v>
      </c>
      <c r="D59" s="4"/>
      <c r="E59" s="3"/>
      <c r="F59" s="19" t="str">
        <f t="shared" si="0"/>
        <v>-</v>
      </c>
      <c r="G59" s="19" t="str">
        <f t="shared" si="1"/>
        <v>-</v>
      </c>
      <c r="H59" s="22" t="str">
        <v/>
      </c>
      <c r="I59" s="22" t="str">
        <v/>
      </c>
      <c r="J59" s="76" t="str">
        <f>IFERROR(IF('Análise Quantitativa'!$D$33="Máximo",RANK(D59,$D$3:$D$72,0),IF('Análise Quantitativa'!$D$33="Mínimo",RANK(D59,$D$3:$D$72,1),IF('Análise Quantitativa'!$D$33="- Mínimo",RANK(D59,$D$3:$D$72,1),""))),"")</f>
        <v/>
      </c>
      <c r="K59" s="76" t="str">
        <f>IFERROR(IF('Análise Quantitativa'!$D$33="Máximo",_xlfn.RANK.EQ(D59,$D$3:$D$72,0)+COUNTIF($D$3:D59,D59)-1,IF('Análise Quantitativa'!$D$33="Mínimo",_xlfn.RANK.EQ(D59,$D$3:$D$72,1)+COUNTIF($D$3:D59,D59)-1,IF('Análise Quantitativa'!$D$33="- Mínimo",_xlfn.RANK.EQ(D59,$D$3:$D$72,1)+COUNTIF($D$3:D59,D59)-1,""))),"")</f>
        <v/>
      </c>
      <c r="L59" s="6" t="str">
        <f>IFERROR(IF(ISBLANK(D59),"",IF(AND(D59&gt;'Extrato 2'!$EW$3),'Extrato 2'!$HR$2,IF(AND(D59&lt;'Extrato 2'!$EX$3),'Extrato 2'!$HQ$2,'Extrato 2'!$HP$2))),"")</f>
        <v/>
      </c>
      <c r="M59" s="6" t="e">
        <f>IF((((IF(AND('Extrato 2'!D59&gt;'Extrato 2'!$EW$3),(('Extrato 2'!$EW$3-'Extrato 2'!D59)/'Extrato 2'!D59),IF(AND('Extrato 2'!D59&lt;'Extrato 2'!$EX$3),(('Extrato 2'!$EX$3-'Extrato 2'!D59)/'Extrato 2'!D59),'Extrato 2'!$HW$2)))))&lt;0,IF(AND('Extrato 2'!D59&gt;'Extrato 2'!$EW$3),(('Extrato 2'!$EW$3-'Extrato 2'!D59)/'Extrato 2'!D59),IF(AND('Extrato 2'!D59&lt;'Extrato 2'!$EX$3),(('Extrato 2'!$EX$3-'Extrato 2'!D59)/'Extrato 2'!D59),'Extrato 2'!$HW$2))*-1,IF(AND('Extrato 2'!D59&gt;'Extrato 2'!$EW$3),(('Extrato 2'!$EW$3-'Extrato 2'!D59)/'Extrato 2'!D59),IF(AND('Extrato 2'!D59&lt;'Extrato 2'!$EX$3),(('Extrato 2'!$EX$3-'Extrato 2'!D59)/'Extrato 2'!D59),'Extrato 2'!$HW$2)))</f>
        <v>#DIV/0!</v>
      </c>
      <c r="N59" s="6" t="str">
        <f>IF(AND(D59&gt;'Extrato 2'!$EW$3),M59,"")</f>
        <v/>
      </c>
      <c r="O59" s="6" t="e">
        <f>IF(D59&lt;'Extrato 2'!$EX$3,M59,"")</f>
        <v>#DIV/0!</v>
      </c>
      <c r="P59" s="5" t="str">
        <f>IF('Extrato 2'!L59='Extrato 2'!$HP$2,'Extrato 2'!D59,"")</f>
        <v/>
      </c>
      <c r="Q59" s="4" t="str">
        <f>IF(ISNA(HLOOKUP($Q$2,'Extrato 2'!$ME$3:$NE$74,B59,0)),"",IF(HLOOKUP($Q$2,'Extrato 2'!$ME$3:$NE$74,B59,0)="","",IF(HLOOKUP($Q$2,'Extrato 2'!$ME$3:$NE$74,B59,0)=0,"",HLOOKUP($Q$2,'Extrato 2'!$ME$3:$NE$74,B59,0))))</f>
        <v/>
      </c>
      <c r="S59" s="77" t="str">
        <f t="shared" si="6"/>
        <v/>
      </c>
      <c r="T59" s="19" t="str">
        <f t="shared" si="2"/>
        <v/>
      </c>
      <c r="U59" s="3"/>
      <c r="V59" s="19" t="str">
        <f t="shared" si="3"/>
        <v/>
      </c>
      <c r="X59" s="19" t="str">
        <f t="shared" si="4"/>
        <v/>
      </c>
      <c r="Y59" s="19" t="str">
        <f t="shared" si="5"/>
        <v/>
      </c>
      <c r="AA59" s="19" t="str">
        <f>IF('Extrato 2'!D59='Extrato 2'!$EF$3,'Extrato 2'!E59,"")</f>
        <v/>
      </c>
      <c r="AB59" s="19" t="str">
        <f>IF(AA59="","-",'Extrato 2'!S59)</f>
        <v>-</v>
      </c>
      <c r="AC59" s="19" t="str">
        <v/>
      </c>
      <c r="AD59" s="19" t="str">
        <f>IF(AC59="","",VLOOKUP(AC59,'Extrato 2'!$S$3:$U$72,3,0))</f>
        <v/>
      </c>
      <c r="AE59" s="2" t="str">
        <f>IF(AC59="","",AD59&amp;" ("&amp;VLOOKUP(AC59,'Extrato 2'!$S$3:$U$72,2,0)&amp;")")</f>
        <v/>
      </c>
      <c r="AF59" s="19" t="str">
        <f>IF('Extrato 2'!D59='Extrato 2'!$EF$4,'Extrato 2'!E59,"")</f>
        <v/>
      </c>
      <c r="AG59" s="19" t="str">
        <f>IF(AF59="","-",'Extrato 2'!$S59)</f>
        <v>-</v>
      </c>
      <c r="AH59" s="19" t="str">
        <v/>
      </c>
      <c r="AI59" s="19" t="str">
        <f>IF(AH59="","",VLOOKUP(AH59,'Extrato 2'!$S$3:$U$72,3,0))</f>
        <v/>
      </c>
      <c r="AJ59" s="2" t="str">
        <f>IF(AH59="","",AI59&amp;" ("&amp;VLOOKUP(AH59,'Extrato 2'!$S$3:$U$72,2,0)&amp;")")</f>
        <v/>
      </c>
      <c r="AK59" s="19" t="str">
        <f>IF('Extrato 2'!D59='Extrato 2'!$EF$5,'Extrato 2'!E59,"")</f>
        <v/>
      </c>
      <c r="AL59" s="19" t="str">
        <f>IF(AK59="","-",'Extrato 2'!$S59)</f>
        <v>-</v>
      </c>
      <c r="AM59" s="19" t="str">
        <v/>
      </c>
      <c r="AN59" s="19" t="str">
        <f>IF(AM59="","",VLOOKUP(AM59,'Extrato 2'!$S$3:$U$72,3,0))</f>
        <v/>
      </c>
      <c r="AO59" s="2" t="str">
        <f>IF(AM59="","",AN59&amp;" ("&amp;VLOOKUP(AM59,'Extrato 2'!$S$3:$U$72,2,0)&amp;")")</f>
        <v/>
      </c>
      <c r="AP59" s="19" t="str">
        <f>IF('Extrato 2'!D59='Extrato 2'!$EF$6,'Extrato 2'!E59,"")</f>
        <v/>
      </c>
      <c r="AQ59" s="19" t="str">
        <f>IF(AP59="","-",'Extrato 2'!$S59)</f>
        <v>-</v>
      </c>
      <c r="AR59" s="19" t="str">
        <v/>
      </c>
      <c r="AS59" s="19" t="str">
        <f>IF(AR59="","",VLOOKUP(AR59,'Extrato 2'!$S$3:$U$72,3,0))</f>
        <v/>
      </c>
      <c r="AT59" s="2" t="str">
        <f>IF(AR59="","",AS59&amp;" ("&amp;VLOOKUP(AR59,'Extrato 2'!$S$3:$U$72,2,0)&amp;")")</f>
        <v/>
      </c>
      <c r="AU59" s="19" t="str">
        <f>IF('Extrato 2'!D59='Extrato 2'!$EF$7,'Extrato 2'!E59,"")</f>
        <v/>
      </c>
      <c r="AV59" s="19" t="str">
        <f>IF(AU59="","-",'Extrato 2'!$S59)</f>
        <v>-</v>
      </c>
      <c r="AW59" s="19" t="str">
        <v/>
      </c>
      <c r="AX59" s="19" t="str">
        <f>IF(AW59="","",VLOOKUP(AW59,'Extrato 2'!$S$3:$U$72,3,0))</f>
        <v/>
      </c>
      <c r="AY59" s="2" t="str">
        <f>IF(AW59="","",AX59&amp;" ("&amp;VLOOKUP(AW59,'Extrato 2'!$S$3:$U$72,2,0)&amp;")")</f>
        <v/>
      </c>
      <c r="AZ59" s="19" t="str">
        <f>IF('Extrato 2'!D59='Extrato 2'!$EF$8,'Extrato 2'!E59,"")</f>
        <v/>
      </c>
      <c r="BA59" s="19" t="str">
        <f>IF(AZ59="","-",'Extrato 2'!$S59)</f>
        <v>-</v>
      </c>
      <c r="BB59" s="19" t="str">
        <v/>
      </c>
      <c r="BC59" s="19" t="str">
        <f>IF(BB59="","",VLOOKUP(BB59,'Extrato 2'!$S$3:$U$72,3,0))</f>
        <v/>
      </c>
      <c r="BD59" s="2" t="str">
        <f>IF(BB59="","",BC59&amp;" ("&amp;VLOOKUP(BB59,'Extrato 2'!$S$3:$U$72,2,0)&amp;")")</f>
        <v/>
      </c>
      <c r="BE59" s="19" t="str">
        <f>IF('Extrato 2'!D59='Extrato 2'!$EF$9,'Extrato 2'!E59,"")</f>
        <v/>
      </c>
      <c r="BF59" s="19" t="str">
        <f>IF(BE59="","-",'Extrato 2'!$S59)</f>
        <v>-</v>
      </c>
      <c r="BG59" s="19" t="str">
        <v/>
      </c>
      <c r="BH59" s="19" t="str">
        <f>IF(BG59="","",VLOOKUP(BG59,'Extrato 2'!$S$3:$U$72,3,0))</f>
        <v/>
      </c>
      <c r="BI59" s="2" t="str">
        <f>IF(BG59="","",BH59&amp;" ("&amp;VLOOKUP(BG59,'Extrato 2'!$S$3:$U$72,2,0)&amp;")")</f>
        <v/>
      </c>
      <c r="BK59" s="19" t="str">
        <f>IF('Extrato 2'!D59='Extrato 2'!$EH$3,'Extrato 2'!E59,"")</f>
        <v/>
      </c>
      <c r="BL59" s="19" t="str">
        <f>IF(BK59="","-",'Extrato 2'!S59)</f>
        <v>-</v>
      </c>
      <c r="BM59" s="19" t="str">
        <v/>
      </c>
      <c r="BN59" s="19" t="str">
        <f>IF(BM59="","",VLOOKUP(BM59,'Extrato 2'!$S$3:$U$72,3,0))</f>
        <v/>
      </c>
      <c r="BO59" s="2" t="str">
        <f>IF(BM59="","",BN59&amp;" ("&amp;VLOOKUP(BM59,'Extrato 2'!$S$3:$U$72,2,0)&amp;")")</f>
        <v/>
      </c>
      <c r="BP59" s="19" t="str">
        <f>IF('Extrato 2'!D59='Extrato 2'!$EH$4,'Extrato 2'!E59,"")</f>
        <v/>
      </c>
      <c r="BQ59" s="19" t="str">
        <f>IF(BP59="","-",'Extrato 2'!$S59)</f>
        <v>-</v>
      </c>
      <c r="BR59" s="19" t="str">
        <v/>
      </c>
      <c r="BS59" s="19" t="str">
        <f>IF(BR59="","",VLOOKUP(BR59,'Extrato 2'!$S$3:$U$72,3,0))</f>
        <v/>
      </c>
      <c r="BT59" s="2" t="str">
        <f>IF(BR59="","",BS59&amp;" ("&amp;VLOOKUP(BR59,'Extrato 2'!$S$3:$U$72,2,0)&amp;")")</f>
        <v/>
      </c>
      <c r="BU59" s="19" t="str">
        <f>IF('Extrato 2'!D59='Extrato 2'!$EH$5,'Extrato 2'!E59,"")</f>
        <v/>
      </c>
      <c r="BV59" s="19" t="str">
        <f>IF(BU59="","-",'Extrato 2'!$S59)</f>
        <v>-</v>
      </c>
      <c r="BW59" s="19" t="str">
        <v/>
      </c>
      <c r="BX59" s="19" t="str">
        <f>IF(BW59="","",VLOOKUP(BW59,'Extrato 2'!$S$3:$U$72,3,0))</f>
        <v/>
      </c>
      <c r="BY59" s="2" t="str">
        <f>IF(BW59="","",BX59&amp;" ("&amp;VLOOKUP(BW59,'Extrato 2'!$S$3:$U$72,2,0)&amp;")")</f>
        <v/>
      </c>
      <c r="BZ59" s="19" t="str">
        <f>IF('Extrato 2'!D59='Extrato 2'!$EH$6,'Extrato 2'!E59,"")</f>
        <v/>
      </c>
      <c r="CA59" s="19" t="str">
        <f>IF(BZ59="","-",'Extrato 2'!$S59)</f>
        <v>-</v>
      </c>
      <c r="CB59" s="19" t="str">
        <v/>
      </c>
      <c r="CC59" s="19" t="str">
        <f>IF(CB59="","",VLOOKUP(CB59,'Extrato 2'!$S$3:$U$72,3,0))</f>
        <v/>
      </c>
      <c r="CD59" s="2" t="str">
        <f>IF(CB59="","",CC59&amp;" ("&amp;VLOOKUP(CB59,'Extrato 2'!$S$3:$U$72,2,0)&amp;")")</f>
        <v/>
      </c>
      <c r="CE59" s="19" t="str">
        <f>IF('Extrato 2'!D59='Extrato 2'!$EH$7,'Extrato 2'!E59,"")</f>
        <v/>
      </c>
      <c r="CF59" s="19" t="str">
        <f>IF(CE59="","-",'Extrato 2'!$S59)</f>
        <v>-</v>
      </c>
      <c r="CG59" s="19" t="str">
        <v/>
      </c>
      <c r="CH59" s="19" t="str">
        <f>IF(CG59="","",VLOOKUP(CG59,'Extrato 2'!$S$3:$U$72,3,0))</f>
        <v/>
      </c>
      <c r="CI59" s="2" t="str">
        <f>IF(CG59="","",CH59&amp;" ("&amp;VLOOKUP(CG59,'Extrato 2'!$S$3:$U$72,2,0)&amp;")")</f>
        <v/>
      </c>
      <c r="CJ59" s="19" t="str">
        <f>IF('Extrato 2'!D59='Extrato 2'!$EH$8,'Extrato 2'!E59,"")</f>
        <v/>
      </c>
      <c r="CK59" s="19" t="str">
        <f>IF(CJ59="","-",'Extrato 2'!$S59)</f>
        <v>-</v>
      </c>
      <c r="CL59" s="19" t="str">
        <v/>
      </c>
      <c r="CM59" s="19" t="str">
        <f>IF(CL59="","",VLOOKUP(CL59,'Extrato 2'!$S$3:$U$72,3,0))</f>
        <v/>
      </c>
      <c r="CN59" s="2" t="str">
        <f>IF(CL59="","",CM59&amp;" ("&amp;VLOOKUP(CL59,'Extrato 2'!$S$3:$U$72,2,0)&amp;")")</f>
        <v/>
      </c>
      <c r="CO59" s="19" t="str">
        <f>IF('Extrato 2'!D59='Extrato 2'!$EH$9,'Extrato 2'!E59,"")</f>
        <v/>
      </c>
      <c r="CP59" s="19" t="str">
        <f>IF(CO59="","-",'Extrato 2'!$S59)</f>
        <v>-</v>
      </c>
      <c r="CQ59" s="19" t="str">
        <v/>
      </c>
      <c r="CR59" s="19" t="str">
        <f>IF(CQ59="","",VLOOKUP(CQ59,'Extrato 2'!$S$3:$U$72,3,0))</f>
        <v/>
      </c>
      <c r="CS59" s="2" t="str">
        <f>IF(CQ59="","",CR59&amp;" ("&amp;VLOOKUP(CQ59,'Extrato 2'!$S$3:$U$72,2,0)&amp;")")</f>
        <v/>
      </c>
      <c r="CU59" s="19">
        <f>IF('Extrato 2'!D59='Extrato 2'!$EJ$3,'Extrato 2'!E59,"")</f>
        <v>0</v>
      </c>
      <c r="CV59" s="19" t="str">
        <f>IF(CU59="","-",'Extrato 2'!S59)</f>
        <v/>
      </c>
      <c r="CW59" s="19" t="str">
        <v/>
      </c>
      <c r="CX59" s="19" t="str">
        <f>IF(CW59="","",VLOOKUP(CW59,'Extrato 2'!$S$3:$U$72,3,0))</f>
        <v/>
      </c>
      <c r="CY59" s="2" t="str">
        <f>IF(CW59="","",CX59&amp;" ("&amp;VLOOKUP(CW59,'Extrato 2'!$S$3:$U$72,2,0)&amp;")")</f>
        <v/>
      </c>
      <c r="CZ59" s="19">
        <f>IF('Extrato 2'!D59='Extrato 2'!$EJ$4,'Extrato 2'!E59,"")</f>
        <v>0</v>
      </c>
      <c r="DA59" s="19" t="str">
        <f>IF(CZ59="","-",'Extrato 2'!$S59)</f>
        <v/>
      </c>
      <c r="DB59" s="19" t="str">
        <v/>
      </c>
      <c r="DC59" s="19" t="str">
        <f>IF(DB59="","",VLOOKUP(DB59,'Extrato 2'!$S$3:$U$72,3,0))</f>
        <v/>
      </c>
      <c r="DD59" s="2" t="str">
        <f>IF(DB59="","",DC59&amp;" ("&amp;VLOOKUP(DB59,'Extrato 2'!$S$3:$U$72,2,0)&amp;")")</f>
        <v/>
      </c>
      <c r="DE59" s="19">
        <f>IF('Extrato 2'!D59='Extrato 2'!$EJ$5,'Extrato 2'!E59,"")</f>
        <v>0</v>
      </c>
      <c r="DF59" s="19" t="str">
        <f>IF(DE59="","-",'Extrato 2'!$S59)</f>
        <v/>
      </c>
      <c r="DG59" s="19" t="str">
        <v/>
      </c>
      <c r="DH59" s="19" t="str">
        <f>IF(DG59="","",VLOOKUP(DG59,'Extrato 2'!$S$3:$U$72,3,0))</f>
        <v/>
      </c>
      <c r="DI59" s="2" t="str">
        <f>IF(DG59="","",DH59&amp;" ("&amp;VLOOKUP(DG59,'Extrato 2'!$S$3:$U$72,2,0)&amp;")")</f>
        <v/>
      </c>
      <c r="DJ59" s="19">
        <f>IF('Extrato 2'!D59='Extrato 2'!$EJ$6,'Extrato 2'!E59,"")</f>
        <v>0</v>
      </c>
      <c r="DK59" s="19" t="str">
        <f>IF(DJ59="","-",'Extrato 2'!$S59)</f>
        <v/>
      </c>
      <c r="DL59" s="19" t="str">
        <v/>
      </c>
      <c r="DM59" s="19" t="str">
        <f>IF(DL59="","",VLOOKUP(DL59,'Extrato 2'!$S$3:$U$72,3,0))</f>
        <v/>
      </c>
      <c r="DN59" s="2" t="str">
        <f>IF(DL59="","",DM59&amp;" ("&amp;VLOOKUP(DL59,'Extrato 2'!$S$3:$U$72,2,0)&amp;")")</f>
        <v/>
      </c>
      <c r="DO59" s="19">
        <f>IF('Extrato 2'!D59='Extrato 2'!$EJ$7,'Extrato 2'!E59,"")</f>
        <v>0</v>
      </c>
      <c r="DP59" s="19" t="str">
        <f>IF(DO59="","-",'Extrato 2'!$S59)</f>
        <v/>
      </c>
      <c r="DQ59" s="19" t="str">
        <v/>
      </c>
      <c r="DR59" s="19" t="str">
        <f>IF(DQ59="","",VLOOKUP(DQ59,'Extrato 2'!$S$3:$U$72,3,0))</f>
        <v/>
      </c>
      <c r="DS59" s="2" t="str">
        <f>IF(DQ59="","",DR59&amp;" ("&amp;VLOOKUP(DQ59,'Extrato 2'!$S$3:$U$72,2,0)&amp;")")</f>
        <v/>
      </c>
      <c r="DT59" s="19">
        <f>IF('Extrato 2'!D59='Extrato 2'!$EJ$8,'Extrato 2'!E59,"")</f>
        <v>0</v>
      </c>
      <c r="DU59" s="19" t="str">
        <f>IF(DT59="","-",'Extrato 2'!$S59)</f>
        <v/>
      </c>
      <c r="DV59" s="19" t="str">
        <v/>
      </c>
      <c r="DW59" s="19" t="str">
        <f>IF(DV59="","",VLOOKUP(DV59,'Extrato 2'!$S$3:$U$72,3,0))</f>
        <v/>
      </c>
      <c r="DX59" s="2" t="str">
        <f>IF(DV59="","",DW59&amp;" ("&amp;VLOOKUP(DV59,'Extrato 2'!$S$3:$U$72,2,0)&amp;")")</f>
        <v/>
      </c>
      <c r="DY59" s="19">
        <f>IF('Extrato 2'!D59='Extrato 2'!$EJ$9,'Extrato 2'!E59,"")</f>
        <v>0</v>
      </c>
      <c r="DZ59" s="19" t="str">
        <f>IF(DY59="","-",'Extrato 2'!$S59)</f>
        <v/>
      </c>
      <c r="EA59" s="19" t="str">
        <v/>
      </c>
      <c r="EB59" s="19" t="str">
        <f>IF(EA59="","",VLOOKUP(EA59,'Extrato 2'!$S$3:$U$72,3,0))</f>
        <v/>
      </c>
      <c r="EC59" s="2" t="str">
        <f>IF(EA59="","",EB59&amp;" ("&amp;VLOOKUP(EA59,'Extrato 2'!$S$3:$U$72,2,0)&amp;")")</f>
        <v/>
      </c>
      <c r="FM59" s="78">
        <v>57</v>
      </c>
      <c r="FN59" s="78" t="str">
        <f>IF('Extrato 2'!$FG$13='Extrato 2'!$GB$29,'Extrato 2'!AE59,IF('Extrato 2'!$FG$13='Extrato 2'!$GC$29,'Extrato 2'!BO59,IF('Extrato 2'!$FG$13='Extrato 2'!$EJ$2,'Extrato 2'!CY59,"")))</f>
        <v/>
      </c>
      <c r="FO59" s="78">
        <v>57</v>
      </c>
      <c r="FP59" s="78" t="str">
        <f>IF('Extrato 2'!$FG$13='Extrato 2'!$GB$29,'Extrato 2'!AJ59,IF('Extrato 2'!$FG$13='Extrato 2'!$GC$29,'Extrato 2'!BT59,IF('Extrato 2'!$FG$13='Extrato 2'!$EJ$2,'Extrato 2'!DD59,"")))</f>
        <v/>
      </c>
      <c r="FQ59" s="78">
        <v>57</v>
      </c>
      <c r="FR59" s="78" t="str">
        <f>IF('Extrato 2'!$FG$13='Extrato 2'!$GB$29,'Extrato 2'!AO59,IF('Extrato 2'!$FG$13='Extrato 2'!$GC$29,'Extrato 2'!BY59,IF('Extrato 2'!$FG$13='Extrato 2'!$EJ$2,'Extrato 2'!DI59,"")))</f>
        <v/>
      </c>
      <c r="FS59" s="78">
        <v>57</v>
      </c>
      <c r="FT59" s="78" t="str">
        <f>IF('Extrato 2'!$FG$13='Extrato 2'!$GB$29,'Extrato 2'!AT59,IF('Extrato 2'!$FG$13='Extrato 2'!$GC$29,'Extrato 2'!CD59,IF('Extrato 2'!$FG$13='Extrato 2'!$EJ$2,'Extrato 2'!DN59,"")))</f>
        <v/>
      </c>
      <c r="FU59" s="78">
        <v>57</v>
      </c>
      <c r="FV59" s="78" t="str">
        <f>IF('Extrato 2'!$FG$13='Extrato 2'!$GB$29,'Extrato 2'!AY59,IF('Extrato 2'!$FG$13='Extrato 2'!$GC$29,'Extrato 2'!CI59,IF('Extrato 2'!$FG$13='Extrato 2'!$EJ$2,'Extrato 2'!DS59,"")))</f>
        <v/>
      </c>
      <c r="FW59" s="78">
        <v>57</v>
      </c>
      <c r="FX59" s="78" t="str">
        <f>IF('Extrato 2'!$FG$13='Extrato 2'!$GB$29,'Extrato 2'!BD59,IF('Extrato 2'!$FG$13='Extrato 2'!$GC$29,'Extrato 2'!CN59,IF('Extrato 2'!$FG$13='Extrato 2'!$EJ$2,'Extrato 2'!DX59,"")))</f>
        <v/>
      </c>
      <c r="FY59" s="78">
        <v>57</v>
      </c>
      <c r="FZ59" s="78" t="str">
        <f>IF('Extrato 2'!$FG$13='Extrato 2'!$GB$29,'Extrato 2'!BI59,IF('Extrato 2'!$FG$13='Extrato 2'!$GC$29,'Extrato 2'!CS59,IF('Extrato 2'!$FG$13='Extrato 2'!$EJ$2,'Extrato 2'!EC59,"")))</f>
        <v/>
      </c>
      <c r="MB59" s="32">
        <f t="shared" si="12"/>
        <v>55</v>
      </c>
      <c r="MC59" s="32">
        <v>57</v>
      </c>
      <c r="MD59" s="32" t="str">
        <f>IF('Extrato 2'!X57=0,"",'Extrato 2'!X57)</f>
        <v/>
      </c>
      <c r="ME59" s="32"/>
      <c r="MF59" s="32"/>
      <c r="MG59" s="32"/>
      <c r="MH59" s="32"/>
      <c r="MI59" s="32"/>
      <c r="MJ59" s="32"/>
      <c r="MK59" s="32"/>
      <c r="ML59" s="32"/>
      <c r="MM59" s="32"/>
      <c r="MN59" s="32"/>
      <c r="MO59" s="32"/>
      <c r="MP59" s="32"/>
      <c r="MQ59" s="32"/>
      <c r="MR59" s="32"/>
      <c r="MS59" s="32"/>
      <c r="MT59" s="32"/>
      <c r="MU59" s="32"/>
      <c r="MV59" s="32"/>
      <c r="MW59" s="32"/>
      <c r="MX59" s="32"/>
      <c r="MY59" s="32"/>
      <c r="MZ59" s="32"/>
      <c r="NA59" s="32"/>
      <c r="NB59" s="32"/>
      <c r="NC59" s="32"/>
      <c r="ND59" s="32"/>
      <c r="NE59" s="32"/>
    </row>
    <row r="60" spans="2:369" ht="15" customHeight="1" x14ac:dyDescent="0.25">
      <c r="B60" s="19">
        <f>'Extrato 2'!MC62</f>
        <v>60</v>
      </c>
      <c r="C60" s="7">
        <f>Esboço!AX58</f>
        <v>58</v>
      </c>
      <c r="D60" s="4"/>
      <c r="E60" s="3"/>
      <c r="F60" s="19" t="str">
        <f t="shared" si="0"/>
        <v>-</v>
      </c>
      <c r="G60" s="19" t="str">
        <f t="shared" si="1"/>
        <v>-</v>
      </c>
      <c r="H60" s="22" t="str">
        <v/>
      </c>
      <c r="I60" s="22" t="str">
        <v/>
      </c>
      <c r="J60" s="76" t="str">
        <f>IFERROR(IF('Análise Quantitativa'!$D$33="Máximo",RANK(D60,$D$3:$D$72,0),IF('Análise Quantitativa'!$D$33="Mínimo",RANK(D60,$D$3:$D$72,1),IF('Análise Quantitativa'!$D$33="- Mínimo",RANK(D60,$D$3:$D$72,1),""))),"")</f>
        <v/>
      </c>
      <c r="K60" s="76" t="str">
        <f>IFERROR(IF('Análise Quantitativa'!$D$33="Máximo",_xlfn.RANK.EQ(D60,$D$3:$D$72,0)+COUNTIF($D$3:D60,D60)-1,IF('Análise Quantitativa'!$D$33="Mínimo",_xlfn.RANK.EQ(D60,$D$3:$D$72,1)+COUNTIF($D$3:D60,D60)-1,IF('Análise Quantitativa'!$D$33="- Mínimo",_xlfn.RANK.EQ(D60,$D$3:$D$72,1)+COUNTIF($D$3:D60,D60)-1,""))),"")</f>
        <v/>
      </c>
      <c r="L60" s="6" t="str">
        <f>IFERROR(IF(ISBLANK(D60),"",IF(AND(D60&gt;'Extrato 2'!$EW$3),'Extrato 2'!$HR$2,IF(AND(D60&lt;'Extrato 2'!$EX$3),'Extrato 2'!$HQ$2,'Extrato 2'!$HP$2))),"")</f>
        <v/>
      </c>
      <c r="M60" s="6" t="e">
        <f>IF((((IF(AND('Extrato 2'!D60&gt;'Extrato 2'!$EW$3),(('Extrato 2'!$EW$3-'Extrato 2'!D60)/'Extrato 2'!D60),IF(AND('Extrato 2'!D60&lt;'Extrato 2'!$EX$3),(('Extrato 2'!$EX$3-'Extrato 2'!D60)/'Extrato 2'!D60),'Extrato 2'!$HW$2)))))&lt;0,IF(AND('Extrato 2'!D60&gt;'Extrato 2'!$EW$3),(('Extrato 2'!$EW$3-'Extrato 2'!D60)/'Extrato 2'!D60),IF(AND('Extrato 2'!D60&lt;'Extrato 2'!$EX$3),(('Extrato 2'!$EX$3-'Extrato 2'!D60)/'Extrato 2'!D60),'Extrato 2'!$HW$2))*-1,IF(AND('Extrato 2'!D60&gt;'Extrato 2'!$EW$3),(('Extrato 2'!$EW$3-'Extrato 2'!D60)/'Extrato 2'!D60),IF(AND('Extrato 2'!D60&lt;'Extrato 2'!$EX$3),(('Extrato 2'!$EX$3-'Extrato 2'!D60)/'Extrato 2'!D60),'Extrato 2'!$HW$2)))</f>
        <v>#DIV/0!</v>
      </c>
      <c r="N60" s="6" t="str">
        <f>IF(AND(D60&gt;'Extrato 2'!$EW$3),M60,"")</f>
        <v/>
      </c>
      <c r="O60" s="6" t="e">
        <f>IF(D60&lt;'Extrato 2'!$EX$3,M60,"")</f>
        <v>#DIV/0!</v>
      </c>
      <c r="P60" s="5" t="str">
        <f>IF('Extrato 2'!L60='Extrato 2'!$HP$2,'Extrato 2'!D60,"")</f>
        <v/>
      </c>
      <c r="Q60" s="4" t="str">
        <f>IF(ISNA(HLOOKUP($Q$2,'Extrato 2'!$ME$3:$NE$74,B60,0)),"",IF(HLOOKUP($Q$2,'Extrato 2'!$ME$3:$NE$74,B60,0)="","",IF(HLOOKUP($Q$2,'Extrato 2'!$ME$3:$NE$74,B60,0)=0,"",HLOOKUP($Q$2,'Extrato 2'!$ME$3:$NE$74,B60,0))))</f>
        <v/>
      </c>
      <c r="S60" s="77" t="str">
        <f t="shared" si="6"/>
        <v/>
      </c>
      <c r="T60" s="19" t="str">
        <f t="shared" si="2"/>
        <v/>
      </c>
      <c r="U60" s="3"/>
      <c r="V60" s="19" t="str">
        <f t="shared" si="3"/>
        <v/>
      </c>
      <c r="X60" s="19" t="str">
        <f t="shared" si="4"/>
        <v/>
      </c>
      <c r="Y60" s="19" t="str">
        <f t="shared" si="5"/>
        <v/>
      </c>
      <c r="AA60" s="19" t="str">
        <f>IF('Extrato 2'!D60='Extrato 2'!$EF$3,'Extrato 2'!E60,"")</f>
        <v/>
      </c>
      <c r="AB60" s="19" t="str">
        <f>IF(AA60="","-",'Extrato 2'!S60)</f>
        <v>-</v>
      </c>
      <c r="AC60" s="19" t="str">
        <v/>
      </c>
      <c r="AD60" s="19" t="str">
        <f>IF(AC60="","",VLOOKUP(AC60,'Extrato 2'!$S$3:$U$72,3,0))</f>
        <v/>
      </c>
      <c r="AE60" s="2" t="str">
        <f>IF(AC60="","",AD60&amp;" ("&amp;VLOOKUP(AC60,'Extrato 2'!$S$3:$U$72,2,0)&amp;")")</f>
        <v/>
      </c>
      <c r="AF60" s="19" t="str">
        <f>IF('Extrato 2'!D60='Extrato 2'!$EF$4,'Extrato 2'!E60,"")</f>
        <v/>
      </c>
      <c r="AG60" s="19" t="str">
        <f>IF(AF60="","-",'Extrato 2'!$S60)</f>
        <v>-</v>
      </c>
      <c r="AH60" s="19" t="str">
        <v/>
      </c>
      <c r="AI60" s="19" t="str">
        <f>IF(AH60="","",VLOOKUP(AH60,'Extrato 2'!$S$3:$U$72,3,0))</f>
        <v/>
      </c>
      <c r="AJ60" s="2" t="str">
        <f>IF(AH60="","",AI60&amp;" ("&amp;VLOOKUP(AH60,'Extrato 2'!$S$3:$U$72,2,0)&amp;")")</f>
        <v/>
      </c>
      <c r="AK60" s="19" t="str">
        <f>IF('Extrato 2'!D60='Extrato 2'!$EF$5,'Extrato 2'!E60,"")</f>
        <v/>
      </c>
      <c r="AL60" s="19" t="str">
        <f>IF(AK60="","-",'Extrato 2'!$S60)</f>
        <v>-</v>
      </c>
      <c r="AM60" s="19" t="str">
        <v/>
      </c>
      <c r="AN60" s="19" t="str">
        <f>IF(AM60="","",VLOOKUP(AM60,'Extrato 2'!$S$3:$U$72,3,0))</f>
        <v/>
      </c>
      <c r="AO60" s="2" t="str">
        <f>IF(AM60="","",AN60&amp;" ("&amp;VLOOKUP(AM60,'Extrato 2'!$S$3:$U$72,2,0)&amp;")")</f>
        <v/>
      </c>
      <c r="AP60" s="19" t="str">
        <f>IF('Extrato 2'!D60='Extrato 2'!$EF$6,'Extrato 2'!E60,"")</f>
        <v/>
      </c>
      <c r="AQ60" s="19" t="str">
        <f>IF(AP60="","-",'Extrato 2'!$S60)</f>
        <v>-</v>
      </c>
      <c r="AR60" s="19" t="str">
        <v/>
      </c>
      <c r="AS60" s="19" t="str">
        <f>IF(AR60="","",VLOOKUP(AR60,'Extrato 2'!$S$3:$U$72,3,0))</f>
        <v/>
      </c>
      <c r="AT60" s="2" t="str">
        <f>IF(AR60="","",AS60&amp;" ("&amp;VLOOKUP(AR60,'Extrato 2'!$S$3:$U$72,2,0)&amp;")")</f>
        <v/>
      </c>
      <c r="AU60" s="19" t="str">
        <f>IF('Extrato 2'!D60='Extrato 2'!$EF$7,'Extrato 2'!E60,"")</f>
        <v/>
      </c>
      <c r="AV60" s="19" t="str">
        <f>IF(AU60="","-",'Extrato 2'!$S60)</f>
        <v>-</v>
      </c>
      <c r="AW60" s="19" t="str">
        <v/>
      </c>
      <c r="AX60" s="19" t="str">
        <f>IF(AW60="","",VLOOKUP(AW60,'Extrato 2'!$S$3:$U$72,3,0))</f>
        <v/>
      </c>
      <c r="AY60" s="2" t="str">
        <f>IF(AW60="","",AX60&amp;" ("&amp;VLOOKUP(AW60,'Extrato 2'!$S$3:$U$72,2,0)&amp;")")</f>
        <v/>
      </c>
      <c r="AZ60" s="19" t="str">
        <f>IF('Extrato 2'!D60='Extrato 2'!$EF$8,'Extrato 2'!E60,"")</f>
        <v/>
      </c>
      <c r="BA60" s="19" t="str">
        <f>IF(AZ60="","-",'Extrato 2'!$S60)</f>
        <v>-</v>
      </c>
      <c r="BB60" s="19" t="str">
        <v/>
      </c>
      <c r="BC60" s="19" t="str">
        <f>IF(BB60="","",VLOOKUP(BB60,'Extrato 2'!$S$3:$U$72,3,0))</f>
        <v/>
      </c>
      <c r="BD60" s="2" t="str">
        <f>IF(BB60="","",BC60&amp;" ("&amp;VLOOKUP(BB60,'Extrato 2'!$S$3:$U$72,2,0)&amp;")")</f>
        <v/>
      </c>
      <c r="BE60" s="19" t="str">
        <f>IF('Extrato 2'!D60='Extrato 2'!$EF$9,'Extrato 2'!E60,"")</f>
        <v/>
      </c>
      <c r="BF60" s="19" t="str">
        <f>IF(BE60="","-",'Extrato 2'!$S60)</f>
        <v>-</v>
      </c>
      <c r="BG60" s="19" t="str">
        <v/>
      </c>
      <c r="BH60" s="19" t="str">
        <f>IF(BG60="","",VLOOKUP(BG60,'Extrato 2'!$S$3:$U$72,3,0))</f>
        <v/>
      </c>
      <c r="BI60" s="2" t="str">
        <f>IF(BG60="","",BH60&amp;" ("&amp;VLOOKUP(BG60,'Extrato 2'!$S$3:$U$72,2,0)&amp;")")</f>
        <v/>
      </c>
      <c r="BK60" s="19" t="str">
        <f>IF('Extrato 2'!D60='Extrato 2'!$EH$3,'Extrato 2'!E60,"")</f>
        <v/>
      </c>
      <c r="BL60" s="19" t="str">
        <f>IF(BK60="","-",'Extrato 2'!S60)</f>
        <v>-</v>
      </c>
      <c r="BM60" s="19" t="str">
        <v/>
      </c>
      <c r="BN60" s="19" t="str">
        <f>IF(BM60="","",VLOOKUP(BM60,'Extrato 2'!$S$3:$U$72,3,0))</f>
        <v/>
      </c>
      <c r="BO60" s="2" t="str">
        <f>IF(BM60="","",BN60&amp;" ("&amp;VLOOKUP(BM60,'Extrato 2'!$S$3:$U$72,2,0)&amp;")")</f>
        <v/>
      </c>
      <c r="BP60" s="19" t="str">
        <f>IF('Extrato 2'!D60='Extrato 2'!$EH$4,'Extrato 2'!E60,"")</f>
        <v/>
      </c>
      <c r="BQ60" s="19" t="str">
        <f>IF(BP60="","-",'Extrato 2'!$S60)</f>
        <v>-</v>
      </c>
      <c r="BR60" s="19" t="str">
        <v/>
      </c>
      <c r="BS60" s="19" t="str">
        <f>IF(BR60="","",VLOOKUP(BR60,'Extrato 2'!$S$3:$U$72,3,0))</f>
        <v/>
      </c>
      <c r="BT60" s="2" t="str">
        <f>IF(BR60="","",BS60&amp;" ("&amp;VLOOKUP(BR60,'Extrato 2'!$S$3:$U$72,2,0)&amp;")")</f>
        <v/>
      </c>
      <c r="BU60" s="19" t="str">
        <f>IF('Extrato 2'!D60='Extrato 2'!$EH$5,'Extrato 2'!E60,"")</f>
        <v/>
      </c>
      <c r="BV60" s="19" t="str">
        <f>IF(BU60="","-",'Extrato 2'!$S60)</f>
        <v>-</v>
      </c>
      <c r="BW60" s="19" t="str">
        <v/>
      </c>
      <c r="BX60" s="19" t="str">
        <f>IF(BW60="","",VLOOKUP(BW60,'Extrato 2'!$S$3:$U$72,3,0))</f>
        <v/>
      </c>
      <c r="BY60" s="2" t="str">
        <f>IF(BW60="","",BX60&amp;" ("&amp;VLOOKUP(BW60,'Extrato 2'!$S$3:$U$72,2,0)&amp;")")</f>
        <v/>
      </c>
      <c r="BZ60" s="19" t="str">
        <f>IF('Extrato 2'!D60='Extrato 2'!$EH$6,'Extrato 2'!E60,"")</f>
        <v/>
      </c>
      <c r="CA60" s="19" t="str">
        <f>IF(BZ60="","-",'Extrato 2'!$S60)</f>
        <v>-</v>
      </c>
      <c r="CB60" s="19" t="str">
        <v/>
      </c>
      <c r="CC60" s="19" t="str">
        <f>IF(CB60="","",VLOOKUP(CB60,'Extrato 2'!$S$3:$U$72,3,0))</f>
        <v/>
      </c>
      <c r="CD60" s="2" t="str">
        <f>IF(CB60="","",CC60&amp;" ("&amp;VLOOKUP(CB60,'Extrato 2'!$S$3:$U$72,2,0)&amp;")")</f>
        <v/>
      </c>
      <c r="CE60" s="19" t="str">
        <f>IF('Extrato 2'!D60='Extrato 2'!$EH$7,'Extrato 2'!E60,"")</f>
        <v/>
      </c>
      <c r="CF60" s="19" t="str">
        <f>IF(CE60="","-",'Extrato 2'!$S60)</f>
        <v>-</v>
      </c>
      <c r="CG60" s="19" t="str">
        <v/>
      </c>
      <c r="CH60" s="19" t="str">
        <f>IF(CG60="","",VLOOKUP(CG60,'Extrato 2'!$S$3:$U$72,3,0))</f>
        <v/>
      </c>
      <c r="CI60" s="2" t="str">
        <f>IF(CG60="","",CH60&amp;" ("&amp;VLOOKUP(CG60,'Extrato 2'!$S$3:$U$72,2,0)&amp;")")</f>
        <v/>
      </c>
      <c r="CJ60" s="19" t="str">
        <f>IF('Extrato 2'!D60='Extrato 2'!$EH$8,'Extrato 2'!E60,"")</f>
        <v/>
      </c>
      <c r="CK60" s="19" t="str">
        <f>IF(CJ60="","-",'Extrato 2'!$S60)</f>
        <v>-</v>
      </c>
      <c r="CL60" s="19" t="str">
        <v/>
      </c>
      <c r="CM60" s="19" t="str">
        <f>IF(CL60="","",VLOOKUP(CL60,'Extrato 2'!$S$3:$U$72,3,0))</f>
        <v/>
      </c>
      <c r="CN60" s="2" t="str">
        <f>IF(CL60="","",CM60&amp;" ("&amp;VLOOKUP(CL60,'Extrato 2'!$S$3:$U$72,2,0)&amp;")")</f>
        <v/>
      </c>
      <c r="CO60" s="19" t="str">
        <f>IF('Extrato 2'!D60='Extrato 2'!$EH$9,'Extrato 2'!E60,"")</f>
        <v/>
      </c>
      <c r="CP60" s="19" t="str">
        <f>IF(CO60="","-",'Extrato 2'!$S60)</f>
        <v>-</v>
      </c>
      <c r="CQ60" s="19" t="str">
        <v/>
      </c>
      <c r="CR60" s="19" t="str">
        <f>IF(CQ60="","",VLOOKUP(CQ60,'Extrato 2'!$S$3:$U$72,3,0))</f>
        <v/>
      </c>
      <c r="CS60" s="2" t="str">
        <f>IF(CQ60="","",CR60&amp;" ("&amp;VLOOKUP(CQ60,'Extrato 2'!$S$3:$U$72,2,0)&amp;")")</f>
        <v/>
      </c>
      <c r="CU60" s="19">
        <f>IF('Extrato 2'!D60='Extrato 2'!$EJ$3,'Extrato 2'!E60,"")</f>
        <v>0</v>
      </c>
      <c r="CV60" s="19" t="str">
        <f>IF(CU60="","-",'Extrato 2'!S60)</f>
        <v/>
      </c>
      <c r="CW60" s="19" t="str">
        <v/>
      </c>
      <c r="CX60" s="19" t="str">
        <f>IF(CW60="","",VLOOKUP(CW60,'Extrato 2'!$S$3:$U$72,3,0))</f>
        <v/>
      </c>
      <c r="CY60" s="2" t="str">
        <f>IF(CW60="","",CX60&amp;" ("&amp;VLOOKUP(CW60,'Extrato 2'!$S$3:$U$72,2,0)&amp;")")</f>
        <v/>
      </c>
      <c r="CZ60" s="19">
        <f>IF('Extrato 2'!D60='Extrato 2'!$EJ$4,'Extrato 2'!E60,"")</f>
        <v>0</v>
      </c>
      <c r="DA60" s="19" t="str">
        <f>IF(CZ60="","-",'Extrato 2'!$S60)</f>
        <v/>
      </c>
      <c r="DB60" s="19" t="str">
        <v/>
      </c>
      <c r="DC60" s="19" t="str">
        <f>IF(DB60="","",VLOOKUP(DB60,'Extrato 2'!$S$3:$U$72,3,0))</f>
        <v/>
      </c>
      <c r="DD60" s="2" t="str">
        <f>IF(DB60="","",DC60&amp;" ("&amp;VLOOKUP(DB60,'Extrato 2'!$S$3:$U$72,2,0)&amp;")")</f>
        <v/>
      </c>
      <c r="DE60" s="19">
        <f>IF('Extrato 2'!D60='Extrato 2'!$EJ$5,'Extrato 2'!E60,"")</f>
        <v>0</v>
      </c>
      <c r="DF60" s="19" t="str">
        <f>IF(DE60="","-",'Extrato 2'!$S60)</f>
        <v/>
      </c>
      <c r="DG60" s="19" t="str">
        <v/>
      </c>
      <c r="DH60" s="19" t="str">
        <f>IF(DG60="","",VLOOKUP(DG60,'Extrato 2'!$S$3:$U$72,3,0))</f>
        <v/>
      </c>
      <c r="DI60" s="2" t="str">
        <f>IF(DG60="","",DH60&amp;" ("&amp;VLOOKUP(DG60,'Extrato 2'!$S$3:$U$72,2,0)&amp;")")</f>
        <v/>
      </c>
      <c r="DJ60" s="19">
        <f>IF('Extrato 2'!D60='Extrato 2'!$EJ$6,'Extrato 2'!E60,"")</f>
        <v>0</v>
      </c>
      <c r="DK60" s="19" t="str">
        <f>IF(DJ60="","-",'Extrato 2'!$S60)</f>
        <v/>
      </c>
      <c r="DL60" s="19" t="str">
        <v/>
      </c>
      <c r="DM60" s="19" t="str">
        <f>IF(DL60="","",VLOOKUP(DL60,'Extrato 2'!$S$3:$U$72,3,0))</f>
        <v/>
      </c>
      <c r="DN60" s="2" t="str">
        <f>IF(DL60="","",DM60&amp;" ("&amp;VLOOKUP(DL60,'Extrato 2'!$S$3:$U$72,2,0)&amp;")")</f>
        <v/>
      </c>
      <c r="DO60" s="19">
        <f>IF('Extrato 2'!D60='Extrato 2'!$EJ$7,'Extrato 2'!E60,"")</f>
        <v>0</v>
      </c>
      <c r="DP60" s="19" t="str">
        <f>IF(DO60="","-",'Extrato 2'!$S60)</f>
        <v/>
      </c>
      <c r="DQ60" s="19" t="str">
        <v/>
      </c>
      <c r="DR60" s="19" t="str">
        <f>IF(DQ60="","",VLOOKUP(DQ60,'Extrato 2'!$S$3:$U$72,3,0))</f>
        <v/>
      </c>
      <c r="DS60" s="2" t="str">
        <f>IF(DQ60="","",DR60&amp;" ("&amp;VLOOKUP(DQ60,'Extrato 2'!$S$3:$U$72,2,0)&amp;")")</f>
        <v/>
      </c>
      <c r="DT60" s="19">
        <f>IF('Extrato 2'!D60='Extrato 2'!$EJ$8,'Extrato 2'!E60,"")</f>
        <v>0</v>
      </c>
      <c r="DU60" s="19" t="str">
        <f>IF(DT60="","-",'Extrato 2'!$S60)</f>
        <v/>
      </c>
      <c r="DV60" s="19" t="str">
        <v/>
      </c>
      <c r="DW60" s="19" t="str">
        <f>IF(DV60="","",VLOOKUP(DV60,'Extrato 2'!$S$3:$U$72,3,0))</f>
        <v/>
      </c>
      <c r="DX60" s="2" t="str">
        <f>IF(DV60="","",DW60&amp;" ("&amp;VLOOKUP(DV60,'Extrato 2'!$S$3:$U$72,2,0)&amp;")")</f>
        <v/>
      </c>
      <c r="DY60" s="19">
        <f>IF('Extrato 2'!D60='Extrato 2'!$EJ$9,'Extrato 2'!E60,"")</f>
        <v>0</v>
      </c>
      <c r="DZ60" s="19" t="str">
        <f>IF(DY60="","-",'Extrato 2'!$S60)</f>
        <v/>
      </c>
      <c r="EA60" s="19" t="str">
        <v/>
      </c>
      <c r="EB60" s="19" t="str">
        <f>IF(EA60="","",VLOOKUP(EA60,'Extrato 2'!$S$3:$U$72,3,0))</f>
        <v/>
      </c>
      <c r="EC60" s="2" t="str">
        <f>IF(EA60="","",EB60&amp;" ("&amp;VLOOKUP(EA60,'Extrato 2'!$S$3:$U$72,2,0)&amp;")")</f>
        <v/>
      </c>
      <c r="FM60" s="78">
        <v>58</v>
      </c>
      <c r="FN60" s="78" t="str">
        <f>IF('Extrato 2'!$FG$13='Extrato 2'!$GB$29,'Extrato 2'!AE60,IF('Extrato 2'!$FG$13='Extrato 2'!$GC$29,'Extrato 2'!BO60,IF('Extrato 2'!$FG$13='Extrato 2'!$EJ$2,'Extrato 2'!CY60,"")))</f>
        <v/>
      </c>
      <c r="FO60" s="78">
        <v>58</v>
      </c>
      <c r="FP60" s="78" t="str">
        <f>IF('Extrato 2'!$FG$13='Extrato 2'!$GB$29,'Extrato 2'!AJ60,IF('Extrato 2'!$FG$13='Extrato 2'!$GC$29,'Extrato 2'!BT60,IF('Extrato 2'!$FG$13='Extrato 2'!$EJ$2,'Extrato 2'!DD60,"")))</f>
        <v/>
      </c>
      <c r="FQ60" s="78">
        <v>58</v>
      </c>
      <c r="FR60" s="78" t="str">
        <f>IF('Extrato 2'!$FG$13='Extrato 2'!$GB$29,'Extrato 2'!AO60,IF('Extrato 2'!$FG$13='Extrato 2'!$GC$29,'Extrato 2'!BY60,IF('Extrato 2'!$FG$13='Extrato 2'!$EJ$2,'Extrato 2'!DI60,"")))</f>
        <v/>
      </c>
      <c r="FS60" s="78">
        <v>58</v>
      </c>
      <c r="FT60" s="78" t="str">
        <f>IF('Extrato 2'!$FG$13='Extrato 2'!$GB$29,'Extrato 2'!AT60,IF('Extrato 2'!$FG$13='Extrato 2'!$GC$29,'Extrato 2'!CD60,IF('Extrato 2'!$FG$13='Extrato 2'!$EJ$2,'Extrato 2'!DN60,"")))</f>
        <v/>
      </c>
      <c r="FU60" s="78">
        <v>58</v>
      </c>
      <c r="FV60" s="78" t="str">
        <f>IF('Extrato 2'!$FG$13='Extrato 2'!$GB$29,'Extrato 2'!AY60,IF('Extrato 2'!$FG$13='Extrato 2'!$GC$29,'Extrato 2'!CI60,IF('Extrato 2'!$FG$13='Extrato 2'!$EJ$2,'Extrato 2'!DS60,"")))</f>
        <v/>
      </c>
      <c r="FW60" s="78">
        <v>58</v>
      </c>
      <c r="FX60" s="78" t="str">
        <f>IF('Extrato 2'!$FG$13='Extrato 2'!$GB$29,'Extrato 2'!BD60,IF('Extrato 2'!$FG$13='Extrato 2'!$GC$29,'Extrato 2'!CN60,IF('Extrato 2'!$FG$13='Extrato 2'!$EJ$2,'Extrato 2'!DX60,"")))</f>
        <v/>
      </c>
      <c r="FY60" s="78">
        <v>58</v>
      </c>
      <c r="FZ60" s="78" t="str">
        <f>IF('Extrato 2'!$FG$13='Extrato 2'!$GB$29,'Extrato 2'!BI60,IF('Extrato 2'!$FG$13='Extrato 2'!$GC$29,'Extrato 2'!CS60,IF('Extrato 2'!$FG$13='Extrato 2'!$EJ$2,'Extrato 2'!EC60,"")))</f>
        <v/>
      </c>
      <c r="MB60" s="32">
        <f t="shared" si="12"/>
        <v>56</v>
      </c>
      <c r="MC60" s="32">
        <v>58</v>
      </c>
      <c r="MD60" s="32" t="str">
        <f>IF('Extrato 2'!X58=0,"",'Extrato 2'!X58)</f>
        <v/>
      </c>
      <c r="ME60" s="32"/>
      <c r="MF60" s="32"/>
      <c r="MG60" s="32"/>
      <c r="MH60" s="32"/>
      <c r="MI60" s="32"/>
      <c r="MJ60" s="32"/>
      <c r="MK60" s="32"/>
      <c r="ML60" s="32"/>
      <c r="MM60" s="32"/>
      <c r="MN60" s="32"/>
      <c r="MO60" s="32"/>
      <c r="MP60" s="32"/>
      <c r="MQ60" s="32"/>
      <c r="MR60" s="32"/>
      <c r="MS60" s="32"/>
      <c r="MT60" s="32"/>
      <c r="MU60" s="32"/>
      <c r="MV60" s="32"/>
      <c r="MW60" s="32"/>
      <c r="MX60" s="32"/>
      <c r="MY60" s="32"/>
      <c r="MZ60" s="32"/>
      <c r="NA60" s="32"/>
      <c r="NB60" s="32"/>
      <c r="NC60" s="32"/>
      <c r="ND60" s="32"/>
      <c r="NE60" s="32"/>
    </row>
    <row r="61" spans="2:369" ht="15" customHeight="1" x14ac:dyDescent="0.25">
      <c r="B61" s="19">
        <f>'Extrato 2'!MC63</f>
        <v>61</v>
      </c>
      <c r="C61" s="7">
        <f>Esboço!AX59</f>
        <v>59</v>
      </c>
      <c r="D61" s="4"/>
      <c r="E61" s="3"/>
      <c r="F61" s="19" t="str">
        <f t="shared" si="0"/>
        <v>-</v>
      </c>
      <c r="G61" s="19" t="str">
        <f t="shared" si="1"/>
        <v>-</v>
      </c>
      <c r="H61" s="22" t="str">
        <v/>
      </c>
      <c r="I61" s="22" t="str">
        <v/>
      </c>
      <c r="J61" s="76" t="str">
        <f>IFERROR(IF('Análise Quantitativa'!$D$33="Máximo",RANK(D61,$D$3:$D$72,0),IF('Análise Quantitativa'!$D$33="Mínimo",RANK(D61,$D$3:$D$72,1),IF('Análise Quantitativa'!$D$33="- Mínimo",RANK(D61,$D$3:$D$72,1),""))),"")</f>
        <v/>
      </c>
      <c r="K61" s="76" t="str">
        <f>IFERROR(IF('Análise Quantitativa'!$D$33="Máximo",_xlfn.RANK.EQ(D61,$D$3:$D$72,0)+COUNTIF($D$3:D61,D61)-1,IF('Análise Quantitativa'!$D$33="Mínimo",_xlfn.RANK.EQ(D61,$D$3:$D$72,1)+COUNTIF($D$3:D61,D61)-1,IF('Análise Quantitativa'!$D$33="- Mínimo",_xlfn.RANK.EQ(D61,$D$3:$D$72,1)+COUNTIF($D$3:D61,D61)-1,""))),"")</f>
        <v/>
      </c>
      <c r="L61" s="6" t="str">
        <f>IFERROR(IF(ISBLANK(D61),"",IF(AND(D61&gt;'Extrato 2'!$EW$3),'Extrato 2'!$HR$2,IF(AND(D61&lt;'Extrato 2'!$EX$3),'Extrato 2'!$HQ$2,'Extrato 2'!$HP$2))),"")</f>
        <v/>
      </c>
      <c r="M61" s="6" t="e">
        <f>IF((((IF(AND('Extrato 2'!D61&gt;'Extrato 2'!$EW$3),(('Extrato 2'!$EW$3-'Extrato 2'!D61)/'Extrato 2'!D61),IF(AND('Extrato 2'!D61&lt;'Extrato 2'!$EX$3),(('Extrato 2'!$EX$3-'Extrato 2'!D61)/'Extrato 2'!D61),'Extrato 2'!$HW$2)))))&lt;0,IF(AND('Extrato 2'!D61&gt;'Extrato 2'!$EW$3),(('Extrato 2'!$EW$3-'Extrato 2'!D61)/'Extrato 2'!D61),IF(AND('Extrato 2'!D61&lt;'Extrato 2'!$EX$3),(('Extrato 2'!$EX$3-'Extrato 2'!D61)/'Extrato 2'!D61),'Extrato 2'!$HW$2))*-1,IF(AND('Extrato 2'!D61&gt;'Extrato 2'!$EW$3),(('Extrato 2'!$EW$3-'Extrato 2'!D61)/'Extrato 2'!D61),IF(AND('Extrato 2'!D61&lt;'Extrato 2'!$EX$3),(('Extrato 2'!$EX$3-'Extrato 2'!D61)/'Extrato 2'!D61),'Extrato 2'!$HW$2)))</f>
        <v>#DIV/0!</v>
      </c>
      <c r="N61" s="6" t="str">
        <f>IF(AND(D61&gt;'Extrato 2'!$EW$3),M61,"")</f>
        <v/>
      </c>
      <c r="O61" s="6" t="e">
        <f>IF(D61&lt;'Extrato 2'!$EX$3,M61,"")</f>
        <v>#DIV/0!</v>
      </c>
      <c r="P61" s="5" t="str">
        <f>IF('Extrato 2'!L61='Extrato 2'!$HP$2,'Extrato 2'!D61,"")</f>
        <v/>
      </c>
      <c r="Q61" s="4" t="str">
        <f>IF(ISNA(HLOOKUP($Q$2,'Extrato 2'!$ME$3:$NE$74,B61,0)),"",IF(HLOOKUP($Q$2,'Extrato 2'!$ME$3:$NE$74,B61,0)="","",IF(HLOOKUP($Q$2,'Extrato 2'!$ME$3:$NE$74,B61,0)=0,"",HLOOKUP($Q$2,'Extrato 2'!$ME$3:$NE$74,B61,0))))</f>
        <v/>
      </c>
      <c r="S61" s="77" t="str">
        <f t="shared" si="6"/>
        <v/>
      </c>
      <c r="T61" s="19" t="str">
        <f t="shared" si="2"/>
        <v/>
      </c>
      <c r="U61" s="3"/>
      <c r="V61" s="19" t="str">
        <f t="shared" si="3"/>
        <v/>
      </c>
      <c r="X61" s="19" t="str">
        <f t="shared" si="4"/>
        <v/>
      </c>
      <c r="Y61" s="19" t="str">
        <f t="shared" si="5"/>
        <v/>
      </c>
      <c r="AA61" s="19" t="str">
        <f>IF('Extrato 2'!D61='Extrato 2'!$EF$3,'Extrato 2'!E61,"")</f>
        <v/>
      </c>
      <c r="AB61" s="19" t="str">
        <f>IF(AA61="","-",'Extrato 2'!S61)</f>
        <v>-</v>
      </c>
      <c r="AC61" s="19" t="str">
        <v/>
      </c>
      <c r="AD61" s="19" t="str">
        <f>IF(AC61="","",VLOOKUP(AC61,'Extrato 2'!$S$3:$U$72,3,0))</f>
        <v/>
      </c>
      <c r="AE61" s="2" t="str">
        <f>IF(AC61="","",AD61&amp;" ("&amp;VLOOKUP(AC61,'Extrato 2'!$S$3:$U$72,2,0)&amp;")")</f>
        <v/>
      </c>
      <c r="AF61" s="19" t="str">
        <f>IF('Extrato 2'!D61='Extrato 2'!$EF$4,'Extrato 2'!E61,"")</f>
        <v/>
      </c>
      <c r="AG61" s="19" t="str">
        <f>IF(AF61="","-",'Extrato 2'!$S61)</f>
        <v>-</v>
      </c>
      <c r="AH61" s="19" t="str">
        <v/>
      </c>
      <c r="AI61" s="19" t="str">
        <f>IF(AH61="","",VLOOKUP(AH61,'Extrato 2'!$S$3:$U$72,3,0))</f>
        <v/>
      </c>
      <c r="AJ61" s="2" t="str">
        <f>IF(AH61="","",AI61&amp;" ("&amp;VLOOKUP(AH61,'Extrato 2'!$S$3:$U$72,2,0)&amp;")")</f>
        <v/>
      </c>
      <c r="AK61" s="19" t="str">
        <f>IF('Extrato 2'!D61='Extrato 2'!$EF$5,'Extrato 2'!E61,"")</f>
        <v/>
      </c>
      <c r="AL61" s="19" t="str">
        <f>IF(AK61="","-",'Extrato 2'!$S61)</f>
        <v>-</v>
      </c>
      <c r="AM61" s="19" t="str">
        <v/>
      </c>
      <c r="AN61" s="19" t="str">
        <f>IF(AM61="","",VLOOKUP(AM61,'Extrato 2'!$S$3:$U$72,3,0))</f>
        <v/>
      </c>
      <c r="AO61" s="2" t="str">
        <f>IF(AM61="","",AN61&amp;" ("&amp;VLOOKUP(AM61,'Extrato 2'!$S$3:$U$72,2,0)&amp;")")</f>
        <v/>
      </c>
      <c r="AP61" s="19" t="str">
        <f>IF('Extrato 2'!D61='Extrato 2'!$EF$6,'Extrato 2'!E61,"")</f>
        <v/>
      </c>
      <c r="AQ61" s="19" t="str">
        <f>IF(AP61="","-",'Extrato 2'!$S61)</f>
        <v>-</v>
      </c>
      <c r="AR61" s="19" t="str">
        <v/>
      </c>
      <c r="AS61" s="19" t="str">
        <f>IF(AR61="","",VLOOKUP(AR61,'Extrato 2'!$S$3:$U$72,3,0))</f>
        <v/>
      </c>
      <c r="AT61" s="2" t="str">
        <f>IF(AR61="","",AS61&amp;" ("&amp;VLOOKUP(AR61,'Extrato 2'!$S$3:$U$72,2,0)&amp;")")</f>
        <v/>
      </c>
      <c r="AU61" s="19" t="str">
        <f>IF('Extrato 2'!D61='Extrato 2'!$EF$7,'Extrato 2'!E61,"")</f>
        <v/>
      </c>
      <c r="AV61" s="19" t="str">
        <f>IF(AU61="","-",'Extrato 2'!$S61)</f>
        <v>-</v>
      </c>
      <c r="AW61" s="19" t="str">
        <v/>
      </c>
      <c r="AX61" s="19" t="str">
        <f>IF(AW61="","",VLOOKUP(AW61,'Extrato 2'!$S$3:$U$72,3,0))</f>
        <v/>
      </c>
      <c r="AY61" s="2" t="str">
        <f>IF(AW61="","",AX61&amp;" ("&amp;VLOOKUP(AW61,'Extrato 2'!$S$3:$U$72,2,0)&amp;")")</f>
        <v/>
      </c>
      <c r="AZ61" s="19" t="str">
        <f>IF('Extrato 2'!D61='Extrato 2'!$EF$8,'Extrato 2'!E61,"")</f>
        <v/>
      </c>
      <c r="BA61" s="19" t="str">
        <f>IF(AZ61="","-",'Extrato 2'!$S61)</f>
        <v>-</v>
      </c>
      <c r="BB61" s="19" t="str">
        <v/>
      </c>
      <c r="BC61" s="19" t="str">
        <f>IF(BB61="","",VLOOKUP(BB61,'Extrato 2'!$S$3:$U$72,3,0))</f>
        <v/>
      </c>
      <c r="BD61" s="2" t="str">
        <f>IF(BB61="","",BC61&amp;" ("&amp;VLOOKUP(BB61,'Extrato 2'!$S$3:$U$72,2,0)&amp;")")</f>
        <v/>
      </c>
      <c r="BE61" s="19" t="str">
        <f>IF('Extrato 2'!D61='Extrato 2'!$EF$9,'Extrato 2'!E61,"")</f>
        <v/>
      </c>
      <c r="BF61" s="19" t="str">
        <f>IF(BE61="","-",'Extrato 2'!$S61)</f>
        <v>-</v>
      </c>
      <c r="BG61" s="19" t="str">
        <v/>
      </c>
      <c r="BH61" s="19" t="str">
        <f>IF(BG61="","",VLOOKUP(BG61,'Extrato 2'!$S$3:$U$72,3,0))</f>
        <v/>
      </c>
      <c r="BI61" s="2" t="str">
        <f>IF(BG61="","",BH61&amp;" ("&amp;VLOOKUP(BG61,'Extrato 2'!$S$3:$U$72,2,0)&amp;")")</f>
        <v/>
      </c>
      <c r="BK61" s="19" t="str">
        <f>IF('Extrato 2'!D61='Extrato 2'!$EH$3,'Extrato 2'!E61,"")</f>
        <v/>
      </c>
      <c r="BL61" s="19" t="str">
        <f>IF(BK61="","-",'Extrato 2'!S61)</f>
        <v>-</v>
      </c>
      <c r="BM61" s="19" t="str">
        <v/>
      </c>
      <c r="BN61" s="19" t="str">
        <f>IF(BM61="","",VLOOKUP(BM61,'Extrato 2'!$S$3:$U$72,3,0))</f>
        <v/>
      </c>
      <c r="BO61" s="2" t="str">
        <f>IF(BM61="","",BN61&amp;" ("&amp;VLOOKUP(BM61,'Extrato 2'!$S$3:$U$72,2,0)&amp;")")</f>
        <v/>
      </c>
      <c r="BP61" s="19" t="str">
        <f>IF('Extrato 2'!D61='Extrato 2'!$EH$4,'Extrato 2'!E61,"")</f>
        <v/>
      </c>
      <c r="BQ61" s="19" t="str">
        <f>IF(BP61="","-",'Extrato 2'!$S61)</f>
        <v>-</v>
      </c>
      <c r="BR61" s="19" t="str">
        <v/>
      </c>
      <c r="BS61" s="19" t="str">
        <f>IF(BR61="","",VLOOKUP(BR61,'Extrato 2'!$S$3:$U$72,3,0))</f>
        <v/>
      </c>
      <c r="BT61" s="2" t="str">
        <f>IF(BR61="","",BS61&amp;" ("&amp;VLOOKUP(BR61,'Extrato 2'!$S$3:$U$72,2,0)&amp;")")</f>
        <v/>
      </c>
      <c r="BU61" s="19" t="str">
        <f>IF('Extrato 2'!D61='Extrato 2'!$EH$5,'Extrato 2'!E61,"")</f>
        <v/>
      </c>
      <c r="BV61" s="19" t="str">
        <f>IF(BU61="","-",'Extrato 2'!$S61)</f>
        <v>-</v>
      </c>
      <c r="BW61" s="19" t="str">
        <v/>
      </c>
      <c r="BX61" s="19" t="str">
        <f>IF(BW61="","",VLOOKUP(BW61,'Extrato 2'!$S$3:$U$72,3,0))</f>
        <v/>
      </c>
      <c r="BY61" s="2" t="str">
        <f>IF(BW61="","",BX61&amp;" ("&amp;VLOOKUP(BW61,'Extrato 2'!$S$3:$U$72,2,0)&amp;")")</f>
        <v/>
      </c>
      <c r="BZ61" s="19" t="str">
        <f>IF('Extrato 2'!D61='Extrato 2'!$EH$6,'Extrato 2'!E61,"")</f>
        <v/>
      </c>
      <c r="CA61" s="19" t="str">
        <f>IF(BZ61="","-",'Extrato 2'!$S61)</f>
        <v>-</v>
      </c>
      <c r="CB61" s="19" t="str">
        <v/>
      </c>
      <c r="CC61" s="19" t="str">
        <f>IF(CB61="","",VLOOKUP(CB61,'Extrato 2'!$S$3:$U$72,3,0))</f>
        <v/>
      </c>
      <c r="CD61" s="2" t="str">
        <f>IF(CB61="","",CC61&amp;" ("&amp;VLOOKUP(CB61,'Extrato 2'!$S$3:$U$72,2,0)&amp;")")</f>
        <v/>
      </c>
      <c r="CE61" s="19" t="str">
        <f>IF('Extrato 2'!D61='Extrato 2'!$EH$7,'Extrato 2'!E61,"")</f>
        <v/>
      </c>
      <c r="CF61" s="19" t="str">
        <f>IF(CE61="","-",'Extrato 2'!$S61)</f>
        <v>-</v>
      </c>
      <c r="CG61" s="19" t="str">
        <v/>
      </c>
      <c r="CH61" s="19" t="str">
        <f>IF(CG61="","",VLOOKUP(CG61,'Extrato 2'!$S$3:$U$72,3,0))</f>
        <v/>
      </c>
      <c r="CI61" s="2" t="str">
        <f>IF(CG61="","",CH61&amp;" ("&amp;VLOOKUP(CG61,'Extrato 2'!$S$3:$U$72,2,0)&amp;")")</f>
        <v/>
      </c>
      <c r="CJ61" s="19" t="str">
        <f>IF('Extrato 2'!D61='Extrato 2'!$EH$8,'Extrato 2'!E61,"")</f>
        <v/>
      </c>
      <c r="CK61" s="19" t="str">
        <f>IF(CJ61="","-",'Extrato 2'!$S61)</f>
        <v>-</v>
      </c>
      <c r="CL61" s="19" t="str">
        <v/>
      </c>
      <c r="CM61" s="19" t="str">
        <f>IF(CL61="","",VLOOKUP(CL61,'Extrato 2'!$S$3:$U$72,3,0))</f>
        <v/>
      </c>
      <c r="CN61" s="2" t="str">
        <f>IF(CL61="","",CM61&amp;" ("&amp;VLOOKUP(CL61,'Extrato 2'!$S$3:$U$72,2,0)&amp;")")</f>
        <v/>
      </c>
      <c r="CO61" s="19" t="str">
        <f>IF('Extrato 2'!D61='Extrato 2'!$EH$9,'Extrato 2'!E61,"")</f>
        <v/>
      </c>
      <c r="CP61" s="19" t="str">
        <f>IF(CO61="","-",'Extrato 2'!$S61)</f>
        <v>-</v>
      </c>
      <c r="CQ61" s="19" t="str">
        <v/>
      </c>
      <c r="CR61" s="19" t="str">
        <f>IF(CQ61="","",VLOOKUP(CQ61,'Extrato 2'!$S$3:$U$72,3,0))</f>
        <v/>
      </c>
      <c r="CS61" s="2" t="str">
        <f>IF(CQ61="","",CR61&amp;" ("&amp;VLOOKUP(CQ61,'Extrato 2'!$S$3:$U$72,2,0)&amp;")")</f>
        <v/>
      </c>
      <c r="CU61" s="19">
        <f>IF('Extrato 2'!D61='Extrato 2'!$EJ$3,'Extrato 2'!E61,"")</f>
        <v>0</v>
      </c>
      <c r="CV61" s="19" t="str">
        <f>IF(CU61="","-",'Extrato 2'!S61)</f>
        <v/>
      </c>
      <c r="CW61" s="19" t="str">
        <v/>
      </c>
      <c r="CX61" s="19" t="str">
        <f>IF(CW61="","",VLOOKUP(CW61,'Extrato 2'!$S$3:$U$72,3,0))</f>
        <v/>
      </c>
      <c r="CY61" s="2" t="str">
        <f>IF(CW61="","",CX61&amp;" ("&amp;VLOOKUP(CW61,'Extrato 2'!$S$3:$U$72,2,0)&amp;")")</f>
        <v/>
      </c>
      <c r="CZ61" s="19">
        <f>IF('Extrato 2'!D61='Extrato 2'!$EJ$4,'Extrato 2'!E61,"")</f>
        <v>0</v>
      </c>
      <c r="DA61" s="19" t="str">
        <f>IF(CZ61="","-",'Extrato 2'!$S61)</f>
        <v/>
      </c>
      <c r="DB61" s="19" t="str">
        <v/>
      </c>
      <c r="DC61" s="19" t="str">
        <f>IF(DB61="","",VLOOKUP(DB61,'Extrato 2'!$S$3:$U$72,3,0))</f>
        <v/>
      </c>
      <c r="DD61" s="2" t="str">
        <f>IF(DB61="","",DC61&amp;" ("&amp;VLOOKUP(DB61,'Extrato 2'!$S$3:$U$72,2,0)&amp;")")</f>
        <v/>
      </c>
      <c r="DE61" s="19">
        <f>IF('Extrato 2'!D61='Extrato 2'!$EJ$5,'Extrato 2'!E61,"")</f>
        <v>0</v>
      </c>
      <c r="DF61" s="19" t="str">
        <f>IF(DE61="","-",'Extrato 2'!$S61)</f>
        <v/>
      </c>
      <c r="DG61" s="19" t="str">
        <v/>
      </c>
      <c r="DH61" s="19" t="str">
        <f>IF(DG61="","",VLOOKUP(DG61,'Extrato 2'!$S$3:$U$72,3,0))</f>
        <v/>
      </c>
      <c r="DI61" s="2" t="str">
        <f>IF(DG61="","",DH61&amp;" ("&amp;VLOOKUP(DG61,'Extrato 2'!$S$3:$U$72,2,0)&amp;")")</f>
        <v/>
      </c>
      <c r="DJ61" s="19">
        <f>IF('Extrato 2'!D61='Extrato 2'!$EJ$6,'Extrato 2'!E61,"")</f>
        <v>0</v>
      </c>
      <c r="DK61" s="19" t="str">
        <f>IF(DJ61="","-",'Extrato 2'!$S61)</f>
        <v/>
      </c>
      <c r="DL61" s="19" t="str">
        <v/>
      </c>
      <c r="DM61" s="19" t="str">
        <f>IF(DL61="","",VLOOKUP(DL61,'Extrato 2'!$S$3:$U$72,3,0))</f>
        <v/>
      </c>
      <c r="DN61" s="2" t="str">
        <f>IF(DL61="","",DM61&amp;" ("&amp;VLOOKUP(DL61,'Extrato 2'!$S$3:$U$72,2,0)&amp;")")</f>
        <v/>
      </c>
      <c r="DO61" s="19">
        <f>IF('Extrato 2'!D61='Extrato 2'!$EJ$7,'Extrato 2'!E61,"")</f>
        <v>0</v>
      </c>
      <c r="DP61" s="19" t="str">
        <f>IF(DO61="","-",'Extrato 2'!$S61)</f>
        <v/>
      </c>
      <c r="DQ61" s="19" t="str">
        <v/>
      </c>
      <c r="DR61" s="19" t="str">
        <f>IF(DQ61="","",VLOOKUP(DQ61,'Extrato 2'!$S$3:$U$72,3,0))</f>
        <v/>
      </c>
      <c r="DS61" s="2" t="str">
        <f>IF(DQ61="","",DR61&amp;" ("&amp;VLOOKUP(DQ61,'Extrato 2'!$S$3:$U$72,2,0)&amp;")")</f>
        <v/>
      </c>
      <c r="DT61" s="19">
        <f>IF('Extrato 2'!D61='Extrato 2'!$EJ$8,'Extrato 2'!E61,"")</f>
        <v>0</v>
      </c>
      <c r="DU61" s="19" t="str">
        <f>IF(DT61="","-",'Extrato 2'!$S61)</f>
        <v/>
      </c>
      <c r="DV61" s="19" t="str">
        <v/>
      </c>
      <c r="DW61" s="19" t="str">
        <f>IF(DV61="","",VLOOKUP(DV61,'Extrato 2'!$S$3:$U$72,3,0))</f>
        <v/>
      </c>
      <c r="DX61" s="2" t="str">
        <f>IF(DV61="","",DW61&amp;" ("&amp;VLOOKUP(DV61,'Extrato 2'!$S$3:$U$72,2,0)&amp;")")</f>
        <v/>
      </c>
      <c r="DY61" s="19">
        <f>IF('Extrato 2'!D61='Extrato 2'!$EJ$9,'Extrato 2'!E61,"")</f>
        <v>0</v>
      </c>
      <c r="DZ61" s="19" t="str">
        <f>IF(DY61="","-",'Extrato 2'!$S61)</f>
        <v/>
      </c>
      <c r="EA61" s="19" t="str">
        <v/>
      </c>
      <c r="EB61" s="19" t="str">
        <f>IF(EA61="","",VLOOKUP(EA61,'Extrato 2'!$S$3:$U$72,3,0))</f>
        <v/>
      </c>
      <c r="EC61" s="2" t="str">
        <f>IF(EA61="","",EB61&amp;" ("&amp;VLOOKUP(EA61,'Extrato 2'!$S$3:$U$72,2,0)&amp;")")</f>
        <v/>
      </c>
      <c r="FM61" s="78">
        <v>59</v>
      </c>
      <c r="FN61" s="78" t="str">
        <f>IF('Extrato 2'!$FG$13='Extrato 2'!$GB$29,'Extrato 2'!AE61,IF('Extrato 2'!$FG$13='Extrato 2'!$GC$29,'Extrato 2'!BO61,IF('Extrato 2'!$FG$13='Extrato 2'!$EJ$2,'Extrato 2'!CY61,"")))</f>
        <v/>
      </c>
      <c r="FO61" s="78">
        <v>59</v>
      </c>
      <c r="FP61" s="78" t="str">
        <f>IF('Extrato 2'!$FG$13='Extrato 2'!$GB$29,'Extrato 2'!AJ61,IF('Extrato 2'!$FG$13='Extrato 2'!$GC$29,'Extrato 2'!BT61,IF('Extrato 2'!$FG$13='Extrato 2'!$EJ$2,'Extrato 2'!DD61,"")))</f>
        <v/>
      </c>
      <c r="FQ61" s="78">
        <v>59</v>
      </c>
      <c r="FR61" s="78" t="str">
        <f>IF('Extrato 2'!$FG$13='Extrato 2'!$GB$29,'Extrato 2'!AO61,IF('Extrato 2'!$FG$13='Extrato 2'!$GC$29,'Extrato 2'!BY61,IF('Extrato 2'!$FG$13='Extrato 2'!$EJ$2,'Extrato 2'!DI61,"")))</f>
        <v/>
      </c>
      <c r="FS61" s="78">
        <v>59</v>
      </c>
      <c r="FT61" s="78" t="str">
        <f>IF('Extrato 2'!$FG$13='Extrato 2'!$GB$29,'Extrato 2'!AT61,IF('Extrato 2'!$FG$13='Extrato 2'!$GC$29,'Extrato 2'!CD61,IF('Extrato 2'!$FG$13='Extrato 2'!$EJ$2,'Extrato 2'!DN61,"")))</f>
        <v/>
      </c>
      <c r="FU61" s="78">
        <v>59</v>
      </c>
      <c r="FV61" s="78" t="str">
        <f>IF('Extrato 2'!$FG$13='Extrato 2'!$GB$29,'Extrato 2'!AY61,IF('Extrato 2'!$FG$13='Extrato 2'!$GC$29,'Extrato 2'!CI61,IF('Extrato 2'!$FG$13='Extrato 2'!$EJ$2,'Extrato 2'!DS61,"")))</f>
        <v/>
      </c>
      <c r="FW61" s="78">
        <v>59</v>
      </c>
      <c r="FX61" s="78" t="str">
        <f>IF('Extrato 2'!$FG$13='Extrato 2'!$GB$29,'Extrato 2'!BD61,IF('Extrato 2'!$FG$13='Extrato 2'!$GC$29,'Extrato 2'!CN61,IF('Extrato 2'!$FG$13='Extrato 2'!$EJ$2,'Extrato 2'!DX61,"")))</f>
        <v/>
      </c>
      <c r="FY61" s="78">
        <v>59</v>
      </c>
      <c r="FZ61" s="78" t="str">
        <f>IF('Extrato 2'!$FG$13='Extrato 2'!$GB$29,'Extrato 2'!BI61,IF('Extrato 2'!$FG$13='Extrato 2'!$GC$29,'Extrato 2'!CS61,IF('Extrato 2'!$FG$13='Extrato 2'!$EJ$2,'Extrato 2'!EC61,"")))</f>
        <v/>
      </c>
      <c r="MB61" s="32">
        <f t="shared" si="12"/>
        <v>57</v>
      </c>
      <c r="MC61" s="32">
        <v>59</v>
      </c>
      <c r="MD61" s="32" t="str">
        <f>IF('Extrato 2'!X59=0,"",'Extrato 2'!X59)</f>
        <v/>
      </c>
      <c r="ME61" s="32"/>
      <c r="MF61" s="32"/>
      <c r="MG61" s="32"/>
      <c r="MH61" s="32"/>
      <c r="MI61" s="32"/>
      <c r="MJ61" s="32"/>
      <c r="MK61" s="32"/>
      <c r="ML61" s="32"/>
      <c r="MM61" s="32"/>
      <c r="MN61" s="32"/>
      <c r="MO61" s="32"/>
      <c r="MP61" s="32"/>
      <c r="MQ61" s="32"/>
      <c r="MR61" s="32"/>
      <c r="MS61" s="32"/>
      <c r="MT61" s="32"/>
      <c r="MU61" s="32"/>
      <c r="MV61" s="32"/>
      <c r="MW61" s="32"/>
      <c r="MX61" s="32"/>
      <c r="MY61" s="32"/>
      <c r="MZ61" s="32"/>
      <c r="NA61" s="32"/>
      <c r="NB61" s="32"/>
      <c r="NC61" s="32"/>
      <c r="ND61" s="32"/>
      <c r="NE61" s="32"/>
    </row>
    <row r="62" spans="2:369" ht="15" customHeight="1" x14ac:dyDescent="0.25">
      <c r="B62" s="19">
        <f>'Extrato 2'!MC64</f>
        <v>62</v>
      </c>
      <c r="C62" s="7">
        <f>Esboço!AX60</f>
        <v>60</v>
      </c>
      <c r="D62" s="4"/>
      <c r="E62" s="3"/>
      <c r="F62" s="19" t="str">
        <f t="shared" si="0"/>
        <v>-</v>
      </c>
      <c r="G62" s="19" t="str">
        <f t="shared" si="1"/>
        <v>-</v>
      </c>
      <c r="H62" s="22" t="str">
        <v/>
      </c>
      <c r="I62" s="22" t="str">
        <v/>
      </c>
      <c r="J62" s="76" t="str">
        <f>IFERROR(IF('Análise Quantitativa'!$D$33="Máximo",RANK(D62,$D$3:$D$72,0),IF('Análise Quantitativa'!$D$33="Mínimo",RANK(D62,$D$3:$D$72,1),IF('Análise Quantitativa'!$D$33="- Mínimo",RANK(D62,$D$3:$D$72,1),""))),"")</f>
        <v/>
      </c>
      <c r="K62" s="76" t="str">
        <f>IFERROR(IF('Análise Quantitativa'!$D$33="Máximo",_xlfn.RANK.EQ(D62,$D$3:$D$72,0)+COUNTIF($D$3:D62,D62)-1,IF('Análise Quantitativa'!$D$33="Mínimo",_xlfn.RANK.EQ(D62,$D$3:$D$72,1)+COUNTIF($D$3:D62,D62)-1,IF('Análise Quantitativa'!$D$33="- Mínimo",_xlfn.RANK.EQ(D62,$D$3:$D$72,1)+COUNTIF($D$3:D62,D62)-1,""))),"")</f>
        <v/>
      </c>
      <c r="L62" s="6" t="str">
        <f>IFERROR(IF(ISBLANK(D62),"",IF(AND(D62&gt;'Extrato 2'!$EW$3),'Extrato 2'!$HR$2,IF(AND(D62&lt;'Extrato 2'!$EX$3),'Extrato 2'!$HQ$2,'Extrato 2'!$HP$2))),"")</f>
        <v/>
      </c>
      <c r="M62" s="6" t="e">
        <f>IF((((IF(AND('Extrato 2'!D62&gt;'Extrato 2'!$EW$3),(('Extrato 2'!$EW$3-'Extrato 2'!D62)/'Extrato 2'!D62),IF(AND('Extrato 2'!D62&lt;'Extrato 2'!$EX$3),(('Extrato 2'!$EX$3-'Extrato 2'!D62)/'Extrato 2'!D62),'Extrato 2'!$HW$2)))))&lt;0,IF(AND('Extrato 2'!D62&gt;'Extrato 2'!$EW$3),(('Extrato 2'!$EW$3-'Extrato 2'!D62)/'Extrato 2'!D62),IF(AND('Extrato 2'!D62&lt;'Extrato 2'!$EX$3),(('Extrato 2'!$EX$3-'Extrato 2'!D62)/'Extrato 2'!D62),'Extrato 2'!$HW$2))*-1,IF(AND('Extrato 2'!D62&gt;'Extrato 2'!$EW$3),(('Extrato 2'!$EW$3-'Extrato 2'!D62)/'Extrato 2'!D62),IF(AND('Extrato 2'!D62&lt;'Extrato 2'!$EX$3),(('Extrato 2'!$EX$3-'Extrato 2'!D62)/'Extrato 2'!D62),'Extrato 2'!$HW$2)))</f>
        <v>#DIV/0!</v>
      </c>
      <c r="N62" s="6" t="str">
        <f>IF(AND(D62&gt;'Extrato 2'!$EW$3),M62,"")</f>
        <v/>
      </c>
      <c r="O62" s="6" t="e">
        <f>IF(D62&lt;'Extrato 2'!$EX$3,M62,"")</f>
        <v>#DIV/0!</v>
      </c>
      <c r="P62" s="5" t="str">
        <f>IF('Extrato 2'!L62='Extrato 2'!$HP$2,'Extrato 2'!D62,"")</f>
        <v/>
      </c>
      <c r="Q62" s="4" t="str">
        <f>IF(ISNA(HLOOKUP($Q$2,'Extrato 2'!$ME$3:$NE$74,B62,0)),"",IF(HLOOKUP($Q$2,'Extrato 2'!$ME$3:$NE$74,B62,0)="","",IF(HLOOKUP($Q$2,'Extrato 2'!$ME$3:$NE$74,B62,0)=0,"",HLOOKUP($Q$2,'Extrato 2'!$ME$3:$NE$74,B62,0))))</f>
        <v/>
      </c>
      <c r="S62" s="77" t="str">
        <f t="shared" si="6"/>
        <v/>
      </c>
      <c r="T62" s="19" t="str">
        <f t="shared" si="2"/>
        <v/>
      </c>
      <c r="U62" s="3"/>
      <c r="V62" s="19" t="str">
        <f t="shared" si="3"/>
        <v/>
      </c>
      <c r="X62" s="19" t="str">
        <f t="shared" si="4"/>
        <v/>
      </c>
      <c r="Y62" s="19" t="str">
        <f t="shared" si="5"/>
        <v/>
      </c>
      <c r="AA62" s="19" t="str">
        <f>IF('Extrato 2'!D62='Extrato 2'!$EF$3,'Extrato 2'!E62,"")</f>
        <v/>
      </c>
      <c r="AB62" s="19" t="str">
        <f>IF(AA62="","-",'Extrato 2'!S62)</f>
        <v>-</v>
      </c>
      <c r="AC62" s="19" t="str">
        <v/>
      </c>
      <c r="AD62" s="19" t="str">
        <f>IF(AC62="","",VLOOKUP(AC62,'Extrato 2'!$S$3:$U$72,3,0))</f>
        <v/>
      </c>
      <c r="AE62" s="2" t="str">
        <f>IF(AC62="","",AD62&amp;" ("&amp;VLOOKUP(AC62,'Extrato 2'!$S$3:$U$72,2,0)&amp;")")</f>
        <v/>
      </c>
      <c r="AF62" s="19" t="str">
        <f>IF('Extrato 2'!D62='Extrato 2'!$EF$4,'Extrato 2'!E62,"")</f>
        <v/>
      </c>
      <c r="AG62" s="19" t="str">
        <f>IF(AF62="","-",'Extrato 2'!$S62)</f>
        <v>-</v>
      </c>
      <c r="AH62" s="19" t="str">
        <v/>
      </c>
      <c r="AI62" s="19" t="str">
        <f>IF(AH62="","",VLOOKUP(AH62,'Extrato 2'!$S$3:$U$72,3,0))</f>
        <v/>
      </c>
      <c r="AJ62" s="2" t="str">
        <f>IF(AH62="","",AI62&amp;" ("&amp;VLOOKUP(AH62,'Extrato 2'!$S$3:$U$72,2,0)&amp;")")</f>
        <v/>
      </c>
      <c r="AK62" s="19" t="str">
        <f>IF('Extrato 2'!D62='Extrato 2'!$EF$5,'Extrato 2'!E62,"")</f>
        <v/>
      </c>
      <c r="AL62" s="19" t="str">
        <f>IF(AK62="","-",'Extrato 2'!$S62)</f>
        <v>-</v>
      </c>
      <c r="AM62" s="19" t="str">
        <v/>
      </c>
      <c r="AN62" s="19" t="str">
        <f>IF(AM62="","",VLOOKUP(AM62,'Extrato 2'!$S$3:$U$72,3,0))</f>
        <v/>
      </c>
      <c r="AO62" s="2" t="str">
        <f>IF(AM62="","",AN62&amp;" ("&amp;VLOOKUP(AM62,'Extrato 2'!$S$3:$U$72,2,0)&amp;")")</f>
        <v/>
      </c>
      <c r="AP62" s="19" t="str">
        <f>IF('Extrato 2'!D62='Extrato 2'!$EF$6,'Extrato 2'!E62,"")</f>
        <v/>
      </c>
      <c r="AQ62" s="19" t="str">
        <f>IF(AP62="","-",'Extrato 2'!$S62)</f>
        <v>-</v>
      </c>
      <c r="AR62" s="19" t="str">
        <v/>
      </c>
      <c r="AS62" s="19" t="str">
        <f>IF(AR62="","",VLOOKUP(AR62,'Extrato 2'!$S$3:$U$72,3,0))</f>
        <v/>
      </c>
      <c r="AT62" s="2" t="str">
        <f>IF(AR62="","",AS62&amp;" ("&amp;VLOOKUP(AR62,'Extrato 2'!$S$3:$U$72,2,0)&amp;")")</f>
        <v/>
      </c>
      <c r="AU62" s="19" t="str">
        <f>IF('Extrato 2'!D62='Extrato 2'!$EF$7,'Extrato 2'!E62,"")</f>
        <v/>
      </c>
      <c r="AV62" s="19" t="str">
        <f>IF(AU62="","-",'Extrato 2'!$S62)</f>
        <v>-</v>
      </c>
      <c r="AW62" s="19" t="str">
        <v/>
      </c>
      <c r="AX62" s="19" t="str">
        <f>IF(AW62="","",VLOOKUP(AW62,'Extrato 2'!$S$3:$U$72,3,0))</f>
        <v/>
      </c>
      <c r="AY62" s="2" t="str">
        <f>IF(AW62="","",AX62&amp;" ("&amp;VLOOKUP(AW62,'Extrato 2'!$S$3:$U$72,2,0)&amp;")")</f>
        <v/>
      </c>
      <c r="AZ62" s="19" t="str">
        <f>IF('Extrato 2'!D62='Extrato 2'!$EF$8,'Extrato 2'!E62,"")</f>
        <v/>
      </c>
      <c r="BA62" s="19" t="str">
        <f>IF(AZ62="","-",'Extrato 2'!$S62)</f>
        <v>-</v>
      </c>
      <c r="BB62" s="19" t="str">
        <v/>
      </c>
      <c r="BC62" s="19" t="str">
        <f>IF(BB62="","",VLOOKUP(BB62,'Extrato 2'!$S$3:$U$72,3,0))</f>
        <v/>
      </c>
      <c r="BD62" s="2" t="str">
        <f>IF(BB62="","",BC62&amp;" ("&amp;VLOOKUP(BB62,'Extrato 2'!$S$3:$U$72,2,0)&amp;")")</f>
        <v/>
      </c>
      <c r="BE62" s="19" t="str">
        <f>IF('Extrato 2'!D62='Extrato 2'!$EF$9,'Extrato 2'!E62,"")</f>
        <v/>
      </c>
      <c r="BF62" s="19" t="str">
        <f>IF(BE62="","-",'Extrato 2'!$S62)</f>
        <v>-</v>
      </c>
      <c r="BG62" s="19" t="str">
        <v/>
      </c>
      <c r="BH62" s="19" t="str">
        <f>IF(BG62="","",VLOOKUP(BG62,'Extrato 2'!$S$3:$U$72,3,0))</f>
        <v/>
      </c>
      <c r="BI62" s="2" t="str">
        <f>IF(BG62="","",BH62&amp;" ("&amp;VLOOKUP(BG62,'Extrato 2'!$S$3:$U$72,2,0)&amp;")")</f>
        <v/>
      </c>
      <c r="BK62" s="19" t="str">
        <f>IF('Extrato 2'!D62='Extrato 2'!$EH$3,'Extrato 2'!E62,"")</f>
        <v/>
      </c>
      <c r="BL62" s="19" t="str">
        <f>IF(BK62="","-",'Extrato 2'!S62)</f>
        <v>-</v>
      </c>
      <c r="BM62" s="19" t="str">
        <v/>
      </c>
      <c r="BN62" s="19" t="str">
        <f>IF(BM62="","",VLOOKUP(BM62,'Extrato 2'!$S$3:$U$72,3,0))</f>
        <v/>
      </c>
      <c r="BO62" s="2" t="str">
        <f>IF(BM62="","",BN62&amp;" ("&amp;VLOOKUP(BM62,'Extrato 2'!$S$3:$U$72,2,0)&amp;")")</f>
        <v/>
      </c>
      <c r="BP62" s="19" t="str">
        <f>IF('Extrato 2'!D62='Extrato 2'!$EH$4,'Extrato 2'!E62,"")</f>
        <v/>
      </c>
      <c r="BQ62" s="19" t="str">
        <f>IF(BP62="","-",'Extrato 2'!$S62)</f>
        <v>-</v>
      </c>
      <c r="BR62" s="19" t="str">
        <v/>
      </c>
      <c r="BS62" s="19" t="str">
        <f>IF(BR62="","",VLOOKUP(BR62,'Extrato 2'!$S$3:$U$72,3,0))</f>
        <v/>
      </c>
      <c r="BT62" s="2" t="str">
        <f>IF(BR62="","",BS62&amp;" ("&amp;VLOOKUP(BR62,'Extrato 2'!$S$3:$U$72,2,0)&amp;")")</f>
        <v/>
      </c>
      <c r="BU62" s="19" t="str">
        <f>IF('Extrato 2'!D62='Extrato 2'!$EH$5,'Extrato 2'!E62,"")</f>
        <v/>
      </c>
      <c r="BV62" s="19" t="str">
        <f>IF(BU62="","-",'Extrato 2'!$S62)</f>
        <v>-</v>
      </c>
      <c r="BW62" s="19" t="str">
        <v/>
      </c>
      <c r="BX62" s="19" t="str">
        <f>IF(BW62="","",VLOOKUP(BW62,'Extrato 2'!$S$3:$U$72,3,0))</f>
        <v/>
      </c>
      <c r="BY62" s="2" t="str">
        <f>IF(BW62="","",BX62&amp;" ("&amp;VLOOKUP(BW62,'Extrato 2'!$S$3:$U$72,2,0)&amp;")")</f>
        <v/>
      </c>
      <c r="BZ62" s="19" t="str">
        <f>IF('Extrato 2'!D62='Extrato 2'!$EH$6,'Extrato 2'!E62,"")</f>
        <v/>
      </c>
      <c r="CA62" s="19" t="str">
        <f>IF(BZ62="","-",'Extrato 2'!$S62)</f>
        <v>-</v>
      </c>
      <c r="CB62" s="19" t="str">
        <v/>
      </c>
      <c r="CC62" s="19" t="str">
        <f>IF(CB62="","",VLOOKUP(CB62,'Extrato 2'!$S$3:$U$72,3,0))</f>
        <v/>
      </c>
      <c r="CD62" s="2" t="str">
        <f>IF(CB62="","",CC62&amp;" ("&amp;VLOOKUP(CB62,'Extrato 2'!$S$3:$U$72,2,0)&amp;")")</f>
        <v/>
      </c>
      <c r="CE62" s="19" t="str">
        <f>IF('Extrato 2'!D62='Extrato 2'!$EH$7,'Extrato 2'!E62,"")</f>
        <v/>
      </c>
      <c r="CF62" s="19" t="str">
        <f>IF(CE62="","-",'Extrato 2'!$S62)</f>
        <v>-</v>
      </c>
      <c r="CG62" s="19" t="str">
        <v/>
      </c>
      <c r="CH62" s="19" t="str">
        <f>IF(CG62="","",VLOOKUP(CG62,'Extrato 2'!$S$3:$U$72,3,0))</f>
        <v/>
      </c>
      <c r="CI62" s="2" t="str">
        <f>IF(CG62="","",CH62&amp;" ("&amp;VLOOKUP(CG62,'Extrato 2'!$S$3:$U$72,2,0)&amp;")")</f>
        <v/>
      </c>
      <c r="CJ62" s="19" t="str">
        <f>IF('Extrato 2'!D62='Extrato 2'!$EH$8,'Extrato 2'!E62,"")</f>
        <v/>
      </c>
      <c r="CK62" s="19" t="str">
        <f>IF(CJ62="","-",'Extrato 2'!$S62)</f>
        <v>-</v>
      </c>
      <c r="CL62" s="19" t="str">
        <v/>
      </c>
      <c r="CM62" s="19" t="str">
        <f>IF(CL62="","",VLOOKUP(CL62,'Extrato 2'!$S$3:$U$72,3,0))</f>
        <v/>
      </c>
      <c r="CN62" s="2" t="str">
        <f>IF(CL62="","",CM62&amp;" ("&amp;VLOOKUP(CL62,'Extrato 2'!$S$3:$U$72,2,0)&amp;")")</f>
        <v/>
      </c>
      <c r="CO62" s="19" t="str">
        <f>IF('Extrato 2'!D62='Extrato 2'!$EH$9,'Extrato 2'!E62,"")</f>
        <v/>
      </c>
      <c r="CP62" s="19" t="str">
        <f>IF(CO62="","-",'Extrato 2'!$S62)</f>
        <v>-</v>
      </c>
      <c r="CQ62" s="19" t="str">
        <v/>
      </c>
      <c r="CR62" s="19" t="str">
        <f>IF(CQ62="","",VLOOKUP(CQ62,'Extrato 2'!$S$3:$U$72,3,0))</f>
        <v/>
      </c>
      <c r="CS62" s="2" t="str">
        <f>IF(CQ62="","",CR62&amp;" ("&amp;VLOOKUP(CQ62,'Extrato 2'!$S$3:$U$72,2,0)&amp;")")</f>
        <v/>
      </c>
      <c r="CU62" s="19">
        <f>IF('Extrato 2'!D62='Extrato 2'!$EJ$3,'Extrato 2'!E62,"")</f>
        <v>0</v>
      </c>
      <c r="CV62" s="19" t="str">
        <f>IF(CU62="","-",'Extrato 2'!S62)</f>
        <v/>
      </c>
      <c r="CW62" s="19" t="str">
        <v/>
      </c>
      <c r="CX62" s="19" t="str">
        <f>IF(CW62="","",VLOOKUP(CW62,'Extrato 2'!$S$3:$U$72,3,0))</f>
        <v/>
      </c>
      <c r="CY62" s="2" t="str">
        <f>IF(CW62="","",CX62&amp;" ("&amp;VLOOKUP(CW62,'Extrato 2'!$S$3:$U$72,2,0)&amp;")")</f>
        <v/>
      </c>
      <c r="CZ62" s="19">
        <f>IF('Extrato 2'!D62='Extrato 2'!$EJ$4,'Extrato 2'!E62,"")</f>
        <v>0</v>
      </c>
      <c r="DA62" s="19" t="str">
        <f>IF(CZ62="","-",'Extrato 2'!$S62)</f>
        <v/>
      </c>
      <c r="DB62" s="19" t="str">
        <v/>
      </c>
      <c r="DC62" s="19" t="str">
        <f>IF(DB62="","",VLOOKUP(DB62,'Extrato 2'!$S$3:$U$72,3,0))</f>
        <v/>
      </c>
      <c r="DD62" s="2" t="str">
        <f>IF(DB62="","",DC62&amp;" ("&amp;VLOOKUP(DB62,'Extrato 2'!$S$3:$U$72,2,0)&amp;")")</f>
        <v/>
      </c>
      <c r="DE62" s="19">
        <f>IF('Extrato 2'!D62='Extrato 2'!$EJ$5,'Extrato 2'!E62,"")</f>
        <v>0</v>
      </c>
      <c r="DF62" s="19" t="str">
        <f>IF(DE62="","-",'Extrato 2'!$S62)</f>
        <v/>
      </c>
      <c r="DG62" s="19" t="str">
        <v/>
      </c>
      <c r="DH62" s="19" t="str">
        <f>IF(DG62="","",VLOOKUP(DG62,'Extrato 2'!$S$3:$U$72,3,0))</f>
        <v/>
      </c>
      <c r="DI62" s="2" t="str">
        <f>IF(DG62="","",DH62&amp;" ("&amp;VLOOKUP(DG62,'Extrato 2'!$S$3:$U$72,2,0)&amp;")")</f>
        <v/>
      </c>
      <c r="DJ62" s="19">
        <f>IF('Extrato 2'!D62='Extrato 2'!$EJ$6,'Extrato 2'!E62,"")</f>
        <v>0</v>
      </c>
      <c r="DK62" s="19" t="str">
        <f>IF(DJ62="","-",'Extrato 2'!$S62)</f>
        <v/>
      </c>
      <c r="DL62" s="19" t="str">
        <v/>
      </c>
      <c r="DM62" s="19" t="str">
        <f>IF(DL62="","",VLOOKUP(DL62,'Extrato 2'!$S$3:$U$72,3,0))</f>
        <v/>
      </c>
      <c r="DN62" s="2" t="str">
        <f>IF(DL62="","",DM62&amp;" ("&amp;VLOOKUP(DL62,'Extrato 2'!$S$3:$U$72,2,0)&amp;")")</f>
        <v/>
      </c>
      <c r="DO62" s="19">
        <f>IF('Extrato 2'!D62='Extrato 2'!$EJ$7,'Extrato 2'!E62,"")</f>
        <v>0</v>
      </c>
      <c r="DP62" s="19" t="str">
        <f>IF(DO62="","-",'Extrato 2'!$S62)</f>
        <v/>
      </c>
      <c r="DQ62" s="19" t="str">
        <v/>
      </c>
      <c r="DR62" s="19" t="str">
        <f>IF(DQ62="","",VLOOKUP(DQ62,'Extrato 2'!$S$3:$U$72,3,0))</f>
        <v/>
      </c>
      <c r="DS62" s="2" t="str">
        <f>IF(DQ62="","",DR62&amp;" ("&amp;VLOOKUP(DQ62,'Extrato 2'!$S$3:$U$72,2,0)&amp;")")</f>
        <v/>
      </c>
      <c r="DT62" s="19">
        <f>IF('Extrato 2'!D62='Extrato 2'!$EJ$8,'Extrato 2'!E62,"")</f>
        <v>0</v>
      </c>
      <c r="DU62" s="19" t="str">
        <f>IF(DT62="","-",'Extrato 2'!$S62)</f>
        <v/>
      </c>
      <c r="DV62" s="19" t="str">
        <v/>
      </c>
      <c r="DW62" s="19" t="str">
        <f>IF(DV62="","",VLOOKUP(DV62,'Extrato 2'!$S$3:$U$72,3,0))</f>
        <v/>
      </c>
      <c r="DX62" s="2" t="str">
        <f>IF(DV62="","",DW62&amp;" ("&amp;VLOOKUP(DV62,'Extrato 2'!$S$3:$U$72,2,0)&amp;")")</f>
        <v/>
      </c>
      <c r="DY62" s="19">
        <f>IF('Extrato 2'!D62='Extrato 2'!$EJ$9,'Extrato 2'!E62,"")</f>
        <v>0</v>
      </c>
      <c r="DZ62" s="19" t="str">
        <f>IF(DY62="","-",'Extrato 2'!$S62)</f>
        <v/>
      </c>
      <c r="EA62" s="19" t="str">
        <v/>
      </c>
      <c r="EB62" s="19" t="str">
        <f>IF(EA62="","",VLOOKUP(EA62,'Extrato 2'!$S$3:$U$72,3,0))</f>
        <v/>
      </c>
      <c r="EC62" s="2" t="str">
        <f>IF(EA62="","",EB62&amp;" ("&amp;VLOOKUP(EA62,'Extrato 2'!$S$3:$U$72,2,0)&amp;")")</f>
        <v/>
      </c>
      <c r="FM62" s="78">
        <v>60</v>
      </c>
      <c r="FN62" s="78" t="str">
        <f>IF('Extrato 2'!$FG$13='Extrato 2'!$GB$29,'Extrato 2'!AE62,IF('Extrato 2'!$FG$13='Extrato 2'!$GC$29,'Extrato 2'!BO62,IF('Extrato 2'!$FG$13='Extrato 2'!$EJ$2,'Extrato 2'!CY62,"")))</f>
        <v/>
      </c>
      <c r="FO62" s="78">
        <v>60</v>
      </c>
      <c r="FP62" s="78" t="str">
        <f>IF('Extrato 2'!$FG$13='Extrato 2'!$GB$29,'Extrato 2'!AJ62,IF('Extrato 2'!$FG$13='Extrato 2'!$GC$29,'Extrato 2'!BT62,IF('Extrato 2'!$FG$13='Extrato 2'!$EJ$2,'Extrato 2'!DD62,"")))</f>
        <v/>
      </c>
      <c r="FQ62" s="78">
        <v>60</v>
      </c>
      <c r="FR62" s="78" t="str">
        <f>IF('Extrato 2'!$FG$13='Extrato 2'!$GB$29,'Extrato 2'!AO62,IF('Extrato 2'!$FG$13='Extrato 2'!$GC$29,'Extrato 2'!BY62,IF('Extrato 2'!$FG$13='Extrato 2'!$EJ$2,'Extrato 2'!DI62,"")))</f>
        <v/>
      </c>
      <c r="FS62" s="78">
        <v>60</v>
      </c>
      <c r="FT62" s="78" t="str">
        <f>IF('Extrato 2'!$FG$13='Extrato 2'!$GB$29,'Extrato 2'!AT62,IF('Extrato 2'!$FG$13='Extrato 2'!$GC$29,'Extrato 2'!CD62,IF('Extrato 2'!$FG$13='Extrato 2'!$EJ$2,'Extrato 2'!DN62,"")))</f>
        <v/>
      </c>
      <c r="FU62" s="78">
        <v>60</v>
      </c>
      <c r="FV62" s="78" t="str">
        <f>IF('Extrato 2'!$FG$13='Extrato 2'!$GB$29,'Extrato 2'!AY62,IF('Extrato 2'!$FG$13='Extrato 2'!$GC$29,'Extrato 2'!CI62,IF('Extrato 2'!$FG$13='Extrato 2'!$EJ$2,'Extrato 2'!DS62,"")))</f>
        <v/>
      </c>
      <c r="FW62" s="78">
        <v>60</v>
      </c>
      <c r="FX62" s="78" t="str">
        <f>IF('Extrato 2'!$FG$13='Extrato 2'!$GB$29,'Extrato 2'!BD62,IF('Extrato 2'!$FG$13='Extrato 2'!$GC$29,'Extrato 2'!CN62,IF('Extrato 2'!$FG$13='Extrato 2'!$EJ$2,'Extrato 2'!DX62,"")))</f>
        <v/>
      </c>
      <c r="FY62" s="78">
        <v>60</v>
      </c>
      <c r="FZ62" s="78" t="str">
        <f>IF('Extrato 2'!$FG$13='Extrato 2'!$GB$29,'Extrato 2'!BI62,IF('Extrato 2'!$FG$13='Extrato 2'!$GC$29,'Extrato 2'!CS62,IF('Extrato 2'!$FG$13='Extrato 2'!$EJ$2,'Extrato 2'!EC62,"")))</f>
        <v/>
      </c>
      <c r="MB62" s="32">
        <f t="shared" si="12"/>
        <v>58</v>
      </c>
      <c r="MC62" s="32">
        <v>60</v>
      </c>
      <c r="MD62" s="32" t="str">
        <f>IF('Extrato 2'!X60=0,"",'Extrato 2'!X60)</f>
        <v/>
      </c>
      <c r="ME62" s="32"/>
      <c r="MF62" s="32"/>
      <c r="MG62" s="32"/>
      <c r="MH62" s="32"/>
      <c r="MI62" s="32"/>
      <c r="MJ62" s="32"/>
      <c r="MK62" s="32"/>
      <c r="ML62" s="32"/>
      <c r="MM62" s="32"/>
      <c r="MN62" s="32"/>
      <c r="MO62" s="32"/>
      <c r="MP62" s="32"/>
      <c r="MQ62" s="32"/>
      <c r="MR62" s="32"/>
      <c r="MS62" s="32"/>
      <c r="MT62" s="32"/>
      <c r="MU62" s="32"/>
      <c r="MV62" s="32"/>
      <c r="MW62" s="32"/>
      <c r="MX62" s="32"/>
      <c r="MY62" s="32"/>
      <c r="MZ62" s="32"/>
      <c r="NA62" s="32"/>
      <c r="NB62" s="32"/>
      <c r="NC62" s="32"/>
      <c r="ND62" s="32"/>
      <c r="NE62" s="32"/>
    </row>
    <row r="63" spans="2:369" ht="15" customHeight="1" x14ac:dyDescent="0.25">
      <c r="B63" s="19">
        <f>'Extrato 2'!MC65</f>
        <v>63</v>
      </c>
      <c r="C63" s="7">
        <f>Esboço!AX61</f>
        <v>61</v>
      </c>
      <c r="D63" s="4"/>
      <c r="E63" s="3"/>
      <c r="F63" s="19" t="str">
        <f t="shared" si="0"/>
        <v>-</v>
      </c>
      <c r="G63" s="19" t="str">
        <f t="shared" si="1"/>
        <v>-</v>
      </c>
      <c r="H63" s="22" t="str">
        <v/>
      </c>
      <c r="I63" s="22" t="str">
        <v/>
      </c>
      <c r="J63" s="76" t="str">
        <f>IFERROR(IF('Análise Quantitativa'!$D$33="Máximo",RANK(D63,$D$3:$D$72,0),IF('Análise Quantitativa'!$D$33="Mínimo",RANK(D63,$D$3:$D$72,1),IF('Análise Quantitativa'!$D$33="- Mínimo",RANK(D63,$D$3:$D$72,1),""))),"")</f>
        <v/>
      </c>
      <c r="K63" s="76" t="str">
        <f>IFERROR(IF('Análise Quantitativa'!$D$33="Máximo",_xlfn.RANK.EQ(D63,$D$3:$D$72,0)+COUNTIF($D$3:D63,D63)-1,IF('Análise Quantitativa'!$D$33="Mínimo",_xlfn.RANK.EQ(D63,$D$3:$D$72,1)+COUNTIF($D$3:D63,D63)-1,IF('Análise Quantitativa'!$D$33="- Mínimo",_xlfn.RANK.EQ(D63,$D$3:$D$72,1)+COUNTIF($D$3:D63,D63)-1,""))),"")</f>
        <v/>
      </c>
      <c r="L63" s="6" t="str">
        <f>IFERROR(IF(ISBLANK(D63),"",IF(AND(D63&gt;'Extrato 2'!$EW$3),'Extrato 2'!$HR$2,IF(AND(D63&lt;'Extrato 2'!$EX$3),'Extrato 2'!$HQ$2,'Extrato 2'!$HP$2))),"")</f>
        <v/>
      </c>
      <c r="M63" s="6" t="e">
        <f>IF((((IF(AND('Extrato 2'!D63&gt;'Extrato 2'!$EW$3),(('Extrato 2'!$EW$3-'Extrato 2'!D63)/'Extrato 2'!D63),IF(AND('Extrato 2'!D63&lt;'Extrato 2'!$EX$3),(('Extrato 2'!$EX$3-'Extrato 2'!D63)/'Extrato 2'!D63),'Extrato 2'!$HW$2)))))&lt;0,IF(AND('Extrato 2'!D63&gt;'Extrato 2'!$EW$3),(('Extrato 2'!$EW$3-'Extrato 2'!D63)/'Extrato 2'!D63),IF(AND('Extrato 2'!D63&lt;'Extrato 2'!$EX$3),(('Extrato 2'!$EX$3-'Extrato 2'!D63)/'Extrato 2'!D63),'Extrato 2'!$HW$2))*-1,IF(AND('Extrato 2'!D63&gt;'Extrato 2'!$EW$3),(('Extrato 2'!$EW$3-'Extrato 2'!D63)/'Extrato 2'!D63),IF(AND('Extrato 2'!D63&lt;'Extrato 2'!$EX$3),(('Extrato 2'!$EX$3-'Extrato 2'!D63)/'Extrato 2'!D63),'Extrato 2'!$HW$2)))</f>
        <v>#DIV/0!</v>
      </c>
      <c r="N63" s="6" t="str">
        <f>IF(AND(D63&gt;'Extrato 2'!$EW$3),M63,"")</f>
        <v/>
      </c>
      <c r="O63" s="6" t="e">
        <f>IF(D63&lt;'Extrato 2'!$EX$3,M63,"")</f>
        <v>#DIV/0!</v>
      </c>
      <c r="P63" s="5" t="str">
        <f>IF('Extrato 2'!L63='Extrato 2'!$HP$2,'Extrato 2'!D63,"")</f>
        <v/>
      </c>
      <c r="Q63" s="4" t="str">
        <f>IF(ISNA(HLOOKUP($Q$2,'Extrato 2'!$ME$3:$NE$74,B63,0)),"",IF(HLOOKUP($Q$2,'Extrato 2'!$ME$3:$NE$74,B63,0)="","",IF(HLOOKUP($Q$2,'Extrato 2'!$ME$3:$NE$74,B63,0)=0,"",HLOOKUP($Q$2,'Extrato 2'!$ME$3:$NE$74,B63,0))))</f>
        <v/>
      </c>
      <c r="S63" s="77" t="str">
        <f t="shared" si="6"/>
        <v/>
      </c>
      <c r="T63" s="19" t="str">
        <f t="shared" si="2"/>
        <v/>
      </c>
      <c r="U63" s="3"/>
      <c r="V63" s="19" t="str">
        <f t="shared" si="3"/>
        <v/>
      </c>
      <c r="X63" s="19" t="str">
        <f t="shared" si="4"/>
        <v/>
      </c>
      <c r="Y63" s="19" t="str">
        <f t="shared" si="5"/>
        <v/>
      </c>
      <c r="AA63" s="19" t="str">
        <f>IF('Extrato 2'!D63='Extrato 2'!$EF$3,'Extrato 2'!E63,"")</f>
        <v/>
      </c>
      <c r="AB63" s="19" t="str">
        <f>IF(AA63="","-",'Extrato 2'!S63)</f>
        <v>-</v>
      </c>
      <c r="AC63" s="19" t="str">
        <v/>
      </c>
      <c r="AD63" s="19" t="str">
        <f>IF(AC63="","",VLOOKUP(AC63,'Extrato 2'!$S$3:$U$72,3,0))</f>
        <v/>
      </c>
      <c r="AE63" s="2" t="str">
        <f>IF(AC63="","",AD63&amp;" ("&amp;VLOOKUP(AC63,'Extrato 2'!$S$3:$U$72,2,0)&amp;")")</f>
        <v/>
      </c>
      <c r="AF63" s="19" t="str">
        <f>IF('Extrato 2'!D63='Extrato 2'!$EF$4,'Extrato 2'!E63,"")</f>
        <v/>
      </c>
      <c r="AG63" s="19" t="str">
        <f>IF(AF63="","-",'Extrato 2'!$S63)</f>
        <v>-</v>
      </c>
      <c r="AH63" s="19" t="str">
        <v/>
      </c>
      <c r="AI63" s="19" t="str">
        <f>IF(AH63="","",VLOOKUP(AH63,'Extrato 2'!$S$3:$U$72,3,0))</f>
        <v/>
      </c>
      <c r="AJ63" s="2" t="str">
        <f>IF(AH63="","",AI63&amp;" ("&amp;VLOOKUP(AH63,'Extrato 2'!$S$3:$U$72,2,0)&amp;")")</f>
        <v/>
      </c>
      <c r="AK63" s="19" t="str">
        <f>IF('Extrato 2'!D63='Extrato 2'!$EF$5,'Extrato 2'!E63,"")</f>
        <v/>
      </c>
      <c r="AL63" s="19" t="str">
        <f>IF(AK63="","-",'Extrato 2'!$S63)</f>
        <v>-</v>
      </c>
      <c r="AM63" s="19" t="str">
        <v/>
      </c>
      <c r="AN63" s="19" t="str">
        <f>IF(AM63="","",VLOOKUP(AM63,'Extrato 2'!$S$3:$U$72,3,0))</f>
        <v/>
      </c>
      <c r="AO63" s="2" t="str">
        <f>IF(AM63="","",AN63&amp;" ("&amp;VLOOKUP(AM63,'Extrato 2'!$S$3:$U$72,2,0)&amp;")")</f>
        <v/>
      </c>
      <c r="AP63" s="19" t="str">
        <f>IF('Extrato 2'!D63='Extrato 2'!$EF$6,'Extrato 2'!E63,"")</f>
        <v/>
      </c>
      <c r="AQ63" s="19" t="str">
        <f>IF(AP63="","-",'Extrato 2'!$S63)</f>
        <v>-</v>
      </c>
      <c r="AR63" s="19" t="str">
        <v/>
      </c>
      <c r="AS63" s="19" t="str">
        <f>IF(AR63="","",VLOOKUP(AR63,'Extrato 2'!$S$3:$U$72,3,0))</f>
        <v/>
      </c>
      <c r="AT63" s="2" t="str">
        <f>IF(AR63="","",AS63&amp;" ("&amp;VLOOKUP(AR63,'Extrato 2'!$S$3:$U$72,2,0)&amp;")")</f>
        <v/>
      </c>
      <c r="AU63" s="19" t="str">
        <f>IF('Extrato 2'!D63='Extrato 2'!$EF$7,'Extrato 2'!E63,"")</f>
        <v/>
      </c>
      <c r="AV63" s="19" t="str">
        <f>IF(AU63="","-",'Extrato 2'!$S63)</f>
        <v>-</v>
      </c>
      <c r="AW63" s="19" t="str">
        <v/>
      </c>
      <c r="AX63" s="19" t="str">
        <f>IF(AW63="","",VLOOKUP(AW63,'Extrato 2'!$S$3:$U$72,3,0))</f>
        <v/>
      </c>
      <c r="AY63" s="2" t="str">
        <f>IF(AW63="","",AX63&amp;" ("&amp;VLOOKUP(AW63,'Extrato 2'!$S$3:$U$72,2,0)&amp;")")</f>
        <v/>
      </c>
      <c r="AZ63" s="19" t="str">
        <f>IF('Extrato 2'!D63='Extrato 2'!$EF$8,'Extrato 2'!E63,"")</f>
        <v/>
      </c>
      <c r="BA63" s="19" t="str">
        <f>IF(AZ63="","-",'Extrato 2'!$S63)</f>
        <v>-</v>
      </c>
      <c r="BB63" s="19" t="str">
        <v/>
      </c>
      <c r="BC63" s="19" t="str">
        <f>IF(BB63="","",VLOOKUP(BB63,'Extrato 2'!$S$3:$U$72,3,0))</f>
        <v/>
      </c>
      <c r="BD63" s="2" t="str">
        <f>IF(BB63="","",BC63&amp;" ("&amp;VLOOKUP(BB63,'Extrato 2'!$S$3:$U$72,2,0)&amp;")")</f>
        <v/>
      </c>
      <c r="BE63" s="19" t="str">
        <f>IF('Extrato 2'!D63='Extrato 2'!$EF$9,'Extrato 2'!E63,"")</f>
        <v/>
      </c>
      <c r="BF63" s="19" t="str">
        <f>IF(BE63="","-",'Extrato 2'!$S63)</f>
        <v>-</v>
      </c>
      <c r="BG63" s="19" t="str">
        <v/>
      </c>
      <c r="BH63" s="19" t="str">
        <f>IF(BG63="","",VLOOKUP(BG63,'Extrato 2'!$S$3:$U$72,3,0))</f>
        <v/>
      </c>
      <c r="BI63" s="2" t="str">
        <f>IF(BG63="","",BH63&amp;" ("&amp;VLOOKUP(BG63,'Extrato 2'!$S$3:$U$72,2,0)&amp;")")</f>
        <v/>
      </c>
      <c r="BK63" s="19" t="str">
        <f>IF('Extrato 2'!D63='Extrato 2'!$EH$3,'Extrato 2'!E63,"")</f>
        <v/>
      </c>
      <c r="BL63" s="19" t="str">
        <f>IF(BK63="","-",'Extrato 2'!S63)</f>
        <v>-</v>
      </c>
      <c r="BM63" s="19" t="str">
        <v/>
      </c>
      <c r="BN63" s="19" t="str">
        <f>IF(BM63="","",VLOOKUP(BM63,'Extrato 2'!$S$3:$U$72,3,0))</f>
        <v/>
      </c>
      <c r="BO63" s="2" t="str">
        <f>IF(BM63="","",BN63&amp;" ("&amp;VLOOKUP(BM63,'Extrato 2'!$S$3:$U$72,2,0)&amp;")")</f>
        <v/>
      </c>
      <c r="BP63" s="19" t="str">
        <f>IF('Extrato 2'!D63='Extrato 2'!$EH$4,'Extrato 2'!E63,"")</f>
        <v/>
      </c>
      <c r="BQ63" s="19" t="str">
        <f>IF(BP63="","-",'Extrato 2'!$S63)</f>
        <v>-</v>
      </c>
      <c r="BR63" s="19" t="str">
        <v/>
      </c>
      <c r="BS63" s="19" t="str">
        <f>IF(BR63="","",VLOOKUP(BR63,'Extrato 2'!$S$3:$U$72,3,0))</f>
        <v/>
      </c>
      <c r="BT63" s="2" t="str">
        <f>IF(BR63="","",BS63&amp;" ("&amp;VLOOKUP(BR63,'Extrato 2'!$S$3:$U$72,2,0)&amp;")")</f>
        <v/>
      </c>
      <c r="BU63" s="19" t="str">
        <f>IF('Extrato 2'!D63='Extrato 2'!$EH$5,'Extrato 2'!E63,"")</f>
        <v/>
      </c>
      <c r="BV63" s="19" t="str">
        <f>IF(BU63="","-",'Extrato 2'!$S63)</f>
        <v>-</v>
      </c>
      <c r="BW63" s="19" t="str">
        <v/>
      </c>
      <c r="BX63" s="19" t="str">
        <f>IF(BW63="","",VLOOKUP(BW63,'Extrato 2'!$S$3:$U$72,3,0))</f>
        <v/>
      </c>
      <c r="BY63" s="2" t="str">
        <f>IF(BW63="","",BX63&amp;" ("&amp;VLOOKUP(BW63,'Extrato 2'!$S$3:$U$72,2,0)&amp;")")</f>
        <v/>
      </c>
      <c r="BZ63" s="19" t="str">
        <f>IF('Extrato 2'!D63='Extrato 2'!$EH$6,'Extrato 2'!E63,"")</f>
        <v/>
      </c>
      <c r="CA63" s="19" t="str">
        <f>IF(BZ63="","-",'Extrato 2'!$S63)</f>
        <v>-</v>
      </c>
      <c r="CB63" s="19" t="str">
        <v/>
      </c>
      <c r="CC63" s="19" t="str">
        <f>IF(CB63="","",VLOOKUP(CB63,'Extrato 2'!$S$3:$U$72,3,0))</f>
        <v/>
      </c>
      <c r="CD63" s="2" t="str">
        <f>IF(CB63="","",CC63&amp;" ("&amp;VLOOKUP(CB63,'Extrato 2'!$S$3:$U$72,2,0)&amp;")")</f>
        <v/>
      </c>
      <c r="CE63" s="19" t="str">
        <f>IF('Extrato 2'!D63='Extrato 2'!$EH$7,'Extrato 2'!E63,"")</f>
        <v/>
      </c>
      <c r="CF63" s="19" t="str">
        <f>IF(CE63="","-",'Extrato 2'!$S63)</f>
        <v>-</v>
      </c>
      <c r="CG63" s="19" t="str">
        <v/>
      </c>
      <c r="CH63" s="19" t="str">
        <f>IF(CG63="","",VLOOKUP(CG63,'Extrato 2'!$S$3:$U$72,3,0))</f>
        <v/>
      </c>
      <c r="CI63" s="2" t="str">
        <f>IF(CG63="","",CH63&amp;" ("&amp;VLOOKUP(CG63,'Extrato 2'!$S$3:$U$72,2,0)&amp;")")</f>
        <v/>
      </c>
      <c r="CJ63" s="19" t="str">
        <f>IF('Extrato 2'!D63='Extrato 2'!$EH$8,'Extrato 2'!E63,"")</f>
        <v/>
      </c>
      <c r="CK63" s="19" t="str">
        <f>IF(CJ63="","-",'Extrato 2'!$S63)</f>
        <v>-</v>
      </c>
      <c r="CL63" s="19" t="str">
        <v/>
      </c>
      <c r="CM63" s="19" t="str">
        <f>IF(CL63="","",VLOOKUP(CL63,'Extrato 2'!$S$3:$U$72,3,0))</f>
        <v/>
      </c>
      <c r="CN63" s="2" t="str">
        <f>IF(CL63="","",CM63&amp;" ("&amp;VLOOKUP(CL63,'Extrato 2'!$S$3:$U$72,2,0)&amp;")")</f>
        <v/>
      </c>
      <c r="CO63" s="19" t="str">
        <f>IF('Extrato 2'!D63='Extrato 2'!$EH$9,'Extrato 2'!E63,"")</f>
        <v/>
      </c>
      <c r="CP63" s="19" t="str">
        <f>IF(CO63="","-",'Extrato 2'!$S63)</f>
        <v>-</v>
      </c>
      <c r="CQ63" s="19" t="str">
        <v/>
      </c>
      <c r="CR63" s="19" t="str">
        <f>IF(CQ63="","",VLOOKUP(CQ63,'Extrato 2'!$S$3:$U$72,3,0))</f>
        <v/>
      </c>
      <c r="CS63" s="2" t="str">
        <f>IF(CQ63="","",CR63&amp;" ("&amp;VLOOKUP(CQ63,'Extrato 2'!$S$3:$U$72,2,0)&amp;")")</f>
        <v/>
      </c>
      <c r="CU63" s="19">
        <f>IF('Extrato 2'!D63='Extrato 2'!$EJ$3,'Extrato 2'!E63,"")</f>
        <v>0</v>
      </c>
      <c r="CV63" s="19" t="str">
        <f>IF(CU63="","-",'Extrato 2'!S63)</f>
        <v/>
      </c>
      <c r="CW63" s="19" t="str">
        <v/>
      </c>
      <c r="CX63" s="19" t="str">
        <f>IF(CW63="","",VLOOKUP(CW63,'Extrato 2'!$S$3:$U$72,3,0))</f>
        <v/>
      </c>
      <c r="CY63" s="2" t="str">
        <f>IF(CW63="","",CX63&amp;" ("&amp;VLOOKUP(CW63,'Extrato 2'!$S$3:$U$72,2,0)&amp;")")</f>
        <v/>
      </c>
      <c r="CZ63" s="19">
        <f>IF('Extrato 2'!D63='Extrato 2'!$EJ$4,'Extrato 2'!E63,"")</f>
        <v>0</v>
      </c>
      <c r="DA63" s="19" t="str">
        <f>IF(CZ63="","-",'Extrato 2'!$S63)</f>
        <v/>
      </c>
      <c r="DB63" s="19" t="str">
        <v/>
      </c>
      <c r="DC63" s="19" t="str">
        <f>IF(DB63="","",VLOOKUP(DB63,'Extrato 2'!$S$3:$U$72,3,0))</f>
        <v/>
      </c>
      <c r="DD63" s="2" t="str">
        <f>IF(DB63="","",DC63&amp;" ("&amp;VLOOKUP(DB63,'Extrato 2'!$S$3:$U$72,2,0)&amp;")")</f>
        <v/>
      </c>
      <c r="DE63" s="19">
        <f>IF('Extrato 2'!D63='Extrato 2'!$EJ$5,'Extrato 2'!E63,"")</f>
        <v>0</v>
      </c>
      <c r="DF63" s="19" t="str">
        <f>IF(DE63="","-",'Extrato 2'!$S63)</f>
        <v/>
      </c>
      <c r="DG63" s="19" t="str">
        <v/>
      </c>
      <c r="DH63" s="19" t="str">
        <f>IF(DG63="","",VLOOKUP(DG63,'Extrato 2'!$S$3:$U$72,3,0))</f>
        <v/>
      </c>
      <c r="DI63" s="2" t="str">
        <f>IF(DG63="","",DH63&amp;" ("&amp;VLOOKUP(DG63,'Extrato 2'!$S$3:$U$72,2,0)&amp;")")</f>
        <v/>
      </c>
      <c r="DJ63" s="19">
        <f>IF('Extrato 2'!D63='Extrato 2'!$EJ$6,'Extrato 2'!E63,"")</f>
        <v>0</v>
      </c>
      <c r="DK63" s="19" t="str">
        <f>IF(DJ63="","-",'Extrato 2'!$S63)</f>
        <v/>
      </c>
      <c r="DL63" s="19" t="str">
        <v/>
      </c>
      <c r="DM63" s="19" t="str">
        <f>IF(DL63="","",VLOOKUP(DL63,'Extrato 2'!$S$3:$U$72,3,0))</f>
        <v/>
      </c>
      <c r="DN63" s="2" t="str">
        <f>IF(DL63="","",DM63&amp;" ("&amp;VLOOKUP(DL63,'Extrato 2'!$S$3:$U$72,2,0)&amp;")")</f>
        <v/>
      </c>
      <c r="DO63" s="19">
        <f>IF('Extrato 2'!D63='Extrato 2'!$EJ$7,'Extrato 2'!E63,"")</f>
        <v>0</v>
      </c>
      <c r="DP63" s="19" t="str">
        <f>IF(DO63="","-",'Extrato 2'!$S63)</f>
        <v/>
      </c>
      <c r="DQ63" s="19" t="str">
        <v/>
      </c>
      <c r="DR63" s="19" t="str">
        <f>IF(DQ63="","",VLOOKUP(DQ63,'Extrato 2'!$S$3:$U$72,3,0))</f>
        <v/>
      </c>
      <c r="DS63" s="2" t="str">
        <f>IF(DQ63="","",DR63&amp;" ("&amp;VLOOKUP(DQ63,'Extrato 2'!$S$3:$U$72,2,0)&amp;")")</f>
        <v/>
      </c>
      <c r="DT63" s="19">
        <f>IF('Extrato 2'!D63='Extrato 2'!$EJ$8,'Extrato 2'!E63,"")</f>
        <v>0</v>
      </c>
      <c r="DU63" s="19" t="str">
        <f>IF(DT63="","-",'Extrato 2'!$S63)</f>
        <v/>
      </c>
      <c r="DV63" s="19" t="str">
        <v/>
      </c>
      <c r="DW63" s="19" t="str">
        <f>IF(DV63="","",VLOOKUP(DV63,'Extrato 2'!$S$3:$U$72,3,0))</f>
        <v/>
      </c>
      <c r="DX63" s="2" t="str">
        <f>IF(DV63="","",DW63&amp;" ("&amp;VLOOKUP(DV63,'Extrato 2'!$S$3:$U$72,2,0)&amp;")")</f>
        <v/>
      </c>
      <c r="DY63" s="19">
        <f>IF('Extrato 2'!D63='Extrato 2'!$EJ$9,'Extrato 2'!E63,"")</f>
        <v>0</v>
      </c>
      <c r="DZ63" s="19" t="str">
        <f>IF(DY63="","-",'Extrato 2'!$S63)</f>
        <v/>
      </c>
      <c r="EA63" s="19" t="str">
        <v/>
      </c>
      <c r="EB63" s="19" t="str">
        <f>IF(EA63="","",VLOOKUP(EA63,'Extrato 2'!$S$3:$U$72,3,0))</f>
        <v/>
      </c>
      <c r="EC63" s="2" t="str">
        <f>IF(EA63="","",EB63&amp;" ("&amp;VLOOKUP(EA63,'Extrato 2'!$S$3:$U$72,2,0)&amp;")")</f>
        <v/>
      </c>
      <c r="FM63" s="78">
        <v>61</v>
      </c>
      <c r="FN63" s="78" t="str">
        <f>IF('Extrato 2'!$FG$13='Extrato 2'!$GB$29,'Extrato 2'!AE63,IF('Extrato 2'!$FG$13='Extrato 2'!$GC$29,'Extrato 2'!BO63,IF('Extrato 2'!$FG$13='Extrato 2'!$EJ$2,'Extrato 2'!CY63,"")))</f>
        <v/>
      </c>
      <c r="FO63" s="78">
        <v>61</v>
      </c>
      <c r="FP63" s="78" t="str">
        <f>IF('Extrato 2'!$FG$13='Extrato 2'!$GB$29,'Extrato 2'!AJ63,IF('Extrato 2'!$FG$13='Extrato 2'!$GC$29,'Extrato 2'!BT63,IF('Extrato 2'!$FG$13='Extrato 2'!$EJ$2,'Extrato 2'!DD63,"")))</f>
        <v/>
      </c>
      <c r="FQ63" s="78">
        <v>61</v>
      </c>
      <c r="FR63" s="78" t="str">
        <f>IF('Extrato 2'!$FG$13='Extrato 2'!$GB$29,'Extrato 2'!AO63,IF('Extrato 2'!$FG$13='Extrato 2'!$GC$29,'Extrato 2'!BY63,IF('Extrato 2'!$FG$13='Extrato 2'!$EJ$2,'Extrato 2'!DI63,"")))</f>
        <v/>
      </c>
      <c r="FS63" s="78">
        <v>61</v>
      </c>
      <c r="FT63" s="78" t="str">
        <f>IF('Extrato 2'!$FG$13='Extrato 2'!$GB$29,'Extrato 2'!AT63,IF('Extrato 2'!$FG$13='Extrato 2'!$GC$29,'Extrato 2'!CD63,IF('Extrato 2'!$FG$13='Extrato 2'!$EJ$2,'Extrato 2'!DN63,"")))</f>
        <v/>
      </c>
      <c r="FU63" s="78">
        <v>61</v>
      </c>
      <c r="FV63" s="78" t="str">
        <f>IF('Extrato 2'!$FG$13='Extrato 2'!$GB$29,'Extrato 2'!AY63,IF('Extrato 2'!$FG$13='Extrato 2'!$GC$29,'Extrato 2'!CI63,IF('Extrato 2'!$FG$13='Extrato 2'!$EJ$2,'Extrato 2'!DS63,"")))</f>
        <v/>
      </c>
      <c r="FW63" s="78">
        <v>61</v>
      </c>
      <c r="FX63" s="78" t="str">
        <f>IF('Extrato 2'!$FG$13='Extrato 2'!$GB$29,'Extrato 2'!BD63,IF('Extrato 2'!$FG$13='Extrato 2'!$GC$29,'Extrato 2'!CN63,IF('Extrato 2'!$FG$13='Extrato 2'!$EJ$2,'Extrato 2'!DX63,"")))</f>
        <v/>
      </c>
      <c r="FY63" s="78">
        <v>61</v>
      </c>
      <c r="FZ63" s="78" t="str">
        <f>IF('Extrato 2'!$FG$13='Extrato 2'!$GB$29,'Extrato 2'!BI63,IF('Extrato 2'!$FG$13='Extrato 2'!$GC$29,'Extrato 2'!CS63,IF('Extrato 2'!$FG$13='Extrato 2'!$EJ$2,'Extrato 2'!EC63,"")))</f>
        <v/>
      </c>
      <c r="MB63" s="32">
        <f t="shared" si="12"/>
        <v>59</v>
      </c>
      <c r="MC63" s="32">
        <v>61</v>
      </c>
      <c r="MD63" s="32" t="str">
        <f>IF('Extrato 2'!X61=0,"",'Extrato 2'!X61)</f>
        <v/>
      </c>
      <c r="ME63" s="32"/>
      <c r="MF63" s="32"/>
      <c r="MG63" s="32"/>
      <c r="MH63" s="32"/>
      <c r="MI63" s="32"/>
      <c r="MJ63" s="32"/>
      <c r="MK63" s="32"/>
      <c r="ML63" s="32"/>
      <c r="MM63" s="32"/>
      <c r="MN63" s="32"/>
      <c r="MO63" s="32"/>
      <c r="MP63" s="32"/>
      <c r="MQ63" s="32"/>
      <c r="MR63" s="32"/>
      <c r="MS63" s="32"/>
      <c r="MT63" s="32"/>
      <c r="MU63" s="32"/>
      <c r="MV63" s="32"/>
      <c r="MW63" s="32"/>
      <c r="MX63" s="32"/>
      <c r="MY63" s="32"/>
      <c r="MZ63" s="32"/>
      <c r="NA63" s="32"/>
      <c r="NB63" s="32"/>
      <c r="NC63" s="32"/>
      <c r="ND63" s="32"/>
      <c r="NE63" s="32"/>
    </row>
    <row r="64" spans="2:369" ht="15" customHeight="1" x14ac:dyDescent="0.25">
      <c r="B64" s="19">
        <f>'Extrato 2'!MC66</f>
        <v>64</v>
      </c>
      <c r="C64" s="7">
        <f>Esboço!AX62</f>
        <v>62</v>
      </c>
      <c r="D64" s="4"/>
      <c r="E64" s="3"/>
      <c r="F64" s="19" t="str">
        <f t="shared" si="0"/>
        <v>-</v>
      </c>
      <c r="G64" s="19" t="str">
        <f t="shared" si="1"/>
        <v>-</v>
      </c>
      <c r="H64" s="22" t="str">
        <v/>
      </c>
      <c r="I64" s="22" t="str">
        <v/>
      </c>
      <c r="J64" s="76" t="str">
        <f>IFERROR(IF('Análise Quantitativa'!$D$33="Máximo",RANK(D64,$D$3:$D$72,0),IF('Análise Quantitativa'!$D$33="Mínimo",RANK(D64,$D$3:$D$72,1),IF('Análise Quantitativa'!$D$33="- Mínimo",RANK(D64,$D$3:$D$72,1),""))),"")</f>
        <v/>
      </c>
      <c r="K64" s="76" t="str">
        <f>IFERROR(IF('Análise Quantitativa'!$D$33="Máximo",_xlfn.RANK.EQ(D64,$D$3:$D$72,0)+COUNTIF($D$3:D64,D64)-1,IF('Análise Quantitativa'!$D$33="Mínimo",_xlfn.RANK.EQ(D64,$D$3:$D$72,1)+COUNTIF($D$3:D64,D64)-1,IF('Análise Quantitativa'!$D$33="- Mínimo",_xlfn.RANK.EQ(D64,$D$3:$D$72,1)+COUNTIF($D$3:D64,D64)-1,""))),"")</f>
        <v/>
      </c>
      <c r="L64" s="6" t="str">
        <f>IFERROR(IF(ISBLANK(D64),"",IF(AND(D64&gt;'Extrato 2'!$EW$3),'Extrato 2'!$HR$2,IF(AND(D64&lt;'Extrato 2'!$EX$3),'Extrato 2'!$HQ$2,'Extrato 2'!$HP$2))),"")</f>
        <v/>
      </c>
      <c r="M64" s="6" t="e">
        <f>IF((((IF(AND('Extrato 2'!D64&gt;'Extrato 2'!$EW$3),(('Extrato 2'!$EW$3-'Extrato 2'!D64)/'Extrato 2'!D64),IF(AND('Extrato 2'!D64&lt;'Extrato 2'!$EX$3),(('Extrato 2'!$EX$3-'Extrato 2'!D64)/'Extrato 2'!D64),'Extrato 2'!$HW$2)))))&lt;0,IF(AND('Extrato 2'!D64&gt;'Extrato 2'!$EW$3),(('Extrato 2'!$EW$3-'Extrato 2'!D64)/'Extrato 2'!D64),IF(AND('Extrato 2'!D64&lt;'Extrato 2'!$EX$3),(('Extrato 2'!$EX$3-'Extrato 2'!D64)/'Extrato 2'!D64),'Extrato 2'!$HW$2))*-1,IF(AND('Extrato 2'!D64&gt;'Extrato 2'!$EW$3),(('Extrato 2'!$EW$3-'Extrato 2'!D64)/'Extrato 2'!D64),IF(AND('Extrato 2'!D64&lt;'Extrato 2'!$EX$3),(('Extrato 2'!$EX$3-'Extrato 2'!D64)/'Extrato 2'!D64),'Extrato 2'!$HW$2)))</f>
        <v>#DIV/0!</v>
      </c>
      <c r="N64" s="6" t="str">
        <f>IF(AND(D64&gt;'Extrato 2'!$EW$3),M64,"")</f>
        <v/>
      </c>
      <c r="O64" s="6" t="e">
        <f>IF(D64&lt;'Extrato 2'!$EX$3,M64,"")</f>
        <v>#DIV/0!</v>
      </c>
      <c r="P64" s="5" t="str">
        <f>IF('Extrato 2'!L64='Extrato 2'!$HP$2,'Extrato 2'!D64,"")</f>
        <v/>
      </c>
      <c r="Q64" s="4" t="str">
        <f>IF(ISNA(HLOOKUP($Q$2,'Extrato 2'!$ME$3:$NE$74,B64,0)),"",IF(HLOOKUP($Q$2,'Extrato 2'!$ME$3:$NE$74,B64,0)="","",IF(HLOOKUP($Q$2,'Extrato 2'!$ME$3:$NE$74,B64,0)=0,"",HLOOKUP($Q$2,'Extrato 2'!$ME$3:$NE$74,B64,0))))</f>
        <v/>
      </c>
      <c r="S64" s="77" t="str">
        <f t="shared" si="6"/>
        <v/>
      </c>
      <c r="T64" s="19" t="str">
        <f t="shared" si="2"/>
        <v/>
      </c>
      <c r="U64" s="3"/>
      <c r="V64" s="19" t="str">
        <f t="shared" si="3"/>
        <v/>
      </c>
      <c r="X64" s="19" t="str">
        <f t="shared" si="4"/>
        <v/>
      </c>
      <c r="Y64" s="19" t="str">
        <f t="shared" si="5"/>
        <v/>
      </c>
      <c r="AA64" s="19" t="str">
        <f>IF('Extrato 2'!D64='Extrato 2'!$EF$3,'Extrato 2'!E64,"")</f>
        <v/>
      </c>
      <c r="AB64" s="19" t="str">
        <f>IF(AA64="","-",'Extrato 2'!S64)</f>
        <v>-</v>
      </c>
      <c r="AC64" s="19" t="str">
        <v/>
      </c>
      <c r="AD64" s="19" t="str">
        <f>IF(AC64="","",VLOOKUP(AC64,'Extrato 2'!$S$3:$U$72,3,0))</f>
        <v/>
      </c>
      <c r="AE64" s="2" t="str">
        <f>IF(AC64="","",AD64&amp;" ("&amp;VLOOKUP(AC64,'Extrato 2'!$S$3:$U$72,2,0)&amp;")")</f>
        <v/>
      </c>
      <c r="AF64" s="19" t="str">
        <f>IF('Extrato 2'!D64='Extrato 2'!$EF$4,'Extrato 2'!E64,"")</f>
        <v/>
      </c>
      <c r="AG64" s="19" t="str">
        <f>IF(AF64="","-",'Extrato 2'!$S64)</f>
        <v>-</v>
      </c>
      <c r="AH64" s="19" t="str">
        <v/>
      </c>
      <c r="AI64" s="19" t="str">
        <f>IF(AH64="","",VLOOKUP(AH64,'Extrato 2'!$S$3:$U$72,3,0))</f>
        <v/>
      </c>
      <c r="AJ64" s="2" t="str">
        <f>IF(AH64="","",AI64&amp;" ("&amp;VLOOKUP(AH64,'Extrato 2'!$S$3:$U$72,2,0)&amp;")")</f>
        <v/>
      </c>
      <c r="AK64" s="19" t="str">
        <f>IF('Extrato 2'!D64='Extrato 2'!$EF$5,'Extrato 2'!E64,"")</f>
        <v/>
      </c>
      <c r="AL64" s="19" t="str">
        <f>IF(AK64="","-",'Extrato 2'!$S64)</f>
        <v>-</v>
      </c>
      <c r="AM64" s="19" t="str">
        <v/>
      </c>
      <c r="AN64" s="19" t="str">
        <f>IF(AM64="","",VLOOKUP(AM64,'Extrato 2'!$S$3:$U$72,3,0))</f>
        <v/>
      </c>
      <c r="AO64" s="2" t="str">
        <f>IF(AM64="","",AN64&amp;" ("&amp;VLOOKUP(AM64,'Extrato 2'!$S$3:$U$72,2,0)&amp;")")</f>
        <v/>
      </c>
      <c r="AP64" s="19" t="str">
        <f>IF('Extrato 2'!D64='Extrato 2'!$EF$6,'Extrato 2'!E64,"")</f>
        <v/>
      </c>
      <c r="AQ64" s="19" t="str">
        <f>IF(AP64="","-",'Extrato 2'!$S64)</f>
        <v>-</v>
      </c>
      <c r="AR64" s="19" t="str">
        <v/>
      </c>
      <c r="AS64" s="19" t="str">
        <f>IF(AR64="","",VLOOKUP(AR64,'Extrato 2'!$S$3:$U$72,3,0))</f>
        <v/>
      </c>
      <c r="AT64" s="2" t="str">
        <f>IF(AR64="","",AS64&amp;" ("&amp;VLOOKUP(AR64,'Extrato 2'!$S$3:$U$72,2,0)&amp;")")</f>
        <v/>
      </c>
      <c r="AU64" s="19" t="str">
        <f>IF('Extrato 2'!D64='Extrato 2'!$EF$7,'Extrato 2'!E64,"")</f>
        <v/>
      </c>
      <c r="AV64" s="19" t="str">
        <f>IF(AU64="","-",'Extrato 2'!$S64)</f>
        <v>-</v>
      </c>
      <c r="AW64" s="19" t="str">
        <v/>
      </c>
      <c r="AX64" s="19" t="str">
        <f>IF(AW64="","",VLOOKUP(AW64,'Extrato 2'!$S$3:$U$72,3,0))</f>
        <v/>
      </c>
      <c r="AY64" s="2" t="str">
        <f>IF(AW64="","",AX64&amp;" ("&amp;VLOOKUP(AW64,'Extrato 2'!$S$3:$U$72,2,0)&amp;")")</f>
        <v/>
      </c>
      <c r="AZ64" s="19" t="str">
        <f>IF('Extrato 2'!D64='Extrato 2'!$EF$8,'Extrato 2'!E64,"")</f>
        <v/>
      </c>
      <c r="BA64" s="19" t="str">
        <f>IF(AZ64="","-",'Extrato 2'!$S64)</f>
        <v>-</v>
      </c>
      <c r="BB64" s="19" t="str">
        <v/>
      </c>
      <c r="BC64" s="19" t="str">
        <f>IF(BB64="","",VLOOKUP(BB64,'Extrato 2'!$S$3:$U$72,3,0))</f>
        <v/>
      </c>
      <c r="BD64" s="2" t="str">
        <f>IF(BB64="","",BC64&amp;" ("&amp;VLOOKUP(BB64,'Extrato 2'!$S$3:$U$72,2,0)&amp;")")</f>
        <v/>
      </c>
      <c r="BE64" s="19" t="str">
        <f>IF('Extrato 2'!D64='Extrato 2'!$EF$9,'Extrato 2'!E64,"")</f>
        <v/>
      </c>
      <c r="BF64" s="19" t="str">
        <f>IF(BE64="","-",'Extrato 2'!$S64)</f>
        <v>-</v>
      </c>
      <c r="BG64" s="19" t="str">
        <v/>
      </c>
      <c r="BH64" s="19" t="str">
        <f>IF(BG64="","",VLOOKUP(BG64,'Extrato 2'!$S$3:$U$72,3,0))</f>
        <v/>
      </c>
      <c r="BI64" s="2" t="str">
        <f>IF(BG64="","",BH64&amp;" ("&amp;VLOOKUP(BG64,'Extrato 2'!$S$3:$U$72,2,0)&amp;")")</f>
        <v/>
      </c>
      <c r="BK64" s="19" t="str">
        <f>IF('Extrato 2'!D64='Extrato 2'!$EH$3,'Extrato 2'!E64,"")</f>
        <v/>
      </c>
      <c r="BL64" s="19" t="str">
        <f>IF(BK64="","-",'Extrato 2'!S64)</f>
        <v>-</v>
      </c>
      <c r="BM64" s="19" t="str">
        <v/>
      </c>
      <c r="BN64" s="19" t="str">
        <f>IF(BM64="","",VLOOKUP(BM64,'Extrato 2'!$S$3:$U$72,3,0))</f>
        <v/>
      </c>
      <c r="BO64" s="2" t="str">
        <f>IF(BM64="","",BN64&amp;" ("&amp;VLOOKUP(BM64,'Extrato 2'!$S$3:$U$72,2,0)&amp;")")</f>
        <v/>
      </c>
      <c r="BP64" s="19" t="str">
        <f>IF('Extrato 2'!D64='Extrato 2'!$EH$4,'Extrato 2'!E64,"")</f>
        <v/>
      </c>
      <c r="BQ64" s="19" t="str">
        <f>IF(BP64="","-",'Extrato 2'!$S64)</f>
        <v>-</v>
      </c>
      <c r="BR64" s="19" t="str">
        <v/>
      </c>
      <c r="BS64" s="19" t="str">
        <f>IF(BR64="","",VLOOKUP(BR64,'Extrato 2'!$S$3:$U$72,3,0))</f>
        <v/>
      </c>
      <c r="BT64" s="2" t="str">
        <f>IF(BR64="","",BS64&amp;" ("&amp;VLOOKUP(BR64,'Extrato 2'!$S$3:$U$72,2,0)&amp;")")</f>
        <v/>
      </c>
      <c r="BU64" s="19" t="str">
        <f>IF('Extrato 2'!D64='Extrato 2'!$EH$5,'Extrato 2'!E64,"")</f>
        <v/>
      </c>
      <c r="BV64" s="19" t="str">
        <f>IF(BU64="","-",'Extrato 2'!$S64)</f>
        <v>-</v>
      </c>
      <c r="BW64" s="19" t="str">
        <v/>
      </c>
      <c r="BX64" s="19" t="str">
        <f>IF(BW64="","",VLOOKUP(BW64,'Extrato 2'!$S$3:$U$72,3,0))</f>
        <v/>
      </c>
      <c r="BY64" s="2" t="str">
        <f>IF(BW64="","",BX64&amp;" ("&amp;VLOOKUP(BW64,'Extrato 2'!$S$3:$U$72,2,0)&amp;")")</f>
        <v/>
      </c>
      <c r="BZ64" s="19" t="str">
        <f>IF('Extrato 2'!D64='Extrato 2'!$EH$6,'Extrato 2'!E64,"")</f>
        <v/>
      </c>
      <c r="CA64" s="19" t="str">
        <f>IF(BZ64="","-",'Extrato 2'!$S64)</f>
        <v>-</v>
      </c>
      <c r="CB64" s="19" t="str">
        <v/>
      </c>
      <c r="CC64" s="19" t="str">
        <f>IF(CB64="","",VLOOKUP(CB64,'Extrato 2'!$S$3:$U$72,3,0))</f>
        <v/>
      </c>
      <c r="CD64" s="2" t="str">
        <f>IF(CB64="","",CC64&amp;" ("&amp;VLOOKUP(CB64,'Extrato 2'!$S$3:$U$72,2,0)&amp;")")</f>
        <v/>
      </c>
      <c r="CE64" s="19" t="str">
        <f>IF('Extrato 2'!D64='Extrato 2'!$EH$7,'Extrato 2'!E64,"")</f>
        <v/>
      </c>
      <c r="CF64" s="19" t="str">
        <f>IF(CE64="","-",'Extrato 2'!$S64)</f>
        <v>-</v>
      </c>
      <c r="CG64" s="19" t="str">
        <v/>
      </c>
      <c r="CH64" s="19" t="str">
        <f>IF(CG64="","",VLOOKUP(CG64,'Extrato 2'!$S$3:$U$72,3,0))</f>
        <v/>
      </c>
      <c r="CI64" s="2" t="str">
        <f>IF(CG64="","",CH64&amp;" ("&amp;VLOOKUP(CG64,'Extrato 2'!$S$3:$U$72,2,0)&amp;")")</f>
        <v/>
      </c>
      <c r="CJ64" s="19" t="str">
        <f>IF('Extrato 2'!D64='Extrato 2'!$EH$8,'Extrato 2'!E64,"")</f>
        <v/>
      </c>
      <c r="CK64" s="19" t="str">
        <f>IF(CJ64="","-",'Extrato 2'!$S64)</f>
        <v>-</v>
      </c>
      <c r="CL64" s="19" t="str">
        <v/>
      </c>
      <c r="CM64" s="19" t="str">
        <f>IF(CL64="","",VLOOKUP(CL64,'Extrato 2'!$S$3:$U$72,3,0))</f>
        <v/>
      </c>
      <c r="CN64" s="2" t="str">
        <f>IF(CL64="","",CM64&amp;" ("&amp;VLOOKUP(CL64,'Extrato 2'!$S$3:$U$72,2,0)&amp;")")</f>
        <v/>
      </c>
      <c r="CO64" s="19" t="str">
        <f>IF('Extrato 2'!D64='Extrato 2'!$EH$9,'Extrato 2'!E64,"")</f>
        <v/>
      </c>
      <c r="CP64" s="19" t="str">
        <f>IF(CO64="","-",'Extrato 2'!$S64)</f>
        <v>-</v>
      </c>
      <c r="CQ64" s="19" t="str">
        <v/>
      </c>
      <c r="CR64" s="19" t="str">
        <f>IF(CQ64="","",VLOOKUP(CQ64,'Extrato 2'!$S$3:$U$72,3,0))</f>
        <v/>
      </c>
      <c r="CS64" s="2" t="str">
        <f>IF(CQ64="","",CR64&amp;" ("&amp;VLOOKUP(CQ64,'Extrato 2'!$S$3:$U$72,2,0)&amp;")")</f>
        <v/>
      </c>
      <c r="CU64" s="19">
        <f>IF('Extrato 2'!D64='Extrato 2'!$EJ$3,'Extrato 2'!E64,"")</f>
        <v>0</v>
      </c>
      <c r="CV64" s="19" t="str">
        <f>IF(CU64="","-",'Extrato 2'!S64)</f>
        <v/>
      </c>
      <c r="CW64" s="19" t="str">
        <v/>
      </c>
      <c r="CX64" s="19" t="str">
        <f>IF(CW64="","",VLOOKUP(CW64,'Extrato 2'!$S$3:$U$72,3,0))</f>
        <v/>
      </c>
      <c r="CY64" s="2" t="str">
        <f>IF(CW64="","",CX64&amp;" ("&amp;VLOOKUP(CW64,'Extrato 2'!$S$3:$U$72,2,0)&amp;")")</f>
        <v/>
      </c>
      <c r="CZ64" s="19">
        <f>IF('Extrato 2'!D64='Extrato 2'!$EJ$4,'Extrato 2'!E64,"")</f>
        <v>0</v>
      </c>
      <c r="DA64" s="19" t="str">
        <f>IF(CZ64="","-",'Extrato 2'!$S64)</f>
        <v/>
      </c>
      <c r="DB64" s="19" t="str">
        <v/>
      </c>
      <c r="DC64" s="19" t="str">
        <f>IF(DB64="","",VLOOKUP(DB64,'Extrato 2'!$S$3:$U$72,3,0))</f>
        <v/>
      </c>
      <c r="DD64" s="2" t="str">
        <f>IF(DB64="","",DC64&amp;" ("&amp;VLOOKUP(DB64,'Extrato 2'!$S$3:$U$72,2,0)&amp;")")</f>
        <v/>
      </c>
      <c r="DE64" s="19">
        <f>IF('Extrato 2'!D64='Extrato 2'!$EJ$5,'Extrato 2'!E64,"")</f>
        <v>0</v>
      </c>
      <c r="DF64" s="19" t="str">
        <f>IF(DE64="","-",'Extrato 2'!$S64)</f>
        <v/>
      </c>
      <c r="DG64" s="19" t="str">
        <v/>
      </c>
      <c r="DH64" s="19" t="str">
        <f>IF(DG64="","",VLOOKUP(DG64,'Extrato 2'!$S$3:$U$72,3,0))</f>
        <v/>
      </c>
      <c r="DI64" s="2" t="str">
        <f>IF(DG64="","",DH64&amp;" ("&amp;VLOOKUP(DG64,'Extrato 2'!$S$3:$U$72,2,0)&amp;")")</f>
        <v/>
      </c>
      <c r="DJ64" s="19">
        <f>IF('Extrato 2'!D64='Extrato 2'!$EJ$6,'Extrato 2'!E64,"")</f>
        <v>0</v>
      </c>
      <c r="DK64" s="19" t="str">
        <f>IF(DJ64="","-",'Extrato 2'!$S64)</f>
        <v/>
      </c>
      <c r="DL64" s="19" t="str">
        <v/>
      </c>
      <c r="DM64" s="19" t="str">
        <f>IF(DL64="","",VLOOKUP(DL64,'Extrato 2'!$S$3:$U$72,3,0))</f>
        <v/>
      </c>
      <c r="DN64" s="2" t="str">
        <f>IF(DL64="","",DM64&amp;" ("&amp;VLOOKUP(DL64,'Extrato 2'!$S$3:$U$72,2,0)&amp;")")</f>
        <v/>
      </c>
      <c r="DO64" s="19">
        <f>IF('Extrato 2'!D64='Extrato 2'!$EJ$7,'Extrato 2'!E64,"")</f>
        <v>0</v>
      </c>
      <c r="DP64" s="19" t="str">
        <f>IF(DO64="","-",'Extrato 2'!$S64)</f>
        <v/>
      </c>
      <c r="DQ64" s="19" t="str">
        <v/>
      </c>
      <c r="DR64" s="19" t="str">
        <f>IF(DQ64="","",VLOOKUP(DQ64,'Extrato 2'!$S$3:$U$72,3,0))</f>
        <v/>
      </c>
      <c r="DS64" s="2" t="str">
        <f>IF(DQ64="","",DR64&amp;" ("&amp;VLOOKUP(DQ64,'Extrato 2'!$S$3:$U$72,2,0)&amp;")")</f>
        <v/>
      </c>
      <c r="DT64" s="19">
        <f>IF('Extrato 2'!D64='Extrato 2'!$EJ$8,'Extrato 2'!E64,"")</f>
        <v>0</v>
      </c>
      <c r="DU64" s="19" t="str">
        <f>IF(DT64="","-",'Extrato 2'!$S64)</f>
        <v/>
      </c>
      <c r="DV64" s="19" t="str">
        <v/>
      </c>
      <c r="DW64" s="19" t="str">
        <f>IF(DV64="","",VLOOKUP(DV64,'Extrato 2'!$S$3:$U$72,3,0))</f>
        <v/>
      </c>
      <c r="DX64" s="2" t="str">
        <f>IF(DV64="","",DW64&amp;" ("&amp;VLOOKUP(DV64,'Extrato 2'!$S$3:$U$72,2,0)&amp;")")</f>
        <v/>
      </c>
      <c r="DY64" s="19">
        <f>IF('Extrato 2'!D64='Extrato 2'!$EJ$9,'Extrato 2'!E64,"")</f>
        <v>0</v>
      </c>
      <c r="DZ64" s="19" t="str">
        <f>IF(DY64="","-",'Extrato 2'!$S64)</f>
        <v/>
      </c>
      <c r="EA64" s="19" t="str">
        <v/>
      </c>
      <c r="EB64" s="19" t="str">
        <f>IF(EA64="","",VLOOKUP(EA64,'Extrato 2'!$S$3:$U$72,3,0))</f>
        <v/>
      </c>
      <c r="EC64" s="2" t="str">
        <f>IF(EA64="","",EB64&amp;" ("&amp;VLOOKUP(EA64,'Extrato 2'!$S$3:$U$72,2,0)&amp;")")</f>
        <v/>
      </c>
      <c r="FM64" s="78">
        <v>62</v>
      </c>
      <c r="FN64" s="78" t="str">
        <f>IF('Extrato 2'!$FG$13='Extrato 2'!$GB$29,'Extrato 2'!AE64,IF('Extrato 2'!$FG$13='Extrato 2'!$GC$29,'Extrato 2'!BO64,IF('Extrato 2'!$FG$13='Extrato 2'!$EJ$2,'Extrato 2'!CY64,"")))</f>
        <v/>
      </c>
      <c r="FO64" s="78">
        <v>62</v>
      </c>
      <c r="FP64" s="78" t="str">
        <f>IF('Extrato 2'!$FG$13='Extrato 2'!$GB$29,'Extrato 2'!AJ64,IF('Extrato 2'!$FG$13='Extrato 2'!$GC$29,'Extrato 2'!BT64,IF('Extrato 2'!$FG$13='Extrato 2'!$EJ$2,'Extrato 2'!DD64,"")))</f>
        <v/>
      </c>
      <c r="FQ64" s="78">
        <v>62</v>
      </c>
      <c r="FR64" s="78" t="str">
        <f>IF('Extrato 2'!$FG$13='Extrato 2'!$GB$29,'Extrato 2'!AO64,IF('Extrato 2'!$FG$13='Extrato 2'!$GC$29,'Extrato 2'!BY64,IF('Extrato 2'!$FG$13='Extrato 2'!$EJ$2,'Extrato 2'!DI64,"")))</f>
        <v/>
      </c>
      <c r="FS64" s="78">
        <v>62</v>
      </c>
      <c r="FT64" s="78" t="str">
        <f>IF('Extrato 2'!$FG$13='Extrato 2'!$GB$29,'Extrato 2'!AT64,IF('Extrato 2'!$FG$13='Extrato 2'!$GC$29,'Extrato 2'!CD64,IF('Extrato 2'!$FG$13='Extrato 2'!$EJ$2,'Extrato 2'!DN64,"")))</f>
        <v/>
      </c>
      <c r="FU64" s="78">
        <v>62</v>
      </c>
      <c r="FV64" s="78" t="str">
        <f>IF('Extrato 2'!$FG$13='Extrato 2'!$GB$29,'Extrato 2'!AY64,IF('Extrato 2'!$FG$13='Extrato 2'!$GC$29,'Extrato 2'!CI64,IF('Extrato 2'!$FG$13='Extrato 2'!$EJ$2,'Extrato 2'!DS64,"")))</f>
        <v/>
      </c>
      <c r="FW64" s="78">
        <v>62</v>
      </c>
      <c r="FX64" s="78" t="str">
        <f>IF('Extrato 2'!$FG$13='Extrato 2'!$GB$29,'Extrato 2'!BD64,IF('Extrato 2'!$FG$13='Extrato 2'!$GC$29,'Extrato 2'!CN64,IF('Extrato 2'!$FG$13='Extrato 2'!$EJ$2,'Extrato 2'!DX64,"")))</f>
        <v/>
      </c>
      <c r="FY64" s="78">
        <v>62</v>
      </c>
      <c r="FZ64" s="78" t="str">
        <f>IF('Extrato 2'!$FG$13='Extrato 2'!$GB$29,'Extrato 2'!BI64,IF('Extrato 2'!$FG$13='Extrato 2'!$GC$29,'Extrato 2'!CS64,IF('Extrato 2'!$FG$13='Extrato 2'!$EJ$2,'Extrato 2'!EC64,"")))</f>
        <v/>
      </c>
      <c r="MB64" s="32">
        <f t="shared" si="12"/>
        <v>60</v>
      </c>
      <c r="MC64" s="32">
        <v>62</v>
      </c>
      <c r="MD64" s="32" t="str">
        <f>IF('Extrato 2'!X62=0,"",'Extrato 2'!X62)</f>
        <v/>
      </c>
      <c r="ME64" s="32"/>
      <c r="MF64" s="32"/>
      <c r="MG64" s="32"/>
      <c r="MH64" s="32"/>
      <c r="MI64" s="32"/>
      <c r="MJ64" s="32"/>
      <c r="MK64" s="32"/>
      <c r="ML64" s="32"/>
      <c r="MM64" s="32"/>
      <c r="MN64" s="32"/>
      <c r="MO64" s="32"/>
      <c r="MP64" s="32"/>
      <c r="MQ64" s="32"/>
      <c r="MR64" s="32"/>
      <c r="MS64" s="32"/>
      <c r="MT64" s="32"/>
      <c r="MU64" s="32"/>
      <c r="MV64" s="32"/>
      <c r="MW64" s="32"/>
      <c r="MX64" s="32"/>
      <c r="MY64" s="32"/>
      <c r="MZ64" s="32"/>
      <c r="NA64" s="32"/>
      <c r="NB64" s="32"/>
      <c r="NC64" s="32"/>
      <c r="ND64" s="32"/>
      <c r="NE64" s="32"/>
    </row>
    <row r="65" spans="2:369" ht="15" customHeight="1" x14ac:dyDescent="0.25">
      <c r="B65" s="19">
        <f>'Extrato 2'!MC67</f>
        <v>65</v>
      </c>
      <c r="C65" s="7">
        <f>Esboço!AX63</f>
        <v>63</v>
      </c>
      <c r="D65" s="4"/>
      <c r="E65" s="3"/>
      <c r="F65" s="19" t="str">
        <f t="shared" si="0"/>
        <v>-</v>
      </c>
      <c r="G65" s="19" t="str">
        <f t="shared" si="1"/>
        <v>-</v>
      </c>
      <c r="H65" s="22" t="str">
        <v/>
      </c>
      <c r="I65" s="22" t="str">
        <v/>
      </c>
      <c r="J65" s="76" t="str">
        <f>IFERROR(IF('Análise Quantitativa'!$D$33="Máximo",RANK(D65,$D$3:$D$72,0),IF('Análise Quantitativa'!$D$33="Mínimo",RANK(D65,$D$3:$D$72,1),IF('Análise Quantitativa'!$D$33="- Mínimo",RANK(D65,$D$3:$D$72,1),""))),"")</f>
        <v/>
      </c>
      <c r="K65" s="76" t="str">
        <f>IFERROR(IF('Análise Quantitativa'!$D$33="Máximo",_xlfn.RANK.EQ(D65,$D$3:$D$72,0)+COUNTIF($D$3:D65,D65)-1,IF('Análise Quantitativa'!$D$33="Mínimo",_xlfn.RANK.EQ(D65,$D$3:$D$72,1)+COUNTIF($D$3:D65,D65)-1,IF('Análise Quantitativa'!$D$33="- Mínimo",_xlfn.RANK.EQ(D65,$D$3:$D$72,1)+COUNTIF($D$3:D65,D65)-1,""))),"")</f>
        <v/>
      </c>
      <c r="L65" s="6" t="str">
        <f>IFERROR(IF(ISBLANK(D65),"",IF(AND(D65&gt;'Extrato 2'!$EW$3),'Extrato 2'!$HR$2,IF(AND(D65&lt;'Extrato 2'!$EX$3),'Extrato 2'!$HQ$2,'Extrato 2'!$HP$2))),"")</f>
        <v/>
      </c>
      <c r="M65" s="6" t="e">
        <f>IF((((IF(AND('Extrato 2'!D65&gt;'Extrato 2'!$EW$3),(('Extrato 2'!$EW$3-'Extrato 2'!D65)/'Extrato 2'!D65),IF(AND('Extrato 2'!D65&lt;'Extrato 2'!$EX$3),(('Extrato 2'!$EX$3-'Extrato 2'!D65)/'Extrato 2'!D65),'Extrato 2'!$HW$2)))))&lt;0,IF(AND('Extrato 2'!D65&gt;'Extrato 2'!$EW$3),(('Extrato 2'!$EW$3-'Extrato 2'!D65)/'Extrato 2'!D65),IF(AND('Extrato 2'!D65&lt;'Extrato 2'!$EX$3),(('Extrato 2'!$EX$3-'Extrato 2'!D65)/'Extrato 2'!D65),'Extrato 2'!$HW$2))*-1,IF(AND('Extrato 2'!D65&gt;'Extrato 2'!$EW$3),(('Extrato 2'!$EW$3-'Extrato 2'!D65)/'Extrato 2'!D65),IF(AND('Extrato 2'!D65&lt;'Extrato 2'!$EX$3),(('Extrato 2'!$EX$3-'Extrato 2'!D65)/'Extrato 2'!D65),'Extrato 2'!$HW$2)))</f>
        <v>#DIV/0!</v>
      </c>
      <c r="N65" s="6" t="str">
        <f>IF(AND(D65&gt;'Extrato 2'!$EW$3),M65,"")</f>
        <v/>
      </c>
      <c r="O65" s="6" t="e">
        <f>IF(D65&lt;'Extrato 2'!$EX$3,M65,"")</f>
        <v>#DIV/0!</v>
      </c>
      <c r="P65" s="5" t="str">
        <f>IF('Extrato 2'!L65='Extrato 2'!$HP$2,'Extrato 2'!D65,"")</f>
        <v/>
      </c>
      <c r="Q65" s="4" t="str">
        <f>IF(ISNA(HLOOKUP($Q$2,'Extrato 2'!$ME$3:$NE$74,B65,0)),"",IF(HLOOKUP($Q$2,'Extrato 2'!$ME$3:$NE$74,B65,0)="","",IF(HLOOKUP($Q$2,'Extrato 2'!$ME$3:$NE$74,B65,0)=0,"",HLOOKUP($Q$2,'Extrato 2'!$ME$3:$NE$74,B65,0))))</f>
        <v/>
      </c>
      <c r="S65" s="77" t="str">
        <f t="shared" si="6"/>
        <v/>
      </c>
      <c r="T65" s="19" t="str">
        <f t="shared" si="2"/>
        <v/>
      </c>
      <c r="U65" s="3"/>
      <c r="V65" s="19" t="str">
        <f t="shared" si="3"/>
        <v/>
      </c>
      <c r="X65" s="19" t="str">
        <f t="shared" si="4"/>
        <v/>
      </c>
      <c r="Y65" s="19" t="str">
        <f t="shared" si="5"/>
        <v/>
      </c>
      <c r="AA65" s="19" t="str">
        <f>IF('Extrato 2'!D65='Extrato 2'!$EF$3,'Extrato 2'!E65,"")</f>
        <v/>
      </c>
      <c r="AB65" s="19" t="str">
        <f>IF(AA65="","-",'Extrato 2'!S65)</f>
        <v>-</v>
      </c>
      <c r="AC65" s="19" t="str">
        <v/>
      </c>
      <c r="AD65" s="19" t="str">
        <f>IF(AC65="","",VLOOKUP(AC65,'Extrato 2'!$S$3:$U$72,3,0))</f>
        <v/>
      </c>
      <c r="AE65" s="2" t="str">
        <f>IF(AC65="","",AD65&amp;" ("&amp;VLOOKUP(AC65,'Extrato 2'!$S$3:$U$72,2,0)&amp;")")</f>
        <v/>
      </c>
      <c r="AF65" s="19" t="str">
        <f>IF('Extrato 2'!D65='Extrato 2'!$EF$4,'Extrato 2'!E65,"")</f>
        <v/>
      </c>
      <c r="AG65" s="19" t="str">
        <f>IF(AF65="","-",'Extrato 2'!$S65)</f>
        <v>-</v>
      </c>
      <c r="AH65" s="19" t="str">
        <v/>
      </c>
      <c r="AI65" s="19" t="str">
        <f>IF(AH65="","",VLOOKUP(AH65,'Extrato 2'!$S$3:$U$72,3,0))</f>
        <v/>
      </c>
      <c r="AJ65" s="2" t="str">
        <f>IF(AH65="","",AI65&amp;" ("&amp;VLOOKUP(AH65,'Extrato 2'!$S$3:$U$72,2,0)&amp;")")</f>
        <v/>
      </c>
      <c r="AK65" s="19" t="str">
        <f>IF('Extrato 2'!D65='Extrato 2'!$EF$5,'Extrato 2'!E65,"")</f>
        <v/>
      </c>
      <c r="AL65" s="19" t="str">
        <f>IF(AK65="","-",'Extrato 2'!$S65)</f>
        <v>-</v>
      </c>
      <c r="AM65" s="19" t="str">
        <v/>
      </c>
      <c r="AN65" s="19" t="str">
        <f>IF(AM65="","",VLOOKUP(AM65,'Extrato 2'!$S$3:$U$72,3,0))</f>
        <v/>
      </c>
      <c r="AO65" s="2" t="str">
        <f>IF(AM65="","",AN65&amp;" ("&amp;VLOOKUP(AM65,'Extrato 2'!$S$3:$U$72,2,0)&amp;")")</f>
        <v/>
      </c>
      <c r="AP65" s="19" t="str">
        <f>IF('Extrato 2'!D65='Extrato 2'!$EF$6,'Extrato 2'!E65,"")</f>
        <v/>
      </c>
      <c r="AQ65" s="19" t="str">
        <f>IF(AP65="","-",'Extrato 2'!$S65)</f>
        <v>-</v>
      </c>
      <c r="AR65" s="19" t="str">
        <v/>
      </c>
      <c r="AS65" s="19" t="str">
        <f>IF(AR65="","",VLOOKUP(AR65,'Extrato 2'!$S$3:$U$72,3,0))</f>
        <v/>
      </c>
      <c r="AT65" s="2" t="str">
        <f>IF(AR65="","",AS65&amp;" ("&amp;VLOOKUP(AR65,'Extrato 2'!$S$3:$U$72,2,0)&amp;")")</f>
        <v/>
      </c>
      <c r="AU65" s="19" t="str">
        <f>IF('Extrato 2'!D65='Extrato 2'!$EF$7,'Extrato 2'!E65,"")</f>
        <v/>
      </c>
      <c r="AV65" s="19" t="str">
        <f>IF(AU65="","-",'Extrato 2'!$S65)</f>
        <v>-</v>
      </c>
      <c r="AW65" s="19" t="str">
        <v/>
      </c>
      <c r="AX65" s="19" t="str">
        <f>IF(AW65="","",VLOOKUP(AW65,'Extrato 2'!$S$3:$U$72,3,0))</f>
        <v/>
      </c>
      <c r="AY65" s="2" t="str">
        <f>IF(AW65="","",AX65&amp;" ("&amp;VLOOKUP(AW65,'Extrato 2'!$S$3:$U$72,2,0)&amp;")")</f>
        <v/>
      </c>
      <c r="AZ65" s="19" t="str">
        <f>IF('Extrato 2'!D65='Extrato 2'!$EF$8,'Extrato 2'!E65,"")</f>
        <v/>
      </c>
      <c r="BA65" s="19" t="str">
        <f>IF(AZ65="","-",'Extrato 2'!$S65)</f>
        <v>-</v>
      </c>
      <c r="BB65" s="19" t="str">
        <v/>
      </c>
      <c r="BC65" s="19" t="str">
        <f>IF(BB65="","",VLOOKUP(BB65,'Extrato 2'!$S$3:$U$72,3,0))</f>
        <v/>
      </c>
      <c r="BD65" s="2" t="str">
        <f>IF(BB65="","",BC65&amp;" ("&amp;VLOOKUP(BB65,'Extrato 2'!$S$3:$U$72,2,0)&amp;")")</f>
        <v/>
      </c>
      <c r="BE65" s="19" t="str">
        <f>IF('Extrato 2'!D65='Extrato 2'!$EF$9,'Extrato 2'!E65,"")</f>
        <v/>
      </c>
      <c r="BF65" s="19" t="str">
        <f>IF(BE65="","-",'Extrato 2'!$S65)</f>
        <v>-</v>
      </c>
      <c r="BG65" s="19" t="str">
        <v/>
      </c>
      <c r="BH65" s="19" t="str">
        <f>IF(BG65="","",VLOOKUP(BG65,'Extrato 2'!$S$3:$U$72,3,0))</f>
        <v/>
      </c>
      <c r="BI65" s="2" t="str">
        <f>IF(BG65="","",BH65&amp;" ("&amp;VLOOKUP(BG65,'Extrato 2'!$S$3:$U$72,2,0)&amp;")")</f>
        <v/>
      </c>
      <c r="BK65" s="19" t="str">
        <f>IF('Extrato 2'!D65='Extrato 2'!$EH$3,'Extrato 2'!E65,"")</f>
        <v/>
      </c>
      <c r="BL65" s="19" t="str">
        <f>IF(BK65="","-",'Extrato 2'!S65)</f>
        <v>-</v>
      </c>
      <c r="BM65" s="19" t="str">
        <v/>
      </c>
      <c r="BN65" s="19" t="str">
        <f>IF(BM65="","",VLOOKUP(BM65,'Extrato 2'!$S$3:$U$72,3,0))</f>
        <v/>
      </c>
      <c r="BO65" s="2" t="str">
        <f>IF(BM65="","",BN65&amp;" ("&amp;VLOOKUP(BM65,'Extrato 2'!$S$3:$U$72,2,0)&amp;")")</f>
        <v/>
      </c>
      <c r="BP65" s="19" t="str">
        <f>IF('Extrato 2'!D65='Extrato 2'!$EH$4,'Extrato 2'!E65,"")</f>
        <v/>
      </c>
      <c r="BQ65" s="19" t="str">
        <f>IF(BP65="","-",'Extrato 2'!$S65)</f>
        <v>-</v>
      </c>
      <c r="BR65" s="19" t="str">
        <v/>
      </c>
      <c r="BS65" s="19" t="str">
        <f>IF(BR65="","",VLOOKUP(BR65,'Extrato 2'!$S$3:$U$72,3,0))</f>
        <v/>
      </c>
      <c r="BT65" s="2" t="str">
        <f>IF(BR65="","",BS65&amp;" ("&amp;VLOOKUP(BR65,'Extrato 2'!$S$3:$U$72,2,0)&amp;")")</f>
        <v/>
      </c>
      <c r="BU65" s="19" t="str">
        <f>IF('Extrato 2'!D65='Extrato 2'!$EH$5,'Extrato 2'!E65,"")</f>
        <v/>
      </c>
      <c r="BV65" s="19" t="str">
        <f>IF(BU65="","-",'Extrato 2'!$S65)</f>
        <v>-</v>
      </c>
      <c r="BW65" s="19" t="str">
        <v/>
      </c>
      <c r="BX65" s="19" t="str">
        <f>IF(BW65="","",VLOOKUP(BW65,'Extrato 2'!$S$3:$U$72,3,0))</f>
        <v/>
      </c>
      <c r="BY65" s="2" t="str">
        <f>IF(BW65="","",BX65&amp;" ("&amp;VLOOKUP(BW65,'Extrato 2'!$S$3:$U$72,2,0)&amp;")")</f>
        <v/>
      </c>
      <c r="BZ65" s="19" t="str">
        <f>IF('Extrato 2'!D65='Extrato 2'!$EH$6,'Extrato 2'!E65,"")</f>
        <v/>
      </c>
      <c r="CA65" s="19" t="str">
        <f>IF(BZ65="","-",'Extrato 2'!$S65)</f>
        <v>-</v>
      </c>
      <c r="CB65" s="19" t="str">
        <v/>
      </c>
      <c r="CC65" s="19" t="str">
        <f>IF(CB65="","",VLOOKUP(CB65,'Extrato 2'!$S$3:$U$72,3,0))</f>
        <v/>
      </c>
      <c r="CD65" s="2" t="str">
        <f>IF(CB65="","",CC65&amp;" ("&amp;VLOOKUP(CB65,'Extrato 2'!$S$3:$U$72,2,0)&amp;")")</f>
        <v/>
      </c>
      <c r="CE65" s="19" t="str">
        <f>IF('Extrato 2'!D65='Extrato 2'!$EH$7,'Extrato 2'!E65,"")</f>
        <v/>
      </c>
      <c r="CF65" s="19" t="str">
        <f>IF(CE65="","-",'Extrato 2'!$S65)</f>
        <v>-</v>
      </c>
      <c r="CG65" s="19" t="str">
        <v/>
      </c>
      <c r="CH65" s="19" t="str">
        <f>IF(CG65="","",VLOOKUP(CG65,'Extrato 2'!$S$3:$U$72,3,0))</f>
        <v/>
      </c>
      <c r="CI65" s="2" t="str">
        <f>IF(CG65="","",CH65&amp;" ("&amp;VLOOKUP(CG65,'Extrato 2'!$S$3:$U$72,2,0)&amp;")")</f>
        <v/>
      </c>
      <c r="CJ65" s="19" t="str">
        <f>IF('Extrato 2'!D65='Extrato 2'!$EH$8,'Extrato 2'!E65,"")</f>
        <v/>
      </c>
      <c r="CK65" s="19" t="str">
        <f>IF(CJ65="","-",'Extrato 2'!$S65)</f>
        <v>-</v>
      </c>
      <c r="CL65" s="19" t="str">
        <v/>
      </c>
      <c r="CM65" s="19" t="str">
        <f>IF(CL65="","",VLOOKUP(CL65,'Extrato 2'!$S$3:$U$72,3,0))</f>
        <v/>
      </c>
      <c r="CN65" s="2" t="str">
        <f>IF(CL65="","",CM65&amp;" ("&amp;VLOOKUP(CL65,'Extrato 2'!$S$3:$U$72,2,0)&amp;")")</f>
        <v/>
      </c>
      <c r="CO65" s="19" t="str">
        <f>IF('Extrato 2'!D65='Extrato 2'!$EH$9,'Extrato 2'!E65,"")</f>
        <v/>
      </c>
      <c r="CP65" s="19" t="str">
        <f>IF(CO65="","-",'Extrato 2'!$S65)</f>
        <v>-</v>
      </c>
      <c r="CQ65" s="19" t="str">
        <v/>
      </c>
      <c r="CR65" s="19" t="str">
        <f>IF(CQ65="","",VLOOKUP(CQ65,'Extrato 2'!$S$3:$U$72,3,0))</f>
        <v/>
      </c>
      <c r="CS65" s="2" t="str">
        <f>IF(CQ65="","",CR65&amp;" ("&amp;VLOOKUP(CQ65,'Extrato 2'!$S$3:$U$72,2,0)&amp;")")</f>
        <v/>
      </c>
      <c r="CU65" s="19">
        <f>IF('Extrato 2'!D65='Extrato 2'!$EJ$3,'Extrato 2'!E65,"")</f>
        <v>0</v>
      </c>
      <c r="CV65" s="19" t="str">
        <f>IF(CU65="","-",'Extrato 2'!S65)</f>
        <v/>
      </c>
      <c r="CW65" s="19" t="str">
        <v/>
      </c>
      <c r="CX65" s="19" t="str">
        <f>IF(CW65="","",VLOOKUP(CW65,'Extrato 2'!$S$3:$U$72,3,0))</f>
        <v/>
      </c>
      <c r="CY65" s="2" t="str">
        <f>IF(CW65="","",CX65&amp;" ("&amp;VLOOKUP(CW65,'Extrato 2'!$S$3:$U$72,2,0)&amp;")")</f>
        <v/>
      </c>
      <c r="CZ65" s="19">
        <f>IF('Extrato 2'!D65='Extrato 2'!$EJ$4,'Extrato 2'!E65,"")</f>
        <v>0</v>
      </c>
      <c r="DA65" s="19" t="str">
        <f>IF(CZ65="","-",'Extrato 2'!$S65)</f>
        <v/>
      </c>
      <c r="DB65" s="19" t="str">
        <v/>
      </c>
      <c r="DC65" s="19" t="str">
        <f>IF(DB65="","",VLOOKUP(DB65,'Extrato 2'!$S$3:$U$72,3,0))</f>
        <v/>
      </c>
      <c r="DD65" s="2" t="str">
        <f>IF(DB65="","",DC65&amp;" ("&amp;VLOOKUP(DB65,'Extrato 2'!$S$3:$U$72,2,0)&amp;")")</f>
        <v/>
      </c>
      <c r="DE65" s="19">
        <f>IF('Extrato 2'!D65='Extrato 2'!$EJ$5,'Extrato 2'!E65,"")</f>
        <v>0</v>
      </c>
      <c r="DF65" s="19" t="str">
        <f>IF(DE65="","-",'Extrato 2'!$S65)</f>
        <v/>
      </c>
      <c r="DG65" s="19" t="str">
        <v/>
      </c>
      <c r="DH65" s="19" t="str">
        <f>IF(DG65="","",VLOOKUP(DG65,'Extrato 2'!$S$3:$U$72,3,0))</f>
        <v/>
      </c>
      <c r="DI65" s="2" t="str">
        <f>IF(DG65="","",DH65&amp;" ("&amp;VLOOKUP(DG65,'Extrato 2'!$S$3:$U$72,2,0)&amp;")")</f>
        <v/>
      </c>
      <c r="DJ65" s="19">
        <f>IF('Extrato 2'!D65='Extrato 2'!$EJ$6,'Extrato 2'!E65,"")</f>
        <v>0</v>
      </c>
      <c r="DK65" s="19" t="str">
        <f>IF(DJ65="","-",'Extrato 2'!$S65)</f>
        <v/>
      </c>
      <c r="DL65" s="19" t="str">
        <v/>
      </c>
      <c r="DM65" s="19" t="str">
        <f>IF(DL65="","",VLOOKUP(DL65,'Extrato 2'!$S$3:$U$72,3,0))</f>
        <v/>
      </c>
      <c r="DN65" s="2" t="str">
        <f>IF(DL65="","",DM65&amp;" ("&amp;VLOOKUP(DL65,'Extrato 2'!$S$3:$U$72,2,0)&amp;")")</f>
        <v/>
      </c>
      <c r="DO65" s="19">
        <f>IF('Extrato 2'!D65='Extrato 2'!$EJ$7,'Extrato 2'!E65,"")</f>
        <v>0</v>
      </c>
      <c r="DP65" s="19" t="str">
        <f>IF(DO65="","-",'Extrato 2'!$S65)</f>
        <v/>
      </c>
      <c r="DQ65" s="19" t="str">
        <v/>
      </c>
      <c r="DR65" s="19" t="str">
        <f>IF(DQ65="","",VLOOKUP(DQ65,'Extrato 2'!$S$3:$U$72,3,0))</f>
        <v/>
      </c>
      <c r="DS65" s="2" t="str">
        <f>IF(DQ65="","",DR65&amp;" ("&amp;VLOOKUP(DQ65,'Extrato 2'!$S$3:$U$72,2,0)&amp;")")</f>
        <v/>
      </c>
      <c r="DT65" s="19">
        <f>IF('Extrato 2'!D65='Extrato 2'!$EJ$8,'Extrato 2'!E65,"")</f>
        <v>0</v>
      </c>
      <c r="DU65" s="19" t="str">
        <f>IF(DT65="","-",'Extrato 2'!$S65)</f>
        <v/>
      </c>
      <c r="DV65" s="19" t="str">
        <v/>
      </c>
      <c r="DW65" s="19" t="str">
        <f>IF(DV65="","",VLOOKUP(DV65,'Extrato 2'!$S$3:$U$72,3,0))</f>
        <v/>
      </c>
      <c r="DX65" s="2" t="str">
        <f>IF(DV65="","",DW65&amp;" ("&amp;VLOOKUP(DV65,'Extrato 2'!$S$3:$U$72,2,0)&amp;")")</f>
        <v/>
      </c>
      <c r="DY65" s="19">
        <f>IF('Extrato 2'!D65='Extrato 2'!$EJ$9,'Extrato 2'!E65,"")</f>
        <v>0</v>
      </c>
      <c r="DZ65" s="19" t="str">
        <f>IF(DY65="","-",'Extrato 2'!$S65)</f>
        <v/>
      </c>
      <c r="EA65" s="19" t="str">
        <v/>
      </c>
      <c r="EB65" s="19" t="str">
        <f>IF(EA65="","",VLOOKUP(EA65,'Extrato 2'!$S$3:$U$72,3,0))</f>
        <v/>
      </c>
      <c r="EC65" s="2" t="str">
        <f>IF(EA65="","",EB65&amp;" ("&amp;VLOOKUP(EA65,'Extrato 2'!$S$3:$U$72,2,0)&amp;")")</f>
        <v/>
      </c>
      <c r="FM65" s="78">
        <v>63</v>
      </c>
      <c r="FN65" s="78" t="str">
        <f>IF('Extrato 2'!$FG$13='Extrato 2'!$GB$29,'Extrato 2'!AE65,IF('Extrato 2'!$FG$13='Extrato 2'!$GC$29,'Extrato 2'!BO65,IF('Extrato 2'!$FG$13='Extrato 2'!$EJ$2,'Extrato 2'!CY65,"")))</f>
        <v/>
      </c>
      <c r="FO65" s="78">
        <v>63</v>
      </c>
      <c r="FP65" s="78" t="str">
        <f>IF('Extrato 2'!$FG$13='Extrato 2'!$GB$29,'Extrato 2'!AJ65,IF('Extrato 2'!$FG$13='Extrato 2'!$GC$29,'Extrato 2'!BT65,IF('Extrato 2'!$FG$13='Extrato 2'!$EJ$2,'Extrato 2'!DD65,"")))</f>
        <v/>
      </c>
      <c r="FQ65" s="78">
        <v>63</v>
      </c>
      <c r="FR65" s="78" t="str">
        <f>IF('Extrato 2'!$FG$13='Extrato 2'!$GB$29,'Extrato 2'!AO65,IF('Extrato 2'!$FG$13='Extrato 2'!$GC$29,'Extrato 2'!BY65,IF('Extrato 2'!$FG$13='Extrato 2'!$EJ$2,'Extrato 2'!DI65,"")))</f>
        <v/>
      </c>
      <c r="FS65" s="78">
        <v>63</v>
      </c>
      <c r="FT65" s="78" t="str">
        <f>IF('Extrato 2'!$FG$13='Extrato 2'!$GB$29,'Extrato 2'!AT65,IF('Extrato 2'!$FG$13='Extrato 2'!$GC$29,'Extrato 2'!CD65,IF('Extrato 2'!$FG$13='Extrato 2'!$EJ$2,'Extrato 2'!DN65,"")))</f>
        <v/>
      </c>
      <c r="FU65" s="78">
        <v>63</v>
      </c>
      <c r="FV65" s="78" t="str">
        <f>IF('Extrato 2'!$FG$13='Extrato 2'!$GB$29,'Extrato 2'!AY65,IF('Extrato 2'!$FG$13='Extrato 2'!$GC$29,'Extrato 2'!CI65,IF('Extrato 2'!$FG$13='Extrato 2'!$EJ$2,'Extrato 2'!DS65,"")))</f>
        <v/>
      </c>
      <c r="FW65" s="78">
        <v>63</v>
      </c>
      <c r="FX65" s="78" t="str">
        <f>IF('Extrato 2'!$FG$13='Extrato 2'!$GB$29,'Extrato 2'!BD65,IF('Extrato 2'!$FG$13='Extrato 2'!$GC$29,'Extrato 2'!CN65,IF('Extrato 2'!$FG$13='Extrato 2'!$EJ$2,'Extrato 2'!DX65,"")))</f>
        <v/>
      </c>
      <c r="FY65" s="78">
        <v>63</v>
      </c>
      <c r="FZ65" s="78" t="str">
        <f>IF('Extrato 2'!$FG$13='Extrato 2'!$GB$29,'Extrato 2'!BI65,IF('Extrato 2'!$FG$13='Extrato 2'!$GC$29,'Extrato 2'!CS65,IF('Extrato 2'!$FG$13='Extrato 2'!$EJ$2,'Extrato 2'!EC65,"")))</f>
        <v/>
      </c>
      <c r="MB65" s="32">
        <f t="shared" si="12"/>
        <v>61</v>
      </c>
      <c r="MC65" s="32">
        <v>63</v>
      </c>
      <c r="MD65" s="32" t="str">
        <f>IF('Extrato 2'!X63=0,"",'Extrato 2'!X63)</f>
        <v/>
      </c>
      <c r="ME65" s="32"/>
      <c r="MF65" s="32"/>
      <c r="MG65" s="32"/>
      <c r="MH65" s="32"/>
      <c r="MI65" s="32"/>
      <c r="MJ65" s="32"/>
      <c r="MK65" s="32"/>
      <c r="ML65" s="32"/>
      <c r="MM65" s="32"/>
      <c r="MN65" s="32"/>
      <c r="MO65" s="32"/>
      <c r="MP65" s="32"/>
      <c r="MQ65" s="32"/>
      <c r="MR65" s="32"/>
      <c r="MS65" s="32"/>
      <c r="MT65" s="32"/>
      <c r="MU65" s="32"/>
      <c r="MV65" s="32"/>
      <c r="MW65" s="32"/>
      <c r="MX65" s="32"/>
      <c r="MY65" s="32"/>
      <c r="MZ65" s="32"/>
      <c r="NA65" s="32"/>
      <c r="NB65" s="32"/>
      <c r="NC65" s="32"/>
      <c r="ND65" s="32"/>
      <c r="NE65" s="32"/>
    </row>
    <row r="66" spans="2:369" ht="15" customHeight="1" x14ac:dyDescent="0.25">
      <c r="B66" s="19">
        <f>'Extrato 2'!MC68</f>
        <v>66</v>
      </c>
      <c r="C66" s="7">
        <f>Esboço!AX64</f>
        <v>64</v>
      </c>
      <c r="D66" s="4"/>
      <c r="E66" s="3"/>
      <c r="F66" s="19" t="str">
        <f t="shared" si="0"/>
        <v>-</v>
      </c>
      <c r="G66" s="19" t="str">
        <f t="shared" si="1"/>
        <v>-</v>
      </c>
      <c r="H66" s="22" t="str">
        <v/>
      </c>
      <c r="I66" s="22" t="str">
        <v/>
      </c>
      <c r="J66" s="76" t="str">
        <f>IFERROR(IF('Análise Quantitativa'!$D$33="Máximo",RANK(D66,$D$3:$D$72,0),IF('Análise Quantitativa'!$D$33="Mínimo",RANK(D66,$D$3:$D$72,1),IF('Análise Quantitativa'!$D$33="- Mínimo",RANK(D66,$D$3:$D$72,1),""))),"")</f>
        <v/>
      </c>
      <c r="K66" s="76" t="str">
        <f>IFERROR(IF('Análise Quantitativa'!$D$33="Máximo",_xlfn.RANK.EQ(D66,$D$3:$D$72,0)+COUNTIF($D$3:D66,D66)-1,IF('Análise Quantitativa'!$D$33="Mínimo",_xlfn.RANK.EQ(D66,$D$3:$D$72,1)+COUNTIF($D$3:D66,D66)-1,IF('Análise Quantitativa'!$D$33="- Mínimo",_xlfn.RANK.EQ(D66,$D$3:$D$72,1)+COUNTIF($D$3:D66,D66)-1,""))),"")</f>
        <v/>
      </c>
      <c r="L66" s="6" t="str">
        <f>IFERROR(IF(ISBLANK(D66),"",IF(AND(D66&gt;'Extrato 2'!$EW$3),'Extrato 2'!$HR$2,IF(AND(D66&lt;'Extrato 2'!$EX$3),'Extrato 2'!$HQ$2,'Extrato 2'!$HP$2))),"")</f>
        <v/>
      </c>
      <c r="M66" s="6" t="e">
        <f>IF((((IF(AND('Extrato 2'!D66&gt;'Extrato 2'!$EW$3),(('Extrato 2'!$EW$3-'Extrato 2'!D66)/'Extrato 2'!D66),IF(AND('Extrato 2'!D66&lt;'Extrato 2'!$EX$3),(('Extrato 2'!$EX$3-'Extrato 2'!D66)/'Extrato 2'!D66),'Extrato 2'!$HW$2)))))&lt;0,IF(AND('Extrato 2'!D66&gt;'Extrato 2'!$EW$3),(('Extrato 2'!$EW$3-'Extrato 2'!D66)/'Extrato 2'!D66),IF(AND('Extrato 2'!D66&lt;'Extrato 2'!$EX$3),(('Extrato 2'!$EX$3-'Extrato 2'!D66)/'Extrato 2'!D66),'Extrato 2'!$HW$2))*-1,IF(AND('Extrato 2'!D66&gt;'Extrato 2'!$EW$3),(('Extrato 2'!$EW$3-'Extrato 2'!D66)/'Extrato 2'!D66),IF(AND('Extrato 2'!D66&lt;'Extrato 2'!$EX$3),(('Extrato 2'!$EX$3-'Extrato 2'!D66)/'Extrato 2'!D66),'Extrato 2'!$HW$2)))</f>
        <v>#DIV/0!</v>
      </c>
      <c r="N66" s="6" t="str">
        <f>IF(AND(D66&gt;'Extrato 2'!$EW$3),M66,"")</f>
        <v/>
      </c>
      <c r="O66" s="6" t="e">
        <f>IF(D66&lt;'Extrato 2'!$EX$3,M66,"")</f>
        <v>#DIV/0!</v>
      </c>
      <c r="P66" s="5" t="str">
        <f>IF('Extrato 2'!L66='Extrato 2'!$HP$2,'Extrato 2'!D66,"")</f>
        <v/>
      </c>
      <c r="Q66" s="4" t="str">
        <f>IF(ISNA(HLOOKUP($Q$2,'Extrato 2'!$ME$3:$NE$74,B66,0)),"",IF(HLOOKUP($Q$2,'Extrato 2'!$ME$3:$NE$74,B66,0)="","",IF(HLOOKUP($Q$2,'Extrato 2'!$ME$3:$NE$74,B66,0)=0,"",HLOOKUP($Q$2,'Extrato 2'!$ME$3:$NE$74,B66,0))))</f>
        <v/>
      </c>
      <c r="S66" s="77" t="str">
        <f t="shared" si="6"/>
        <v/>
      </c>
      <c r="T66" s="19" t="str">
        <f t="shared" si="2"/>
        <v/>
      </c>
      <c r="U66" s="3"/>
      <c r="V66" s="19" t="str">
        <f t="shared" si="3"/>
        <v/>
      </c>
      <c r="X66" s="19" t="str">
        <f t="shared" si="4"/>
        <v/>
      </c>
      <c r="Y66" s="19" t="str">
        <f t="shared" si="5"/>
        <v/>
      </c>
      <c r="AA66" s="19" t="str">
        <f>IF('Extrato 2'!D66='Extrato 2'!$EF$3,'Extrato 2'!E66,"")</f>
        <v/>
      </c>
      <c r="AB66" s="19" t="str">
        <f>IF(AA66="","-",'Extrato 2'!S66)</f>
        <v>-</v>
      </c>
      <c r="AC66" s="19" t="str">
        <v/>
      </c>
      <c r="AD66" s="19" t="str">
        <f>IF(AC66="","",VLOOKUP(AC66,'Extrato 2'!$S$3:$U$72,3,0))</f>
        <v/>
      </c>
      <c r="AE66" s="2" t="str">
        <f>IF(AC66="","",AD66&amp;" ("&amp;VLOOKUP(AC66,'Extrato 2'!$S$3:$U$72,2,0)&amp;")")</f>
        <v/>
      </c>
      <c r="AF66" s="19" t="str">
        <f>IF('Extrato 2'!D66='Extrato 2'!$EF$4,'Extrato 2'!E66,"")</f>
        <v/>
      </c>
      <c r="AG66" s="19" t="str">
        <f>IF(AF66="","-",'Extrato 2'!$S66)</f>
        <v>-</v>
      </c>
      <c r="AH66" s="19" t="str">
        <v/>
      </c>
      <c r="AI66" s="19" t="str">
        <f>IF(AH66="","",VLOOKUP(AH66,'Extrato 2'!$S$3:$U$72,3,0))</f>
        <v/>
      </c>
      <c r="AJ66" s="2" t="str">
        <f>IF(AH66="","",AI66&amp;" ("&amp;VLOOKUP(AH66,'Extrato 2'!$S$3:$U$72,2,0)&amp;")")</f>
        <v/>
      </c>
      <c r="AK66" s="19" t="str">
        <f>IF('Extrato 2'!D66='Extrato 2'!$EF$5,'Extrato 2'!E66,"")</f>
        <v/>
      </c>
      <c r="AL66" s="19" t="str">
        <f>IF(AK66="","-",'Extrato 2'!$S66)</f>
        <v>-</v>
      </c>
      <c r="AM66" s="19" t="str">
        <v/>
      </c>
      <c r="AN66" s="19" t="str">
        <f>IF(AM66="","",VLOOKUP(AM66,'Extrato 2'!$S$3:$U$72,3,0))</f>
        <v/>
      </c>
      <c r="AO66" s="2" t="str">
        <f>IF(AM66="","",AN66&amp;" ("&amp;VLOOKUP(AM66,'Extrato 2'!$S$3:$U$72,2,0)&amp;")")</f>
        <v/>
      </c>
      <c r="AP66" s="19" t="str">
        <f>IF('Extrato 2'!D66='Extrato 2'!$EF$6,'Extrato 2'!E66,"")</f>
        <v/>
      </c>
      <c r="AQ66" s="19" t="str">
        <f>IF(AP66="","-",'Extrato 2'!$S66)</f>
        <v>-</v>
      </c>
      <c r="AR66" s="19" t="str">
        <v/>
      </c>
      <c r="AS66" s="19" t="str">
        <f>IF(AR66="","",VLOOKUP(AR66,'Extrato 2'!$S$3:$U$72,3,0))</f>
        <v/>
      </c>
      <c r="AT66" s="2" t="str">
        <f>IF(AR66="","",AS66&amp;" ("&amp;VLOOKUP(AR66,'Extrato 2'!$S$3:$U$72,2,0)&amp;")")</f>
        <v/>
      </c>
      <c r="AU66" s="19" t="str">
        <f>IF('Extrato 2'!D66='Extrato 2'!$EF$7,'Extrato 2'!E66,"")</f>
        <v/>
      </c>
      <c r="AV66" s="19" t="str">
        <f>IF(AU66="","-",'Extrato 2'!$S66)</f>
        <v>-</v>
      </c>
      <c r="AW66" s="19" t="str">
        <v/>
      </c>
      <c r="AX66" s="19" t="str">
        <f>IF(AW66="","",VLOOKUP(AW66,'Extrato 2'!$S$3:$U$72,3,0))</f>
        <v/>
      </c>
      <c r="AY66" s="2" t="str">
        <f>IF(AW66="","",AX66&amp;" ("&amp;VLOOKUP(AW66,'Extrato 2'!$S$3:$U$72,2,0)&amp;")")</f>
        <v/>
      </c>
      <c r="AZ66" s="19" t="str">
        <f>IF('Extrato 2'!D66='Extrato 2'!$EF$8,'Extrato 2'!E66,"")</f>
        <v/>
      </c>
      <c r="BA66" s="19" t="str">
        <f>IF(AZ66="","-",'Extrato 2'!$S66)</f>
        <v>-</v>
      </c>
      <c r="BB66" s="19" t="str">
        <v/>
      </c>
      <c r="BC66" s="19" t="str">
        <f>IF(BB66="","",VLOOKUP(BB66,'Extrato 2'!$S$3:$U$72,3,0))</f>
        <v/>
      </c>
      <c r="BD66" s="2" t="str">
        <f>IF(BB66="","",BC66&amp;" ("&amp;VLOOKUP(BB66,'Extrato 2'!$S$3:$U$72,2,0)&amp;")")</f>
        <v/>
      </c>
      <c r="BE66" s="19" t="str">
        <f>IF('Extrato 2'!D66='Extrato 2'!$EF$9,'Extrato 2'!E66,"")</f>
        <v/>
      </c>
      <c r="BF66" s="19" t="str">
        <f>IF(BE66="","-",'Extrato 2'!$S66)</f>
        <v>-</v>
      </c>
      <c r="BG66" s="19" t="str">
        <v/>
      </c>
      <c r="BH66" s="19" t="str">
        <f>IF(BG66="","",VLOOKUP(BG66,'Extrato 2'!$S$3:$U$72,3,0))</f>
        <v/>
      </c>
      <c r="BI66" s="2" t="str">
        <f>IF(BG66="","",BH66&amp;" ("&amp;VLOOKUP(BG66,'Extrato 2'!$S$3:$U$72,2,0)&amp;")")</f>
        <v/>
      </c>
      <c r="BK66" s="19" t="str">
        <f>IF('Extrato 2'!D66='Extrato 2'!$EH$3,'Extrato 2'!E66,"")</f>
        <v/>
      </c>
      <c r="BL66" s="19" t="str">
        <f>IF(BK66="","-",'Extrato 2'!S66)</f>
        <v>-</v>
      </c>
      <c r="BM66" s="19" t="str">
        <v/>
      </c>
      <c r="BN66" s="19" t="str">
        <f>IF(BM66="","",VLOOKUP(BM66,'Extrato 2'!$S$3:$U$72,3,0))</f>
        <v/>
      </c>
      <c r="BO66" s="2" t="str">
        <f>IF(BM66="","",BN66&amp;" ("&amp;VLOOKUP(BM66,'Extrato 2'!$S$3:$U$72,2,0)&amp;")")</f>
        <v/>
      </c>
      <c r="BP66" s="19" t="str">
        <f>IF('Extrato 2'!D66='Extrato 2'!$EH$4,'Extrato 2'!E66,"")</f>
        <v/>
      </c>
      <c r="BQ66" s="19" t="str">
        <f>IF(BP66="","-",'Extrato 2'!$S66)</f>
        <v>-</v>
      </c>
      <c r="BR66" s="19" t="str">
        <v/>
      </c>
      <c r="BS66" s="19" t="str">
        <f>IF(BR66="","",VLOOKUP(BR66,'Extrato 2'!$S$3:$U$72,3,0))</f>
        <v/>
      </c>
      <c r="BT66" s="2" t="str">
        <f>IF(BR66="","",BS66&amp;" ("&amp;VLOOKUP(BR66,'Extrato 2'!$S$3:$U$72,2,0)&amp;")")</f>
        <v/>
      </c>
      <c r="BU66" s="19" t="str">
        <f>IF('Extrato 2'!D66='Extrato 2'!$EH$5,'Extrato 2'!E66,"")</f>
        <v/>
      </c>
      <c r="BV66" s="19" t="str">
        <f>IF(BU66="","-",'Extrato 2'!$S66)</f>
        <v>-</v>
      </c>
      <c r="BW66" s="19" t="str">
        <v/>
      </c>
      <c r="BX66" s="19" t="str">
        <f>IF(BW66="","",VLOOKUP(BW66,'Extrato 2'!$S$3:$U$72,3,0))</f>
        <v/>
      </c>
      <c r="BY66" s="2" t="str">
        <f>IF(BW66="","",BX66&amp;" ("&amp;VLOOKUP(BW66,'Extrato 2'!$S$3:$U$72,2,0)&amp;")")</f>
        <v/>
      </c>
      <c r="BZ66" s="19" t="str">
        <f>IF('Extrato 2'!D66='Extrato 2'!$EH$6,'Extrato 2'!E66,"")</f>
        <v/>
      </c>
      <c r="CA66" s="19" t="str">
        <f>IF(BZ66="","-",'Extrato 2'!$S66)</f>
        <v>-</v>
      </c>
      <c r="CB66" s="19" t="str">
        <v/>
      </c>
      <c r="CC66" s="19" t="str">
        <f>IF(CB66="","",VLOOKUP(CB66,'Extrato 2'!$S$3:$U$72,3,0))</f>
        <v/>
      </c>
      <c r="CD66" s="2" t="str">
        <f>IF(CB66="","",CC66&amp;" ("&amp;VLOOKUP(CB66,'Extrato 2'!$S$3:$U$72,2,0)&amp;")")</f>
        <v/>
      </c>
      <c r="CE66" s="19" t="str">
        <f>IF('Extrato 2'!D66='Extrato 2'!$EH$7,'Extrato 2'!E66,"")</f>
        <v/>
      </c>
      <c r="CF66" s="19" t="str">
        <f>IF(CE66="","-",'Extrato 2'!$S66)</f>
        <v>-</v>
      </c>
      <c r="CG66" s="19" t="str">
        <v/>
      </c>
      <c r="CH66" s="19" t="str">
        <f>IF(CG66="","",VLOOKUP(CG66,'Extrato 2'!$S$3:$U$72,3,0))</f>
        <v/>
      </c>
      <c r="CI66" s="2" t="str">
        <f>IF(CG66="","",CH66&amp;" ("&amp;VLOOKUP(CG66,'Extrato 2'!$S$3:$U$72,2,0)&amp;")")</f>
        <v/>
      </c>
      <c r="CJ66" s="19" t="str">
        <f>IF('Extrato 2'!D66='Extrato 2'!$EH$8,'Extrato 2'!E66,"")</f>
        <v/>
      </c>
      <c r="CK66" s="19" t="str">
        <f>IF(CJ66="","-",'Extrato 2'!$S66)</f>
        <v>-</v>
      </c>
      <c r="CL66" s="19" t="str">
        <v/>
      </c>
      <c r="CM66" s="19" t="str">
        <f>IF(CL66="","",VLOOKUP(CL66,'Extrato 2'!$S$3:$U$72,3,0))</f>
        <v/>
      </c>
      <c r="CN66" s="2" t="str">
        <f>IF(CL66="","",CM66&amp;" ("&amp;VLOOKUP(CL66,'Extrato 2'!$S$3:$U$72,2,0)&amp;")")</f>
        <v/>
      </c>
      <c r="CO66" s="19" t="str">
        <f>IF('Extrato 2'!D66='Extrato 2'!$EH$9,'Extrato 2'!E66,"")</f>
        <v/>
      </c>
      <c r="CP66" s="19" t="str">
        <f>IF(CO66="","-",'Extrato 2'!$S66)</f>
        <v>-</v>
      </c>
      <c r="CQ66" s="19" t="str">
        <v/>
      </c>
      <c r="CR66" s="19" t="str">
        <f>IF(CQ66="","",VLOOKUP(CQ66,'Extrato 2'!$S$3:$U$72,3,0))</f>
        <v/>
      </c>
      <c r="CS66" s="2" t="str">
        <f>IF(CQ66="","",CR66&amp;" ("&amp;VLOOKUP(CQ66,'Extrato 2'!$S$3:$U$72,2,0)&amp;")")</f>
        <v/>
      </c>
      <c r="CU66" s="19">
        <f>IF('Extrato 2'!D66='Extrato 2'!$EJ$3,'Extrato 2'!E66,"")</f>
        <v>0</v>
      </c>
      <c r="CV66" s="19" t="str">
        <f>IF(CU66="","-",'Extrato 2'!S66)</f>
        <v/>
      </c>
      <c r="CW66" s="19" t="str">
        <v/>
      </c>
      <c r="CX66" s="19" t="str">
        <f>IF(CW66="","",VLOOKUP(CW66,'Extrato 2'!$S$3:$U$72,3,0))</f>
        <v/>
      </c>
      <c r="CY66" s="2" t="str">
        <f>IF(CW66="","",CX66&amp;" ("&amp;VLOOKUP(CW66,'Extrato 2'!$S$3:$U$72,2,0)&amp;")")</f>
        <v/>
      </c>
      <c r="CZ66" s="19">
        <f>IF('Extrato 2'!D66='Extrato 2'!$EJ$4,'Extrato 2'!E66,"")</f>
        <v>0</v>
      </c>
      <c r="DA66" s="19" t="str">
        <f>IF(CZ66="","-",'Extrato 2'!$S66)</f>
        <v/>
      </c>
      <c r="DB66" s="19" t="str">
        <v/>
      </c>
      <c r="DC66" s="19" t="str">
        <f>IF(DB66="","",VLOOKUP(DB66,'Extrato 2'!$S$3:$U$72,3,0))</f>
        <v/>
      </c>
      <c r="DD66" s="2" t="str">
        <f>IF(DB66="","",DC66&amp;" ("&amp;VLOOKUP(DB66,'Extrato 2'!$S$3:$U$72,2,0)&amp;")")</f>
        <v/>
      </c>
      <c r="DE66" s="19">
        <f>IF('Extrato 2'!D66='Extrato 2'!$EJ$5,'Extrato 2'!E66,"")</f>
        <v>0</v>
      </c>
      <c r="DF66" s="19" t="str">
        <f>IF(DE66="","-",'Extrato 2'!$S66)</f>
        <v/>
      </c>
      <c r="DG66" s="19" t="str">
        <v/>
      </c>
      <c r="DH66" s="19" t="str">
        <f>IF(DG66="","",VLOOKUP(DG66,'Extrato 2'!$S$3:$U$72,3,0))</f>
        <v/>
      </c>
      <c r="DI66" s="2" t="str">
        <f>IF(DG66="","",DH66&amp;" ("&amp;VLOOKUP(DG66,'Extrato 2'!$S$3:$U$72,2,0)&amp;")")</f>
        <v/>
      </c>
      <c r="DJ66" s="19">
        <f>IF('Extrato 2'!D66='Extrato 2'!$EJ$6,'Extrato 2'!E66,"")</f>
        <v>0</v>
      </c>
      <c r="DK66" s="19" t="str">
        <f>IF(DJ66="","-",'Extrato 2'!$S66)</f>
        <v/>
      </c>
      <c r="DL66" s="19" t="str">
        <v/>
      </c>
      <c r="DM66" s="19" t="str">
        <f>IF(DL66="","",VLOOKUP(DL66,'Extrato 2'!$S$3:$U$72,3,0))</f>
        <v/>
      </c>
      <c r="DN66" s="2" t="str">
        <f>IF(DL66="","",DM66&amp;" ("&amp;VLOOKUP(DL66,'Extrato 2'!$S$3:$U$72,2,0)&amp;")")</f>
        <v/>
      </c>
      <c r="DO66" s="19">
        <f>IF('Extrato 2'!D66='Extrato 2'!$EJ$7,'Extrato 2'!E66,"")</f>
        <v>0</v>
      </c>
      <c r="DP66" s="19" t="str">
        <f>IF(DO66="","-",'Extrato 2'!$S66)</f>
        <v/>
      </c>
      <c r="DQ66" s="19" t="str">
        <v/>
      </c>
      <c r="DR66" s="19" t="str">
        <f>IF(DQ66="","",VLOOKUP(DQ66,'Extrato 2'!$S$3:$U$72,3,0))</f>
        <v/>
      </c>
      <c r="DS66" s="2" t="str">
        <f>IF(DQ66="","",DR66&amp;" ("&amp;VLOOKUP(DQ66,'Extrato 2'!$S$3:$U$72,2,0)&amp;")")</f>
        <v/>
      </c>
      <c r="DT66" s="19">
        <f>IF('Extrato 2'!D66='Extrato 2'!$EJ$8,'Extrato 2'!E66,"")</f>
        <v>0</v>
      </c>
      <c r="DU66" s="19" t="str">
        <f>IF(DT66="","-",'Extrato 2'!$S66)</f>
        <v/>
      </c>
      <c r="DV66" s="19" t="str">
        <v/>
      </c>
      <c r="DW66" s="19" t="str">
        <f>IF(DV66="","",VLOOKUP(DV66,'Extrato 2'!$S$3:$U$72,3,0))</f>
        <v/>
      </c>
      <c r="DX66" s="2" t="str">
        <f>IF(DV66="","",DW66&amp;" ("&amp;VLOOKUP(DV66,'Extrato 2'!$S$3:$U$72,2,0)&amp;")")</f>
        <v/>
      </c>
      <c r="DY66" s="19">
        <f>IF('Extrato 2'!D66='Extrato 2'!$EJ$9,'Extrato 2'!E66,"")</f>
        <v>0</v>
      </c>
      <c r="DZ66" s="19" t="str">
        <f>IF(DY66="","-",'Extrato 2'!$S66)</f>
        <v/>
      </c>
      <c r="EA66" s="19" t="str">
        <v/>
      </c>
      <c r="EB66" s="19" t="str">
        <f>IF(EA66="","",VLOOKUP(EA66,'Extrato 2'!$S$3:$U$72,3,0))</f>
        <v/>
      </c>
      <c r="EC66" s="2" t="str">
        <f>IF(EA66="","",EB66&amp;" ("&amp;VLOOKUP(EA66,'Extrato 2'!$S$3:$U$72,2,0)&amp;")")</f>
        <v/>
      </c>
      <c r="FM66" s="78">
        <v>64</v>
      </c>
      <c r="FN66" s="78" t="str">
        <f>IF('Extrato 2'!$FG$13='Extrato 2'!$GB$29,'Extrato 2'!AE66,IF('Extrato 2'!$FG$13='Extrato 2'!$GC$29,'Extrato 2'!BO66,IF('Extrato 2'!$FG$13='Extrato 2'!$EJ$2,'Extrato 2'!CY66,"")))</f>
        <v/>
      </c>
      <c r="FO66" s="78">
        <v>64</v>
      </c>
      <c r="FP66" s="78" t="str">
        <f>IF('Extrato 2'!$FG$13='Extrato 2'!$GB$29,'Extrato 2'!AJ66,IF('Extrato 2'!$FG$13='Extrato 2'!$GC$29,'Extrato 2'!BT66,IF('Extrato 2'!$FG$13='Extrato 2'!$EJ$2,'Extrato 2'!DD66,"")))</f>
        <v/>
      </c>
      <c r="FQ66" s="78">
        <v>64</v>
      </c>
      <c r="FR66" s="78" t="str">
        <f>IF('Extrato 2'!$FG$13='Extrato 2'!$GB$29,'Extrato 2'!AO66,IF('Extrato 2'!$FG$13='Extrato 2'!$GC$29,'Extrato 2'!BY66,IF('Extrato 2'!$FG$13='Extrato 2'!$EJ$2,'Extrato 2'!DI66,"")))</f>
        <v/>
      </c>
      <c r="FS66" s="78">
        <v>64</v>
      </c>
      <c r="FT66" s="78" t="str">
        <f>IF('Extrato 2'!$FG$13='Extrato 2'!$GB$29,'Extrato 2'!AT66,IF('Extrato 2'!$FG$13='Extrato 2'!$GC$29,'Extrato 2'!CD66,IF('Extrato 2'!$FG$13='Extrato 2'!$EJ$2,'Extrato 2'!DN66,"")))</f>
        <v/>
      </c>
      <c r="FU66" s="78">
        <v>64</v>
      </c>
      <c r="FV66" s="78" t="str">
        <f>IF('Extrato 2'!$FG$13='Extrato 2'!$GB$29,'Extrato 2'!AY66,IF('Extrato 2'!$FG$13='Extrato 2'!$GC$29,'Extrato 2'!CI66,IF('Extrato 2'!$FG$13='Extrato 2'!$EJ$2,'Extrato 2'!DS66,"")))</f>
        <v/>
      </c>
      <c r="FW66" s="78">
        <v>64</v>
      </c>
      <c r="FX66" s="78" t="str">
        <f>IF('Extrato 2'!$FG$13='Extrato 2'!$GB$29,'Extrato 2'!BD66,IF('Extrato 2'!$FG$13='Extrato 2'!$GC$29,'Extrato 2'!CN66,IF('Extrato 2'!$FG$13='Extrato 2'!$EJ$2,'Extrato 2'!DX66,"")))</f>
        <v/>
      </c>
      <c r="FY66" s="78">
        <v>64</v>
      </c>
      <c r="FZ66" s="78" t="str">
        <f>IF('Extrato 2'!$FG$13='Extrato 2'!$GB$29,'Extrato 2'!BI66,IF('Extrato 2'!$FG$13='Extrato 2'!$GC$29,'Extrato 2'!CS66,IF('Extrato 2'!$FG$13='Extrato 2'!$EJ$2,'Extrato 2'!EC66,"")))</f>
        <v/>
      </c>
      <c r="MB66" s="32">
        <f t="shared" si="12"/>
        <v>62</v>
      </c>
      <c r="MC66" s="32">
        <v>64</v>
      </c>
      <c r="MD66" s="32" t="str">
        <f>IF('Extrato 2'!X64=0,"",'Extrato 2'!X64)</f>
        <v/>
      </c>
      <c r="ME66" s="32"/>
      <c r="MF66" s="32"/>
      <c r="MG66" s="32"/>
      <c r="MH66" s="32"/>
      <c r="MI66" s="32"/>
      <c r="MJ66" s="32"/>
      <c r="MK66" s="32"/>
      <c r="ML66" s="32"/>
      <c r="MM66" s="32"/>
      <c r="MN66" s="32"/>
      <c r="MO66" s="32"/>
      <c r="MP66" s="32"/>
      <c r="MQ66" s="32"/>
      <c r="MR66" s="32"/>
      <c r="MS66" s="32"/>
      <c r="MT66" s="32"/>
      <c r="MU66" s="32"/>
      <c r="MV66" s="32"/>
      <c r="MW66" s="32"/>
      <c r="MX66" s="32"/>
      <c r="MY66" s="32"/>
      <c r="MZ66" s="32"/>
      <c r="NA66" s="32"/>
      <c r="NB66" s="32"/>
      <c r="NC66" s="32"/>
      <c r="ND66" s="32"/>
      <c r="NE66" s="32"/>
    </row>
    <row r="67" spans="2:369" ht="15" customHeight="1" x14ac:dyDescent="0.25">
      <c r="B67" s="19">
        <f>'Extrato 2'!MC69</f>
        <v>67</v>
      </c>
      <c r="C67" s="7">
        <f>Esboço!AX65</f>
        <v>65</v>
      </c>
      <c r="D67" s="4"/>
      <c r="E67" s="3"/>
      <c r="F67" s="19" t="str">
        <f t="shared" ref="F67:F72" si="20">IF(ISBLANK(D67),"-",D67)</f>
        <v>-</v>
      </c>
      <c r="G67" s="19" t="str">
        <f t="shared" ref="G67:G72" si="21">IF(AND(D67&lt;0),"-",IF(ISBLANK(D67),"-",D67))</f>
        <v>-</v>
      </c>
      <c r="H67" s="22" t="str">
        <v/>
      </c>
      <c r="I67" s="22" t="str">
        <v/>
      </c>
      <c r="J67" s="76" t="str">
        <f>IFERROR(IF('Análise Quantitativa'!$D$33="Máximo",RANK(D67,$D$3:$D$72,0),IF('Análise Quantitativa'!$D$33="Mínimo",RANK(D67,$D$3:$D$72,1),IF('Análise Quantitativa'!$D$33="- Mínimo",RANK(D67,$D$3:$D$72,1),""))),"")</f>
        <v/>
      </c>
      <c r="K67" s="76" t="str">
        <f>IFERROR(IF('Análise Quantitativa'!$D$33="Máximo",_xlfn.RANK.EQ(D67,$D$3:$D$72,0)+COUNTIF($D$3:D67,D67)-1,IF('Análise Quantitativa'!$D$33="Mínimo",_xlfn.RANK.EQ(D67,$D$3:$D$72,1)+COUNTIF($D$3:D67,D67)-1,IF('Análise Quantitativa'!$D$33="- Mínimo",_xlfn.RANK.EQ(D67,$D$3:$D$72,1)+COUNTIF($D$3:D67,D67)-1,""))),"")</f>
        <v/>
      </c>
      <c r="L67" s="6" t="str">
        <f>IFERROR(IF(ISBLANK(D67),"",IF(AND(D67&gt;'Extrato 2'!$EW$3),'Extrato 2'!$HR$2,IF(AND(D67&lt;'Extrato 2'!$EX$3),'Extrato 2'!$HQ$2,'Extrato 2'!$HP$2))),"")</f>
        <v/>
      </c>
      <c r="M67" s="6" t="e">
        <f>IF((((IF(AND('Extrato 2'!D67&gt;'Extrato 2'!$EW$3),(('Extrato 2'!$EW$3-'Extrato 2'!D67)/'Extrato 2'!D67),IF(AND('Extrato 2'!D67&lt;'Extrato 2'!$EX$3),(('Extrato 2'!$EX$3-'Extrato 2'!D67)/'Extrato 2'!D67),'Extrato 2'!$HW$2)))))&lt;0,IF(AND('Extrato 2'!D67&gt;'Extrato 2'!$EW$3),(('Extrato 2'!$EW$3-'Extrato 2'!D67)/'Extrato 2'!D67),IF(AND('Extrato 2'!D67&lt;'Extrato 2'!$EX$3),(('Extrato 2'!$EX$3-'Extrato 2'!D67)/'Extrato 2'!D67),'Extrato 2'!$HW$2))*-1,IF(AND('Extrato 2'!D67&gt;'Extrato 2'!$EW$3),(('Extrato 2'!$EW$3-'Extrato 2'!D67)/'Extrato 2'!D67),IF(AND('Extrato 2'!D67&lt;'Extrato 2'!$EX$3),(('Extrato 2'!$EX$3-'Extrato 2'!D67)/'Extrato 2'!D67),'Extrato 2'!$HW$2)))</f>
        <v>#DIV/0!</v>
      </c>
      <c r="N67" s="6" t="str">
        <f>IF(AND(D67&gt;'Extrato 2'!$EW$3),M67,"")</f>
        <v/>
      </c>
      <c r="O67" s="6" t="e">
        <f>IF(D67&lt;'Extrato 2'!$EX$3,M67,"")</f>
        <v>#DIV/0!</v>
      </c>
      <c r="P67" s="5" t="str">
        <f>IF('Extrato 2'!L67='Extrato 2'!$HP$2,'Extrato 2'!D67,"")</f>
        <v/>
      </c>
      <c r="Q67" s="4" t="str">
        <f>IF(ISNA(HLOOKUP($Q$2,'Extrato 2'!$ME$3:$NE$74,B67,0)),"",IF(HLOOKUP($Q$2,'Extrato 2'!$ME$3:$NE$74,B67,0)="","",IF(HLOOKUP($Q$2,'Extrato 2'!$ME$3:$NE$74,B67,0)=0,"",HLOOKUP($Q$2,'Extrato 2'!$ME$3:$NE$74,B67,0))))</f>
        <v/>
      </c>
      <c r="S67" s="77" t="str">
        <f t="shared" si="6"/>
        <v/>
      </c>
      <c r="T67" s="19" t="str">
        <f t="shared" ref="T67:T72" si="22">IF(E67="","",E67)</f>
        <v/>
      </c>
      <c r="U67" s="3"/>
      <c r="V67" s="19" t="str">
        <f t="shared" ref="V67:V72" si="23">IF(J67=0,"",J67)</f>
        <v/>
      </c>
      <c r="X67" s="19" t="str">
        <f t="shared" ref="X67:X72" si="24">IF(AND(T67="",U67=""),"",U67&amp;" ("&amp;T67&amp;")")</f>
        <v/>
      </c>
      <c r="Y67" s="19" t="str">
        <f t="shared" ref="Y67:Y72" si="25">IF(D67="","",D67)</f>
        <v/>
      </c>
      <c r="AA67" s="19" t="str">
        <f>IF('Extrato 2'!D67='Extrato 2'!$EF$3,'Extrato 2'!E67,"")</f>
        <v/>
      </c>
      <c r="AB67" s="19" t="str">
        <f>IF(AA67="","-",'Extrato 2'!S67)</f>
        <v>-</v>
      </c>
      <c r="AC67" s="19" t="str">
        <v/>
      </c>
      <c r="AD67" s="19" t="str">
        <f>IF(AC67="","",VLOOKUP(AC67,'Extrato 2'!$S$3:$U$72,3,0))</f>
        <v/>
      </c>
      <c r="AE67" s="2" t="str">
        <f>IF(AC67="","",AD67&amp;" ("&amp;VLOOKUP(AC67,'Extrato 2'!$S$3:$U$72,2,0)&amp;")")</f>
        <v/>
      </c>
      <c r="AF67" s="19" t="str">
        <f>IF('Extrato 2'!D67='Extrato 2'!$EF$4,'Extrato 2'!E67,"")</f>
        <v/>
      </c>
      <c r="AG67" s="19" t="str">
        <f>IF(AF67="","-",'Extrato 2'!$S67)</f>
        <v>-</v>
      </c>
      <c r="AH67" s="19" t="str">
        <v/>
      </c>
      <c r="AI67" s="19" t="str">
        <f>IF(AH67="","",VLOOKUP(AH67,'Extrato 2'!$S$3:$U$72,3,0))</f>
        <v/>
      </c>
      <c r="AJ67" s="2" t="str">
        <f>IF(AH67="","",AI67&amp;" ("&amp;VLOOKUP(AH67,'Extrato 2'!$S$3:$U$72,2,0)&amp;")")</f>
        <v/>
      </c>
      <c r="AK67" s="19" t="str">
        <f>IF('Extrato 2'!D67='Extrato 2'!$EF$5,'Extrato 2'!E67,"")</f>
        <v/>
      </c>
      <c r="AL67" s="19" t="str">
        <f>IF(AK67="","-",'Extrato 2'!$S67)</f>
        <v>-</v>
      </c>
      <c r="AM67" s="19" t="str">
        <v/>
      </c>
      <c r="AN67" s="19" t="str">
        <f>IF(AM67="","",VLOOKUP(AM67,'Extrato 2'!$S$3:$U$72,3,0))</f>
        <v/>
      </c>
      <c r="AO67" s="2" t="str">
        <f>IF(AM67="","",AN67&amp;" ("&amp;VLOOKUP(AM67,'Extrato 2'!$S$3:$U$72,2,0)&amp;")")</f>
        <v/>
      </c>
      <c r="AP67" s="19" t="str">
        <f>IF('Extrato 2'!D67='Extrato 2'!$EF$6,'Extrato 2'!E67,"")</f>
        <v/>
      </c>
      <c r="AQ67" s="19" t="str">
        <f>IF(AP67="","-",'Extrato 2'!$S67)</f>
        <v>-</v>
      </c>
      <c r="AR67" s="19" t="str">
        <v/>
      </c>
      <c r="AS67" s="19" t="str">
        <f>IF(AR67="","",VLOOKUP(AR67,'Extrato 2'!$S$3:$U$72,3,0))</f>
        <v/>
      </c>
      <c r="AT67" s="2" t="str">
        <f>IF(AR67="","",AS67&amp;" ("&amp;VLOOKUP(AR67,'Extrato 2'!$S$3:$U$72,2,0)&amp;")")</f>
        <v/>
      </c>
      <c r="AU67" s="19" t="str">
        <f>IF('Extrato 2'!D67='Extrato 2'!$EF$7,'Extrato 2'!E67,"")</f>
        <v/>
      </c>
      <c r="AV67" s="19" t="str">
        <f>IF(AU67="","-",'Extrato 2'!$S67)</f>
        <v>-</v>
      </c>
      <c r="AW67" s="19" t="str">
        <v/>
      </c>
      <c r="AX67" s="19" t="str">
        <f>IF(AW67="","",VLOOKUP(AW67,'Extrato 2'!$S$3:$U$72,3,0))</f>
        <v/>
      </c>
      <c r="AY67" s="2" t="str">
        <f>IF(AW67="","",AX67&amp;" ("&amp;VLOOKUP(AW67,'Extrato 2'!$S$3:$U$72,2,0)&amp;")")</f>
        <v/>
      </c>
      <c r="AZ67" s="19" t="str">
        <f>IF('Extrato 2'!D67='Extrato 2'!$EF$8,'Extrato 2'!E67,"")</f>
        <v/>
      </c>
      <c r="BA67" s="19" t="str">
        <f>IF(AZ67="","-",'Extrato 2'!$S67)</f>
        <v>-</v>
      </c>
      <c r="BB67" s="19" t="str">
        <v/>
      </c>
      <c r="BC67" s="19" t="str">
        <f>IF(BB67="","",VLOOKUP(BB67,'Extrato 2'!$S$3:$U$72,3,0))</f>
        <v/>
      </c>
      <c r="BD67" s="2" t="str">
        <f>IF(BB67="","",BC67&amp;" ("&amp;VLOOKUP(BB67,'Extrato 2'!$S$3:$U$72,2,0)&amp;")")</f>
        <v/>
      </c>
      <c r="BE67" s="19" t="str">
        <f>IF('Extrato 2'!D67='Extrato 2'!$EF$9,'Extrato 2'!E67,"")</f>
        <v/>
      </c>
      <c r="BF67" s="19" t="str">
        <f>IF(BE67="","-",'Extrato 2'!$S67)</f>
        <v>-</v>
      </c>
      <c r="BG67" s="19" t="str">
        <v/>
      </c>
      <c r="BH67" s="19" t="str">
        <f>IF(BG67="","",VLOOKUP(BG67,'Extrato 2'!$S$3:$U$72,3,0))</f>
        <v/>
      </c>
      <c r="BI67" s="2" t="str">
        <f>IF(BG67="","",BH67&amp;" ("&amp;VLOOKUP(BG67,'Extrato 2'!$S$3:$U$72,2,0)&amp;")")</f>
        <v/>
      </c>
      <c r="BK67" s="19" t="str">
        <f>IF('Extrato 2'!D67='Extrato 2'!$EH$3,'Extrato 2'!E67,"")</f>
        <v/>
      </c>
      <c r="BL67" s="19" t="str">
        <f>IF(BK67="","-",'Extrato 2'!S67)</f>
        <v>-</v>
      </c>
      <c r="BM67" s="19" t="str">
        <v/>
      </c>
      <c r="BN67" s="19" t="str">
        <f>IF(BM67="","",VLOOKUP(BM67,'Extrato 2'!$S$3:$U$72,3,0))</f>
        <v/>
      </c>
      <c r="BO67" s="2" t="str">
        <f>IF(BM67="","",BN67&amp;" ("&amp;VLOOKUP(BM67,'Extrato 2'!$S$3:$U$72,2,0)&amp;")")</f>
        <v/>
      </c>
      <c r="BP67" s="19" t="str">
        <f>IF('Extrato 2'!D67='Extrato 2'!$EH$4,'Extrato 2'!E67,"")</f>
        <v/>
      </c>
      <c r="BQ67" s="19" t="str">
        <f>IF(BP67="","-",'Extrato 2'!$S67)</f>
        <v>-</v>
      </c>
      <c r="BR67" s="19" t="str">
        <v/>
      </c>
      <c r="BS67" s="19" t="str">
        <f>IF(BR67="","",VLOOKUP(BR67,'Extrato 2'!$S$3:$U$72,3,0))</f>
        <v/>
      </c>
      <c r="BT67" s="2" t="str">
        <f>IF(BR67="","",BS67&amp;" ("&amp;VLOOKUP(BR67,'Extrato 2'!$S$3:$U$72,2,0)&amp;")")</f>
        <v/>
      </c>
      <c r="BU67" s="19" t="str">
        <f>IF('Extrato 2'!D67='Extrato 2'!$EH$5,'Extrato 2'!E67,"")</f>
        <v/>
      </c>
      <c r="BV67" s="19" t="str">
        <f>IF(BU67="","-",'Extrato 2'!$S67)</f>
        <v>-</v>
      </c>
      <c r="BW67" s="19" t="str">
        <v/>
      </c>
      <c r="BX67" s="19" t="str">
        <f>IF(BW67="","",VLOOKUP(BW67,'Extrato 2'!$S$3:$U$72,3,0))</f>
        <v/>
      </c>
      <c r="BY67" s="2" t="str">
        <f>IF(BW67="","",BX67&amp;" ("&amp;VLOOKUP(BW67,'Extrato 2'!$S$3:$U$72,2,0)&amp;")")</f>
        <v/>
      </c>
      <c r="BZ67" s="19" t="str">
        <f>IF('Extrato 2'!D67='Extrato 2'!$EH$6,'Extrato 2'!E67,"")</f>
        <v/>
      </c>
      <c r="CA67" s="19" t="str">
        <f>IF(BZ67="","-",'Extrato 2'!$S67)</f>
        <v>-</v>
      </c>
      <c r="CB67" s="19" t="str">
        <v/>
      </c>
      <c r="CC67" s="19" t="str">
        <f>IF(CB67="","",VLOOKUP(CB67,'Extrato 2'!$S$3:$U$72,3,0))</f>
        <v/>
      </c>
      <c r="CD67" s="2" t="str">
        <f>IF(CB67="","",CC67&amp;" ("&amp;VLOOKUP(CB67,'Extrato 2'!$S$3:$U$72,2,0)&amp;")")</f>
        <v/>
      </c>
      <c r="CE67" s="19" t="str">
        <f>IF('Extrato 2'!D67='Extrato 2'!$EH$7,'Extrato 2'!E67,"")</f>
        <v/>
      </c>
      <c r="CF67" s="19" t="str">
        <f>IF(CE67="","-",'Extrato 2'!$S67)</f>
        <v>-</v>
      </c>
      <c r="CG67" s="19" t="str">
        <v/>
      </c>
      <c r="CH67" s="19" t="str">
        <f>IF(CG67="","",VLOOKUP(CG67,'Extrato 2'!$S$3:$U$72,3,0))</f>
        <v/>
      </c>
      <c r="CI67" s="2" t="str">
        <f>IF(CG67="","",CH67&amp;" ("&amp;VLOOKUP(CG67,'Extrato 2'!$S$3:$U$72,2,0)&amp;")")</f>
        <v/>
      </c>
      <c r="CJ67" s="19" t="str">
        <f>IF('Extrato 2'!D67='Extrato 2'!$EH$8,'Extrato 2'!E67,"")</f>
        <v/>
      </c>
      <c r="CK67" s="19" t="str">
        <f>IF(CJ67="","-",'Extrato 2'!$S67)</f>
        <v>-</v>
      </c>
      <c r="CL67" s="19" t="str">
        <v/>
      </c>
      <c r="CM67" s="19" t="str">
        <f>IF(CL67="","",VLOOKUP(CL67,'Extrato 2'!$S$3:$U$72,3,0))</f>
        <v/>
      </c>
      <c r="CN67" s="2" t="str">
        <f>IF(CL67="","",CM67&amp;" ("&amp;VLOOKUP(CL67,'Extrato 2'!$S$3:$U$72,2,0)&amp;")")</f>
        <v/>
      </c>
      <c r="CO67" s="19" t="str">
        <f>IF('Extrato 2'!D67='Extrato 2'!$EH$9,'Extrato 2'!E67,"")</f>
        <v/>
      </c>
      <c r="CP67" s="19" t="str">
        <f>IF(CO67="","-",'Extrato 2'!$S67)</f>
        <v>-</v>
      </c>
      <c r="CQ67" s="19" t="str">
        <v/>
      </c>
      <c r="CR67" s="19" t="str">
        <f>IF(CQ67="","",VLOOKUP(CQ67,'Extrato 2'!$S$3:$U$72,3,0))</f>
        <v/>
      </c>
      <c r="CS67" s="2" t="str">
        <f>IF(CQ67="","",CR67&amp;" ("&amp;VLOOKUP(CQ67,'Extrato 2'!$S$3:$U$72,2,0)&amp;")")</f>
        <v/>
      </c>
      <c r="CU67" s="19">
        <f>IF('Extrato 2'!D67='Extrato 2'!$EJ$3,'Extrato 2'!E67,"")</f>
        <v>0</v>
      </c>
      <c r="CV67" s="19" t="str">
        <f>IF(CU67="","-",'Extrato 2'!S67)</f>
        <v/>
      </c>
      <c r="CW67" s="19" t="str">
        <v/>
      </c>
      <c r="CX67" s="19" t="str">
        <f>IF(CW67="","",VLOOKUP(CW67,'Extrato 2'!$S$3:$U$72,3,0))</f>
        <v/>
      </c>
      <c r="CY67" s="2" t="str">
        <f>IF(CW67="","",CX67&amp;" ("&amp;VLOOKUP(CW67,'Extrato 2'!$S$3:$U$72,2,0)&amp;")")</f>
        <v/>
      </c>
      <c r="CZ67" s="19">
        <f>IF('Extrato 2'!D67='Extrato 2'!$EJ$4,'Extrato 2'!E67,"")</f>
        <v>0</v>
      </c>
      <c r="DA67" s="19" t="str">
        <f>IF(CZ67="","-",'Extrato 2'!$S67)</f>
        <v/>
      </c>
      <c r="DB67" s="19" t="str">
        <v/>
      </c>
      <c r="DC67" s="19" t="str">
        <f>IF(DB67="","",VLOOKUP(DB67,'Extrato 2'!$S$3:$U$72,3,0))</f>
        <v/>
      </c>
      <c r="DD67" s="2" t="str">
        <f>IF(DB67="","",DC67&amp;" ("&amp;VLOOKUP(DB67,'Extrato 2'!$S$3:$U$72,2,0)&amp;")")</f>
        <v/>
      </c>
      <c r="DE67" s="19">
        <f>IF('Extrato 2'!D67='Extrato 2'!$EJ$5,'Extrato 2'!E67,"")</f>
        <v>0</v>
      </c>
      <c r="DF67" s="19" t="str">
        <f>IF(DE67="","-",'Extrato 2'!$S67)</f>
        <v/>
      </c>
      <c r="DG67" s="19" t="str">
        <v/>
      </c>
      <c r="DH67" s="19" t="str">
        <f>IF(DG67="","",VLOOKUP(DG67,'Extrato 2'!$S$3:$U$72,3,0))</f>
        <v/>
      </c>
      <c r="DI67" s="2" t="str">
        <f>IF(DG67="","",DH67&amp;" ("&amp;VLOOKUP(DG67,'Extrato 2'!$S$3:$U$72,2,0)&amp;")")</f>
        <v/>
      </c>
      <c r="DJ67" s="19">
        <f>IF('Extrato 2'!D67='Extrato 2'!$EJ$6,'Extrato 2'!E67,"")</f>
        <v>0</v>
      </c>
      <c r="DK67" s="19" t="str">
        <f>IF(DJ67="","-",'Extrato 2'!$S67)</f>
        <v/>
      </c>
      <c r="DL67" s="19" t="str">
        <v/>
      </c>
      <c r="DM67" s="19" t="str">
        <f>IF(DL67="","",VLOOKUP(DL67,'Extrato 2'!$S$3:$U$72,3,0))</f>
        <v/>
      </c>
      <c r="DN67" s="2" t="str">
        <f>IF(DL67="","",DM67&amp;" ("&amp;VLOOKUP(DL67,'Extrato 2'!$S$3:$U$72,2,0)&amp;")")</f>
        <v/>
      </c>
      <c r="DO67" s="19">
        <f>IF('Extrato 2'!D67='Extrato 2'!$EJ$7,'Extrato 2'!E67,"")</f>
        <v>0</v>
      </c>
      <c r="DP67" s="19" t="str">
        <f>IF(DO67="","-",'Extrato 2'!$S67)</f>
        <v/>
      </c>
      <c r="DQ67" s="19" t="str">
        <v/>
      </c>
      <c r="DR67" s="19" t="str">
        <f>IF(DQ67="","",VLOOKUP(DQ67,'Extrato 2'!$S$3:$U$72,3,0))</f>
        <v/>
      </c>
      <c r="DS67" s="2" t="str">
        <f>IF(DQ67="","",DR67&amp;" ("&amp;VLOOKUP(DQ67,'Extrato 2'!$S$3:$U$72,2,0)&amp;")")</f>
        <v/>
      </c>
      <c r="DT67" s="19">
        <f>IF('Extrato 2'!D67='Extrato 2'!$EJ$8,'Extrato 2'!E67,"")</f>
        <v>0</v>
      </c>
      <c r="DU67" s="19" t="str">
        <f>IF(DT67="","-",'Extrato 2'!$S67)</f>
        <v/>
      </c>
      <c r="DV67" s="19" t="str">
        <v/>
      </c>
      <c r="DW67" s="19" t="str">
        <f>IF(DV67="","",VLOOKUP(DV67,'Extrato 2'!$S$3:$U$72,3,0))</f>
        <v/>
      </c>
      <c r="DX67" s="2" t="str">
        <f>IF(DV67="","",DW67&amp;" ("&amp;VLOOKUP(DV67,'Extrato 2'!$S$3:$U$72,2,0)&amp;")")</f>
        <v/>
      </c>
      <c r="DY67" s="19">
        <f>IF('Extrato 2'!D67='Extrato 2'!$EJ$9,'Extrato 2'!E67,"")</f>
        <v>0</v>
      </c>
      <c r="DZ67" s="19" t="str">
        <f>IF(DY67="","-",'Extrato 2'!$S67)</f>
        <v/>
      </c>
      <c r="EA67" s="19" t="str">
        <v/>
      </c>
      <c r="EB67" s="19" t="str">
        <f>IF(EA67="","",VLOOKUP(EA67,'Extrato 2'!$S$3:$U$72,3,0))</f>
        <v/>
      </c>
      <c r="EC67" s="2" t="str">
        <f>IF(EA67="","",EB67&amp;" ("&amp;VLOOKUP(EA67,'Extrato 2'!$S$3:$U$72,2,0)&amp;")")</f>
        <v/>
      </c>
      <c r="FM67" s="78">
        <v>65</v>
      </c>
      <c r="FN67" s="78" t="str">
        <f>IF('Extrato 2'!$FG$13='Extrato 2'!$GB$29,'Extrato 2'!AE67,IF('Extrato 2'!$FG$13='Extrato 2'!$GC$29,'Extrato 2'!BO67,IF('Extrato 2'!$FG$13='Extrato 2'!$EJ$2,'Extrato 2'!CY67,"")))</f>
        <v/>
      </c>
      <c r="FO67" s="78">
        <v>65</v>
      </c>
      <c r="FP67" s="78" t="str">
        <f>IF('Extrato 2'!$FG$13='Extrato 2'!$GB$29,'Extrato 2'!AJ67,IF('Extrato 2'!$FG$13='Extrato 2'!$GC$29,'Extrato 2'!BT67,IF('Extrato 2'!$FG$13='Extrato 2'!$EJ$2,'Extrato 2'!DD67,"")))</f>
        <v/>
      </c>
      <c r="FQ67" s="78">
        <v>65</v>
      </c>
      <c r="FR67" s="78" t="str">
        <f>IF('Extrato 2'!$FG$13='Extrato 2'!$GB$29,'Extrato 2'!AO67,IF('Extrato 2'!$FG$13='Extrato 2'!$GC$29,'Extrato 2'!BY67,IF('Extrato 2'!$FG$13='Extrato 2'!$EJ$2,'Extrato 2'!DI67,"")))</f>
        <v/>
      </c>
      <c r="FS67" s="78">
        <v>65</v>
      </c>
      <c r="FT67" s="78" t="str">
        <f>IF('Extrato 2'!$FG$13='Extrato 2'!$GB$29,'Extrato 2'!AT67,IF('Extrato 2'!$FG$13='Extrato 2'!$GC$29,'Extrato 2'!CD67,IF('Extrato 2'!$FG$13='Extrato 2'!$EJ$2,'Extrato 2'!DN67,"")))</f>
        <v/>
      </c>
      <c r="FU67" s="78">
        <v>65</v>
      </c>
      <c r="FV67" s="78" t="str">
        <f>IF('Extrato 2'!$FG$13='Extrato 2'!$GB$29,'Extrato 2'!AY67,IF('Extrato 2'!$FG$13='Extrato 2'!$GC$29,'Extrato 2'!CI67,IF('Extrato 2'!$FG$13='Extrato 2'!$EJ$2,'Extrato 2'!DS67,"")))</f>
        <v/>
      </c>
      <c r="FW67" s="78">
        <v>65</v>
      </c>
      <c r="FX67" s="78" t="str">
        <f>IF('Extrato 2'!$FG$13='Extrato 2'!$GB$29,'Extrato 2'!BD67,IF('Extrato 2'!$FG$13='Extrato 2'!$GC$29,'Extrato 2'!CN67,IF('Extrato 2'!$FG$13='Extrato 2'!$EJ$2,'Extrato 2'!DX67,"")))</f>
        <v/>
      </c>
      <c r="FY67" s="78">
        <v>65</v>
      </c>
      <c r="FZ67" s="78" t="str">
        <f>IF('Extrato 2'!$FG$13='Extrato 2'!$GB$29,'Extrato 2'!BI67,IF('Extrato 2'!$FG$13='Extrato 2'!$GC$29,'Extrato 2'!CS67,IF('Extrato 2'!$FG$13='Extrato 2'!$EJ$2,'Extrato 2'!EC67,"")))</f>
        <v/>
      </c>
      <c r="MB67" s="32">
        <f t="shared" si="12"/>
        <v>63</v>
      </c>
      <c r="MC67" s="32">
        <v>65</v>
      </c>
      <c r="MD67" s="32" t="str">
        <f>IF('Extrato 2'!X65=0,"",'Extrato 2'!X65)</f>
        <v/>
      </c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</row>
    <row r="68" spans="2:369" ht="15" customHeight="1" x14ac:dyDescent="0.25">
      <c r="B68" s="19">
        <f>'Extrato 2'!MC70</f>
        <v>68</v>
      </c>
      <c r="C68" s="7">
        <f>Esboço!AX66</f>
        <v>66</v>
      </c>
      <c r="D68" s="4"/>
      <c r="E68" s="3"/>
      <c r="F68" s="19" t="str">
        <f t="shared" si="20"/>
        <v>-</v>
      </c>
      <c r="G68" s="19" t="str">
        <f t="shared" si="21"/>
        <v>-</v>
      </c>
      <c r="H68" s="22" t="str">
        <v/>
      </c>
      <c r="I68" s="22" t="str">
        <v/>
      </c>
      <c r="J68" s="76" t="str">
        <f>IFERROR(IF('Análise Quantitativa'!$D$33="Máximo",RANK(D68,$D$3:$D$72,0),IF('Análise Quantitativa'!$D$33="Mínimo",RANK(D68,$D$3:$D$72,1),IF('Análise Quantitativa'!$D$33="- Mínimo",RANK(D68,$D$3:$D$72,1),""))),"")</f>
        <v/>
      </c>
      <c r="K68" s="76" t="str">
        <f>IFERROR(IF('Análise Quantitativa'!$D$33="Máximo",_xlfn.RANK.EQ(D68,$D$3:$D$72,0)+COUNTIF($D$3:D68,D68)-1,IF('Análise Quantitativa'!$D$33="Mínimo",_xlfn.RANK.EQ(D68,$D$3:$D$72,1)+COUNTIF($D$3:D68,D68)-1,IF('Análise Quantitativa'!$D$33="- Mínimo",_xlfn.RANK.EQ(D68,$D$3:$D$72,1)+COUNTIF($D$3:D68,D68)-1,""))),"")</f>
        <v/>
      </c>
      <c r="L68" s="6" t="str">
        <f>IFERROR(IF(ISBLANK(D68),"",IF(AND(D68&gt;'Extrato 2'!$EW$3),'Extrato 2'!$HR$2,IF(AND(D68&lt;'Extrato 2'!$EX$3),'Extrato 2'!$HQ$2,'Extrato 2'!$HP$2))),"")</f>
        <v/>
      </c>
      <c r="M68" s="6" t="e">
        <f>IF((((IF(AND('Extrato 2'!D68&gt;'Extrato 2'!$EW$3),(('Extrato 2'!$EW$3-'Extrato 2'!D68)/'Extrato 2'!D68),IF(AND('Extrato 2'!D68&lt;'Extrato 2'!$EX$3),(('Extrato 2'!$EX$3-'Extrato 2'!D68)/'Extrato 2'!D68),'Extrato 2'!$HW$2)))))&lt;0,IF(AND('Extrato 2'!D68&gt;'Extrato 2'!$EW$3),(('Extrato 2'!$EW$3-'Extrato 2'!D68)/'Extrato 2'!D68),IF(AND('Extrato 2'!D68&lt;'Extrato 2'!$EX$3),(('Extrato 2'!$EX$3-'Extrato 2'!D68)/'Extrato 2'!D68),'Extrato 2'!$HW$2))*-1,IF(AND('Extrato 2'!D68&gt;'Extrato 2'!$EW$3),(('Extrato 2'!$EW$3-'Extrato 2'!D68)/'Extrato 2'!D68),IF(AND('Extrato 2'!D68&lt;'Extrato 2'!$EX$3),(('Extrato 2'!$EX$3-'Extrato 2'!D68)/'Extrato 2'!D68),'Extrato 2'!$HW$2)))</f>
        <v>#DIV/0!</v>
      </c>
      <c r="N68" s="6" t="str">
        <f>IF(AND(D68&gt;'Extrato 2'!$EW$3),M68,"")</f>
        <v/>
      </c>
      <c r="O68" s="6" t="e">
        <f>IF(D68&lt;'Extrato 2'!$EX$3,M68,"")</f>
        <v>#DIV/0!</v>
      </c>
      <c r="P68" s="5" t="str">
        <f>IF('Extrato 2'!L68='Extrato 2'!$HP$2,'Extrato 2'!D68,"")</f>
        <v/>
      </c>
      <c r="Q68" s="4" t="str">
        <f>IF(ISNA(HLOOKUP($Q$2,'Extrato 2'!$ME$3:$NE$74,B68,0)),"",IF(HLOOKUP($Q$2,'Extrato 2'!$ME$3:$NE$74,B68,0)="","",IF(HLOOKUP($Q$2,'Extrato 2'!$ME$3:$NE$74,B68,0)=0,"",HLOOKUP($Q$2,'Extrato 2'!$ME$3:$NE$74,B68,0))))</f>
        <v/>
      </c>
      <c r="S68" s="77" t="str">
        <f t="shared" ref="S68:S72" si="26">IF(K68="","",IF(K68=0,"",K68))</f>
        <v/>
      </c>
      <c r="T68" s="19" t="str">
        <f t="shared" si="22"/>
        <v/>
      </c>
      <c r="U68" s="3"/>
      <c r="V68" s="19" t="str">
        <f t="shared" si="23"/>
        <v/>
      </c>
      <c r="X68" s="19" t="str">
        <f t="shared" si="24"/>
        <v/>
      </c>
      <c r="Y68" s="19" t="str">
        <f t="shared" si="25"/>
        <v/>
      </c>
      <c r="AA68" s="19" t="str">
        <f>IF('Extrato 2'!D68='Extrato 2'!$EF$3,'Extrato 2'!E68,"")</f>
        <v/>
      </c>
      <c r="AB68" s="19" t="str">
        <f>IF(AA68="","-",'Extrato 2'!S68)</f>
        <v>-</v>
      </c>
      <c r="AC68" s="19" t="str">
        <v/>
      </c>
      <c r="AD68" s="19" t="str">
        <f>IF(AC68="","",VLOOKUP(AC68,'Extrato 2'!$S$3:$U$72,3,0))</f>
        <v/>
      </c>
      <c r="AE68" s="2" t="str">
        <f>IF(AC68="","",AD68&amp;" ("&amp;VLOOKUP(AC68,'Extrato 2'!$S$3:$U$72,2,0)&amp;")")</f>
        <v/>
      </c>
      <c r="AF68" s="19" t="str">
        <f>IF('Extrato 2'!D68='Extrato 2'!$EF$4,'Extrato 2'!E68,"")</f>
        <v/>
      </c>
      <c r="AG68" s="19" t="str">
        <f>IF(AF68="","-",'Extrato 2'!$S68)</f>
        <v>-</v>
      </c>
      <c r="AH68" s="19" t="str">
        <v/>
      </c>
      <c r="AI68" s="19" t="str">
        <f>IF(AH68="","",VLOOKUP(AH68,'Extrato 2'!$S$3:$U$72,3,0))</f>
        <v/>
      </c>
      <c r="AJ68" s="2" t="str">
        <f>IF(AH68="","",AI68&amp;" ("&amp;VLOOKUP(AH68,'Extrato 2'!$S$3:$U$72,2,0)&amp;")")</f>
        <v/>
      </c>
      <c r="AK68" s="19" t="str">
        <f>IF('Extrato 2'!D68='Extrato 2'!$EF$5,'Extrato 2'!E68,"")</f>
        <v/>
      </c>
      <c r="AL68" s="19" t="str">
        <f>IF(AK68="","-",'Extrato 2'!$S68)</f>
        <v>-</v>
      </c>
      <c r="AM68" s="19" t="str">
        <v/>
      </c>
      <c r="AN68" s="19" t="str">
        <f>IF(AM68="","",VLOOKUP(AM68,'Extrato 2'!$S$3:$U$72,3,0))</f>
        <v/>
      </c>
      <c r="AO68" s="2" t="str">
        <f>IF(AM68="","",AN68&amp;" ("&amp;VLOOKUP(AM68,'Extrato 2'!$S$3:$U$72,2,0)&amp;")")</f>
        <v/>
      </c>
      <c r="AP68" s="19" t="str">
        <f>IF('Extrato 2'!D68='Extrato 2'!$EF$6,'Extrato 2'!E68,"")</f>
        <v/>
      </c>
      <c r="AQ68" s="19" t="str">
        <f>IF(AP68="","-",'Extrato 2'!$S68)</f>
        <v>-</v>
      </c>
      <c r="AR68" s="19" t="str">
        <v/>
      </c>
      <c r="AS68" s="19" t="str">
        <f>IF(AR68="","",VLOOKUP(AR68,'Extrato 2'!$S$3:$U$72,3,0))</f>
        <v/>
      </c>
      <c r="AT68" s="2" t="str">
        <f>IF(AR68="","",AS68&amp;" ("&amp;VLOOKUP(AR68,'Extrato 2'!$S$3:$U$72,2,0)&amp;")")</f>
        <v/>
      </c>
      <c r="AU68" s="19" t="str">
        <f>IF('Extrato 2'!D68='Extrato 2'!$EF$7,'Extrato 2'!E68,"")</f>
        <v/>
      </c>
      <c r="AV68" s="19" t="str">
        <f>IF(AU68="","-",'Extrato 2'!$S68)</f>
        <v>-</v>
      </c>
      <c r="AW68" s="19" t="str">
        <v/>
      </c>
      <c r="AX68" s="19" t="str">
        <f>IF(AW68="","",VLOOKUP(AW68,'Extrato 2'!$S$3:$U$72,3,0))</f>
        <v/>
      </c>
      <c r="AY68" s="2" t="str">
        <f>IF(AW68="","",AX68&amp;" ("&amp;VLOOKUP(AW68,'Extrato 2'!$S$3:$U$72,2,0)&amp;")")</f>
        <v/>
      </c>
      <c r="AZ68" s="19" t="str">
        <f>IF('Extrato 2'!D68='Extrato 2'!$EF$8,'Extrato 2'!E68,"")</f>
        <v/>
      </c>
      <c r="BA68" s="19" t="str">
        <f>IF(AZ68="","-",'Extrato 2'!$S68)</f>
        <v>-</v>
      </c>
      <c r="BB68" s="19" t="str">
        <v/>
      </c>
      <c r="BC68" s="19" t="str">
        <f>IF(BB68="","",VLOOKUP(BB68,'Extrato 2'!$S$3:$U$72,3,0))</f>
        <v/>
      </c>
      <c r="BD68" s="2" t="str">
        <f>IF(BB68="","",BC68&amp;" ("&amp;VLOOKUP(BB68,'Extrato 2'!$S$3:$U$72,2,0)&amp;")")</f>
        <v/>
      </c>
      <c r="BE68" s="19" t="str">
        <f>IF('Extrato 2'!D68='Extrato 2'!$EF$9,'Extrato 2'!E68,"")</f>
        <v/>
      </c>
      <c r="BF68" s="19" t="str">
        <f>IF(BE68="","-",'Extrato 2'!$S68)</f>
        <v>-</v>
      </c>
      <c r="BG68" s="19" t="str">
        <v/>
      </c>
      <c r="BH68" s="19" t="str">
        <f>IF(BG68="","",VLOOKUP(BG68,'Extrato 2'!$S$3:$U$72,3,0))</f>
        <v/>
      </c>
      <c r="BI68" s="2" t="str">
        <f>IF(BG68="","",BH68&amp;" ("&amp;VLOOKUP(BG68,'Extrato 2'!$S$3:$U$72,2,0)&amp;")")</f>
        <v/>
      </c>
      <c r="BK68" s="19" t="str">
        <f>IF('Extrato 2'!D68='Extrato 2'!$EH$3,'Extrato 2'!E68,"")</f>
        <v/>
      </c>
      <c r="BL68" s="19" t="str">
        <f>IF(BK68="","-",'Extrato 2'!S68)</f>
        <v>-</v>
      </c>
      <c r="BM68" s="19" t="str">
        <v/>
      </c>
      <c r="BN68" s="19" t="str">
        <f>IF(BM68="","",VLOOKUP(BM68,'Extrato 2'!$S$3:$U$72,3,0))</f>
        <v/>
      </c>
      <c r="BO68" s="2" t="str">
        <f>IF(BM68="","",BN68&amp;" ("&amp;VLOOKUP(BM68,'Extrato 2'!$S$3:$U$72,2,0)&amp;")")</f>
        <v/>
      </c>
      <c r="BP68" s="19" t="str">
        <f>IF('Extrato 2'!D68='Extrato 2'!$EH$4,'Extrato 2'!E68,"")</f>
        <v/>
      </c>
      <c r="BQ68" s="19" t="str">
        <f>IF(BP68="","-",'Extrato 2'!$S68)</f>
        <v>-</v>
      </c>
      <c r="BR68" s="19" t="str">
        <v/>
      </c>
      <c r="BS68" s="19" t="str">
        <f>IF(BR68="","",VLOOKUP(BR68,'Extrato 2'!$S$3:$U$72,3,0))</f>
        <v/>
      </c>
      <c r="BT68" s="2" t="str">
        <f>IF(BR68="","",BS68&amp;" ("&amp;VLOOKUP(BR68,'Extrato 2'!$S$3:$U$72,2,0)&amp;")")</f>
        <v/>
      </c>
      <c r="BU68" s="19" t="str">
        <f>IF('Extrato 2'!D68='Extrato 2'!$EH$5,'Extrato 2'!E68,"")</f>
        <v/>
      </c>
      <c r="BV68" s="19" t="str">
        <f>IF(BU68="","-",'Extrato 2'!$S68)</f>
        <v>-</v>
      </c>
      <c r="BW68" s="19" t="str">
        <v/>
      </c>
      <c r="BX68" s="19" t="str">
        <f>IF(BW68="","",VLOOKUP(BW68,'Extrato 2'!$S$3:$U$72,3,0))</f>
        <v/>
      </c>
      <c r="BY68" s="2" t="str">
        <f>IF(BW68="","",BX68&amp;" ("&amp;VLOOKUP(BW68,'Extrato 2'!$S$3:$U$72,2,0)&amp;")")</f>
        <v/>
      </c>
      <c r="BZ68" s="19" t="str">
        <f>IF('Extrato 2'!D68='Extrato 2'!$EH$6,'Extrato 2'!E68,"")</f>
        <v/>
      </c>
      <c r="CA68" s="19" t="str">
        <f>IF(BZ68="","-",'Extrato 2'!$S68)</f>
        <v>-</v>
      </c>
      <c r="CB68" s="19" t="str">
        <v/>
      </c>
      <c r="CC68" s="19" t="str">
        <f>IF(CB68="","",VLOOKUP(CB68,'Extrato 2'!$S$3:$U$72,3,0))</f>
        <v/>
      </c>
      <c r="CD68" s="2" t="str">
        <f>IF(CB68="","",CC68&amp;" ("&amp;VLOOKUP(CB68,'Extrato 2'!$S$3:$U$72,2,0)&amp;")")</f>
        <v/>
      </c>
      <c r="CE68" s="19" t="str">
        <f>IF('Extrato 2'!D68='Extrato 2'!$EH$7,'Extrato 2'!E68,"")</f>
        <v/>
      </c>
      <c r="CF68" s="19" t="str">
        <f>IF(CE68="","-",'Extrato 2'!$S68)</f>
        <v>-</v>
      </c>
      <c r="CG68" s="19" t="str">
        <v/>
      </c>
      <c r="CH68" s="19" t="str">
        <f>IF(CG68="","",VLOOKUP(CG68,'Extrato 2'!$S$3:$U$72,3,0))</f>
        <v/>
      </c>
      <c r="CI68" s="2" t="str">
        <f>IF(CG68="","",CH68&amp;" ("&amp;VLOOKUP(CG68,'Extrato 2'!$S$3:$U$72,2,0)&amp;")")</f>
        <v/>
      </c>
      <c r="CJ68" s="19" t="str">
        <f>IF('Extrato 2'!D68='Extrato 2'!$EH$8,'Extrato 2'!E68,"")</f>
        <v/>
      </c>
      <c r="CK68" s="19" t="str">
        <f>IF(CJ68="","-",'Extrato 2'!$S68)</f>
        <v>-</v>
      </c>
      <c r="CL68" s="19" t="str">
        <v/>
      </c>
      <c r="CM68" s="19" t="str">
        <f>IF(CL68="","",VLOOKUP(CL68,'Extrato 2'!$S$3:$U$72,3,0))</f>
        <v/>
      </c>
      <c r="CN68" s="2" t="str">
        <f>IF(CL68="","",CM68&amp;" ("&amp;VLOOKUP(CL68,'Extrato 2'!$S$3:$U$72,2,0)&amp;")")</f>
        <v/>
      </c>
      <c r="CO68" s="19" t="str">
        <f>IF('Extrato 2'!D68='Extrato 2'!$EH$9,'Extrato 2'!E68,"")</f>
        <v/>
      </c>
      <c r="CP68" s="19" t="str">
        <f>IF(CO68="","-",'Extrato 2'!$S68)</f>
        <v>-</v>
      </c>
      <c r="CQ68" s="19" t="str">
        <v/>
      </c>
      <c r="CR68" s="19" t="str">
        <f>IF(CQ68="","",VLOOKUP(CQ68,'Extrato 2'!$S$3:$U$72,3,0))</f>
        <v/>
      </c>
      <c r="CS68" s="2" t="str">
        <f>IF(CQ68="","",CR68&amp;" ("&amp;VLOOKUP(CQ68,'Extrato 2'!$S$3:$U$72,2,0)&amp;")")</f>
        <v/>
      </c>
      <c r="CU68" s="19">
        <f>IF('Extrato 2'!D68='Extrato 2'!$EJ$3,'Extrato 2'!E68,"")</f>
        <v>0</v>
      </c>
      <c r="CV68" s="19" t="str">
        <f>IF(CU68="","-",'Extrato 2'!S68)</f>
        <v/>
      </c>
      <c r="CW68" s="19" t="str">
        <v/>
      </c>
      <c r="CX68" s="19" t="str">
        <f>IF(CW68="","",VLOOKUP(CW68,'Extrato 2'!$S$3:$U$72,3,0))</f>
        <v/>
      </c>
      <c r="CY68" s="2" t="str">
        <f>IF(CW68="","",CX68&amp;" ("&amp;VLOOKUP(CW68,'Extrato 2'!$S$3:$U$72,2,0)&amp;")")</f>
        <v/>
      </c>
      <c r="CZ68" s="19">
        <f>IF('Extrato 2'!D68='Extrato 2'!$EJ$4,'Extrato 2'!E68,"")</f>
        <v>0</v>
      </c>
      <c r="DA68" s="19" t="str">
        <f>IF(CZ68="","-",'Extrato 2'!$S68)</f>
        <v/>
      </c>
      <c r="DB68" s="19" t="str">
        <v/>
      </c>
      <c r="DC68" s="19" t="str">
        <f>IF(DB68="","",VLOOKUP(DB68,'Extrato 2'!$S$3:$U$72,3,0))</f>
        <v/>
      </c>
      <c r="DD68" s="2" t="str">
        <f>IF(DB68="","",DC68&amp;" ("&amp;VLOOKUP(DB68,'Extrato 2'!$S$3:$U$72,2,0)&amp;")")</f>
        <v/>
      </c>
      <c r="DE68" s="19">
        <f>IF('Extrato 2'!D68='Extrato 2'!$EJ$5,'Extrato 2'!E68,"")</f>
        <v>0</v>
      </c>
      <c r="DF68" s="19" t="str">
        <f>IF(DE68="","-",'Extrato 2'!$S68)</f>
        <v/>
      </c>
      <c r="DG68" s="19" t="str">
        <v/>
      </c>
      <c r="DH68" s="19" t="str">
        <f>IF(DG68="","",VLOOKUP(DG68,'Extrato 2'!$S$3:$U$72,3,0))</f>
        <v/>
      </c>
      <c r="DI68" s="2" t="str">
        <f>IF(DG68="","",DH68&amp;" ("&amp;VLOOKUP(DG68,'Extrato 2'!$S$3:$U$72,2,0)&amp;")")</f>
        <v/>
      </c>
      <c r="DJ68" s="19">
        <f>IF('Extrato 2'!D68='Extrato 2'!$EJ$6,'Extrato 2'!E68,"")</f>
        <v>0</v>
      </c>
      <c r="DK68" s="19" t="str">
        <f>IF(DJ68="","-",'Extrato 2'!$S68)</f>
        <v/>
      </c>
      <c r="DL68" s="19" t="str">
        <v/>
      </c>
      <c r="DM68" s="19" t="str">
        <f>IF(DL68="","",VLOOKUP(DL68,'Extrato 2'!$S$3:$U$72,3,0))</f>
        <v/>
      </c>
      <c r="DN68" s="2" t="str">
        <f>IF(DL68="","",DM68&amp;" ("&amp;VLOOKUP(DL68,'Extrato 2'!$S$3:$U$72,2,0)&amp;")")</f>
        <v/>
      </c>
      <c r="DO68" s="19">
        <f>IF('Extrato 2'!D68='Extrato 2'!$EJ$7,'Extrato 2'!E68,"")</f>
        <v>0</v>
      </c>
      <c r="DP68" s="19" t="str">
        <f>IF(DO68="","-",'Extrato 2'!$S68)</f>
        <v/>
      </c>
      <c r="DQ68" s="19" t="str">
        <v/>
      </c>
      <c r="DR68" s="19" t="str">
        <f>IF(DQ68="","",VLOOKUP(DQ68,'Extrato 2'!$S$3:$U$72,3,0))</f>
        <v/>
      </c>
      <c r="DS68" s="2" t="str">
        <f>IF(DQ68="","",DR68&amp;" ("&amp;VLOOKUP(DQ68,'Extrato 2'!$S$3:$U$72,2,0)&amp;")")</f>
        <v/>
      </c>
      <c r="DT68" s="19">
        <f>IF('Extrato 2'!D68='Extrato 2'!$EJ$8,'Extrato 2'!E68,"")</f>
        <v>0</v>
      </c>
      <c r="DU68" s="19" t="str">
        <f>IF(DT68="","-",'Extrato 2'!$S68)</f>
        <v/>
      </c>
      <c r="DV68" s="19" t="str">
        <v/>
      </c>
      <c r="DW68" s="19" t="str">
        <f>IF(DV68="","",VLOOKUP(DV68,'Extrato 2'!$S$3:$U$72,3,0))</f>
        <v/>
      </c>
      <c r="DX68" s="2" t="str">
        <f>IF(DV68="","",DW68&amp;" ("&amp;VLOOKUP(DV68,'Extrato 2'!$S$3:$U$72,2,0)&amp;")")</f>
        <v/>
      </c>
      <c r="DY68" s="19">
        <f>IF('Extrato 2'!D68='Extrato 2'!$EJ$9,'Extrato 2'!E68,"")</f>
        <v>0</v>
      </c>
      <c r="DZ68" s="19" t="str">
        <f>IF(DY68="","-",'Extrato 2'!$S68)</f>
        <v/>
      </c>
      <c r="EA68" s="19" t="str">
        <v/>
      </c>
      <c r="EB68" s="19" t="str">
        <f>IF(EA68="","",VLOOKUP(EA68,'Extrato 2'!$S$3:$U$72,3,0))</f>
        <v/>
      </c>
      <c r="EC68" s="2" t="str">
        <f>IF(EA68="","",EB68&amp;" ("&amp;VLOOKUP(EA68,'Extrato 2'!$S$3:$U$72,2,0)&amp;")")</f>
        <v/>
      </c>
      <c r="FM68" s="78">
        <v>66</v>
      </c>
      <c r="FN68" s="78" t="str">
        <f>IF('Extrato 2'!$FG$13='Extrato 2'!$GB$29,'Extrato 2'!AE68,IF('Extrato 2'!$FG$13='Extrato 2'!$GC$29,'Extrato 2'!BO68,IF('Extrato 2'!$FG$13='Extrato 2'!$EJ$2,'Extrato 2'!CY68,"")))</f>
        <v/>
      </c>
      <c r="FO68" s="78">
        <v>66</v>
      </c>
      <c r="FP68" s="78" t="str">
        <f>IF('Extrato 2'!$FG$13='Extrato 2'!$GB$29,'Extrato 2'!AJ68,IF('Extrato 2'!$FG$13='Extrato 2'!$GC$29,'Extrato 2'!BT68,IF('Extrato 2'!$FG$13='Extrato 2'!$EJ$2,'Extrato 2'!DD68,"")))</f>
        <v/>
      </c>
      <c r="FQ68" s="78">
        <v>66</v>
      </c>
      <c r="FR68" s="78" t="str">
        <f>IF('Extrato 2'!$FG$13='Extrato 2'!$GB$29,'Extrato 2'!AO68,IF('Extrato 2'!$FG$13='Extrato 2'!$GC$29,'Extrato 2'!BY68,IF('Extrato 2'!$FG$13='Extrato 2'!$EJ$2,'Extrato 2'!DI68,"")))</f>
        <v/>
      </c>
      <c r="FS68" s="78">
        <v>66</v>
      </c>
      <c r="FT68" s="78" t="str">
        <f>IF('Extrato 2'!$FG$13='Extrato 2'!$GB$29,'Extrato 2'!AT68,IF('Extrato 2'!$FG$13='Extrato 2'!$GC$29,'Extrato 2'!CD68,IF('Extrato 2'!$FG$13='Extrato 2'!$EJ$2,'Extrato 2'!DN68,"")))</f>
        <v/>
      </c>
      <c r="FU68" s="78">
        <v>66</v>
      </c>
      <c r="FV68" s="78" t="str">
        <f>IF('Extrato 2'!$FG$13='Extrato 2'!$GB$29,'Extrato 2'!AY68,IF('Extrato 2'!$FG$13='Extrato 2'!$GC$29,'Extrato 2'!CI68,IF('Extrato 2'!$FG$13='Extrato 2'!$EJ$2,'Extrato 2'!DS68,"")))</f>
        <v/>
      </c>
      <c r="FW68" s="78">
        <v>66</v>
      </c>
      <c r="FX68" s="78" t="str">
        <f>IF('Extrato 2'!$FG$13='Extrato 2'!$GB$29,'Extrato 2'!BD68,IF('Extrato 2'!$FG$13='Extrato 2'!$GC$29,'Extrato 2'!CN68,IF('Extrato 2'!$FG$13='Extrato 2'!$EJ$2,'Extrato 2'!DX68,"")))</f>
        <v/>
      </c>
      <c r="FY68" s="78">
        <v>66</v>
      </c>
      <c r="FZ68" s="78" t="str">
        <f>IF('Extrato 2'!$FG$13='Extrato 2'!$GB$29,'Extrato 2'!BI68,IF('Extrato 2'!$FG$13='Extrato 2'!$GC$29,'Extrato 2'!CS68,IF('Extrato 2'!$FG$13='Extrato 2'!$EJ$2,'Extrato 2'!EC68,"")))</f>
        <v/>
      </c>
      <c r="MB68" s="32">
        <f t="shared" si="12"/>
        <v>64</v>
      </c>
      <c r="MC68" s="32">
        <v>66</v>
      </c>
      <c r="MD68" s="32" t="str">
        <f>IF('Extrato 2'!X66=0,"",'Extrato 2'!X66)</f>
        <v/>
      </c>
      <c r="ME68" s="32"/>
      <c r="MF68" s="32"/>
      <c r="MG68" s="32"/>
      <c r="MH68" s="32"/>
      <c r="MI68" s="32"/>
      <c r="MJ68" s="32"/>
      <c r="MK68" s="32"/>
      <c r="ML68" s="32"/>
      <c r="MM68" s="32"/>
      <c r="MN68" s="32"/>
      <c r="MO68" s="32"/>
      <c r="MP68" s="32"/>
      <c r="MQ68" s="32"/>
      <c r="MR68" s="32"/>
      <c r="MS68" s="32"/>
      <c r="MT68" s="32"/>
      <c r="MU68" s="32"/>
      <c r="MV68" s="32"/>
      <c r="MW68" s="32"/>
      <c r="MX68" s="32"/>
      <c r="MY68" s="32"/>
      <c r="MZ68" s="32"/>
      <c r="NA68" s="32"/>
      <c r="NB68" s="32"/>
      <c r="NC68" s="32"/>
      <c r="ND68" s="32"/>
      <c r="NE68" s="32"/>
    </row>
    <row r="69" spans="2:369" ht="15" customHeight="1" x14ac:dyDescent="0.25">
      <c r="B69" s="19">
        <f>'Extrato 2'!MC71</f>
        <v>69</v>
      </c>
      <c r="C69" s="7">
        <f>Esboço!AX67</f>
        <v>67</v>
      </c>
      <c r="D69" s="4"/>
      <c r="E69" s="3"/>
      <c r="F69" s="19" t="str">
        <f t="shared" si="20"/>
        <v>-</v>
      </c>
      <c r="G69" s="19" t="str">
        <f t="shared" si="21"/>
        <v>-</v>
      </c>
      <c r="H69" s="22" t="str">
        <v/>
      </c>
      <c r="I69" s="22" t="str">
        <v/>
      </c>
      <c r="J69" s="76" t="str">
        <f>IFERROR(IF('Análise Quantitativa'!$D$33="Máximo",RANK(D69,$D$3:$D$72,0),IF('Análise Quantitativa'!$D$33="Mínimo",RANK(D69,$D$3:$D$72,1),IF('Análise Quantitativa'!$D$33="- Mínimo",RANK(D69,$D$3:$D$72,1),""))),"")</f>
        <v/>
      </c>
      <c r="K69" s="76" t="str">
        <f>IFERROR(IF('Análise Quantitativa'!$D$33="Máximo",_xlfn.RANK.EQ(D69,$D$3:$D$72,0)+COUNTIF($D$3:D69,D69)-1,IF('Análise Quantitativa'!$D$33="Mínimo",_xlfn.RANK.EQ(D69,$D$3:$D$72,1)+COUNTIF($D$3:D69,D69)-1,IF('Análise Quantitativa'!$D$33="- Mínimo",_xlfn.RANK.EQ(D69,$D$3:$D$72,1)+COUNTIF($D$3:D69,D69)-1,""))),"")</f>
        <v/>
      </c>
      <c r="L69" s="6" t="str">
        <f>IFERROR(IF(ISBLANK(D69),"",IF(AND(D69&gt;'Extrato 2'!$EW$3),'Extrato 2'!$HR$2,IF(AND(D69&lt;'Extrato 2'!$EX$3),'Extrato 2'!$HQ$2,'Extrato 2'!$HP$2))),"")</f>
        <v/>
      </c>
      <c r="M69" s="6" t="e">
        <f>IF((((IF(AND('Extrato 2'!D69&gt;'Extrato 2'!$EW$3),(('Extrato 2'!$EW$3-'Extrato 2'!D69)/'Extrato 2'!D69),IF(AND('Extrato 2'!D69&lt;'Extrato 2'!$EX$3),(('Extrato 2'!$EX$3-'Extrato 2'!D69)/'Extrato 2'!D69),'Extrato 2'!$HW$2)))))&lt;0,IF(AND('Extrato 2'!D69&gt;'Extrato 2'!$EW$3),(('Extrato 2'!$EW$3-'Extrato 2'!D69)/'Extrato 2'!D69),IF(AND('Extrato 2'!D69&lt;'Extrato 2'!$EX$3),(('Extrato 2'!$EX$3-'Extrato 2'!D69)/'Extrato 2'!D69),'Extrato 2'!$HW$2))*-1,IF(AND('Extrato 2'!D69&gt;'Extrato 2'!$EW$3),(('Extrato 2'!$EW$3-'Extrato 2'!D69)/'Extrato 2'!D69),IF(AND('Extrato 2'!D69&lt;'Extrato 2'!$EX$3),(('Extrato 2'!$EX$3-'Extrato 2'!D69)/'Extrato 2'!D69),'Extrato 2'!$HW$2)))</f>
        <v>#DIV/0!</v>
      </c>
      <c r="N69" s="6" t="str">
        <f>IF(AND(D69&gt;'Extrato 2'!$EW$3),M69,"")</f>
        <v/>
      </c>
      <c r="O69" s="6" t="e">
        <f>IF(D69&lt;'Extrato 2'!$EX$3,M69,"")</f>
        <v>#DIV/0!</v>
      </c>
      <c r="P69" s="5" t="str">
        <f>IF('Extrato 2'!L69='Extrato 2'!$HP$2,'Extrato 2'!D69,"")</f>
        <v/>
      </c>
      <c r="Q69" s="4" t="str">
        <f>IF(ISNA(HLOOKUP($Q$2,'Extrato 2'!$ME$3:$NE$74,B69,0)),"",IF(HLOOKUP($Q$2,'Extrato 2'!$ME$3:$NE$74,B69,0)="","",IF(HLOOKUP($Q$2,'Extrato 2'!$ME$3:$NE$74,B69,0)=0,"",HLOOKUP($Q$2,'Extrato 2'!$ME$3:$NE$74,B69,0))))</f>
        <v/>
      </c>
      <c r="S69" s="77" t="str">
        <f t="shared" si="26"/>
        <v/>
      </c>
      <c r="T69" s="19" t="str">
        <f t="shared" si="22"/>
        <v/>
      </c>
      <c r="U69" s="3"/>
      <c r="V69" s="19" t="str">
        <f t="shared" si="23"/>
        <v/>
      </c>
      <c r="X69" s="19" t="str">
        <f t="shared" si="24"/>
        <v/>
      </c>
      <c r="Y69" s="19" t="str">
        <f t="shared" si="25"/>
        <v/>
      </c>
      <c r="AA69" s="19" t="str">
        <f>IF('Extrato 2'!D69='Extrato 2'!$EF$3,'Extrato 2'!E69,"")</f>
        <v/>
      </c>
      <c r="AB69" s="19" t="str">
        <f>IF(AA69="","-",'Extrato 2'!S69)</f>
        <v>-</v>
      </c>
      <c r="AC69" s="19" t="str">
        <v/>
      </c>
      <c r="AD69" s="19" t="str">
        <f>IF(AC69="","",VLOOKUP(AC69,'Extrato 2'!$S$3:$U$72,3,0))</f>
        <v/>
      </c>
      <c r="AE69" s="2" t="str">
        <f>IF(AC69="","",AD69&amp;" ("&amp;VLOOKUP(AC69,'Extrato 2'!$S$3:$U$72,2,0)&amp;")")</f>
        <v/>
      </c>
      <c r="AF69" s="19" t="str">
        <f>IF('Extrato 2'!D69='Extrato 2'!$EF$4,'Extrato 2'!E69,"")</f>
        <v/>
      </c>
      <c r="AG69" s="19" t="str">
        <f>IF(AF69="","-",'Extrato 2'!$S69)</f>
        <v>-</v>
      </c>
      <c r="AH69" s="19" t="str">
        <v/>
      </c>
      <c r="AI69" s="19" t="str">
        <f>IF(AH69="","",VLOOKUP(AH69,'Extrato 2'!$S$3:$U$72,3,0))</f>
        <v/>
      </c>
      <c r="AJ69" s="2" t="str">
        <f>IF(AH69="","",AI69&amp;" ("&amp;VLOOKUP(AH69,'Extrato 2'!$S$3:$U$72,2,0)&amp;")")</f>
        <v/>
      </c>
      <c r="AK69" s="19" t="str">
        <f>IF('Extrato 2'!D69='Extrato 2'!$EF$5,'Extrato 2'!E69,"")</f>
        <v/>
      </c>
      <c r="AL69" s="19" t="str">
        <f>IF(AK69="","-",'Extrato 2'!$S69)</f>
        <v>-</v>
      </c>
      <c r="AM69" s="19" t="str">
        <v/>
      </c>
      <c r="AN69" s="19" t="str">
        <f>IF(AM69="","",VLOOKUP(AM69,'Extrato 2'!$S$3:$U$72,3,0))</f>
        <v/>
      </c>
      <c r="AO69" s="2" t="str">
        <f>IF(AM69="","",AN69&amp;" ("&amp;VLOOKUP(AM69,'Extrato 2'!$S$3:$U$72,2,0)&amp;")")</f>
        <v/>
      </c>
      <c r="AP69" s="19" t="str">
        <f>IF('Extrato 2'!D69='Extrato 2'!$EF$6,'Extrato 2'!E69,"")</f>
        <v/>
      </c>
      <c r="AQ69" s="19" t="str">
        <f>IF(AP69="","-",'Extrato 2'!$S69)</f>
        <v>-</v>
      </c>
      <c r="AR69" s="19" t="str">
        <v/>
      </c>
      <c r="AS69" s="19" t="str">
        <f>IF(AR69="","",VLOOKUP(AR69,'Extrato 2'!$S$3:$U$72,3,0))</f>
        <v/>
      </c>
      <c r="AT69" s="2" t="str">
        <f>IF(AR69="","",AS69&amp;" ("&amp;VLOOKUP(AR69,'Extrato 2'!$S$3:$U$72,2,0)&amp;")")</f>
        <v/>
      </c>
      <c r="AU69" s="19" t="str">
        <f>IF('Extrato 2'!D69='Extrato 2'!$EF$7,'Extrato 2'!E69,"")</f>
        <v/>
      </c>
      <c r="AV69" s="19" t="str">
        <f>IF(AU69="","-",'Extrato 2'!$S69)</f>
        <v>-</v>
      </c>
      <c r="AW69" s="19" t="str">
        <v/>
      </c>
      <c r="AX69" s="19" t="str">
        <f>IF(AW69="","",VLOOKUP(AW69,'Extrato 2'!$S$3:$U$72,3,0))</f>
        <v/>
      </c>
      <c r="AY69" s="2" t="str">
        <f>IF(AW69="","",AX69&amp;" ("&amp;VLOOKUP(AW69,'Extrato 2'!$S$3:$U$72,2,0)&amp;")")</f>
        <v/>
      </c>
      <c r="AZ69" s="19" t="str">
        <f>IF('Extrato 2'!D69='Extrato 2'!$EF$8,'Extrato 2'!E69,"")</f>
        <v/>
      </c>
      <c r="BA69" s="19" t="str">
        <f>IF(AZ69="","-",'Extrato 2'!$S69)</f>
        <v>-</v>
      </c>
      <c r="BB69" s="19" t="str">
        <v/>
      </c>
      <c r="BC69" s="19" t="str">
        <f>IF(BB69="","",VLOOKUP(BB69,'Extrato 2'!$S$3:$U$72,3,0))</f>
        <v/>
      </c>
      <c r="BD69" s="2" t="str">
        <f>IF(BB69="","",BC69&amp;" ("&amp;VLOOKUP(BB69,'Extrato 2'!$S$3:$U$72,2,0)&amp;")")</f>
        <v/>
      </c>
      <c r="BE69" s="19" t="str">
        <f>IF('Extrato 2'!D69='Extrato 2'!$EF$9,'Extrato 2'!E69,"")</f>
        <v/>
      </c>
      <c r="BF69" s="19" t="str">
        <f>IF(BE69="","-",'Extrato 2'!$S69)</f>
        <v>-</v>
      </c>
      <c r="BG69" s="19" t="str">
        <v/>
      </c>
      <c r="BH69" s="19" t="str">
        <f>IF(BG69="","",VLOOKUP(BG69,'Extrato 2'!$S$3:$U$72,3,0))</f>
        <v/>
      </c>
      <c r="BI69" s="2" t="str">
        <f>IF(BG69="","",BH69&amp;" ("&amp;VLOOKUP(BG69,'Extrato 2'!$S$3:$U$72,2,0)&amp;")")</f>
        <v/>
      </c>
      <c r="BK69" s="19" t="str">
        <f>IF('Extrato 2'!D69='Extrato 2'!$EH$3,'Extrato 2'!E69,"")</f>
        <v/>
      </c>
      <c r="BL69" s="19" t="str">
        <f>IF(BK69="","-",'Extrato 2'!S69)</f>
        <v>-</v>
      </c>
      <c r="BM69" s="19" t="str">
        <v/>
      </c>
      <c r="BN69" s="19" t="str">
        <f>IF(BM69="","",VLOOKUP(BM69,'Extrato 2'!$S$3:$U$72,3,0))</f>
        <v/>
      </c>
      <c r="BO69" s="2" t="str">
        <f>IF(BM69="","",BN69&amp;" ("&amp;VLOOKUP(BM69,'Extrato 2'!$S$3:$U$72,2,0)&amp;")")</f>
        <v/>
      </c>
      <c r="BP69" s="19" t="str">
        <f>IF('Extrato 2'!D69='Extrato 2'!$EH$4,'Extrato 2'!E69,"")</f>
        <v/>
      </c>
      <c r="BQ69" s="19" t="str">
        <f>IF(BP69="","-",'Extrato 2'!$S69)</f>
        <v>-</v>
      </c>
      <c r="BR69" s="19" t="str">
        <v/>
      </c>
      <c r="BS69" s="19" t="str">
        <f>IF(BR69="","",VLOOKUP(BR69,'Extrato 2'!$S$3:$U$72,3,0))</f>
        <v/>
      </c>
      <c r="BT69" s="2" t="str">
        <f>IF(BR69="","",BS69&amp;" ("&amp;VLOOKUP(BR69,'Extrato 2'!$S$3:$U$72,2,0)&amp;")")</f>
        <v/>
      </c>
      <c r="BU69" s="19" t="str">
        <f>IF('Extrato 2'!D69='Extrato 2'!$EH$5,'Extrato 2'!E69,"")</f>
        <v/>
      </c>
      <c r="BV69" s="19" t="str">
        <f>IF(BU69="","-",'Extrato 2'!$S69)</f>
        <v>-</v>
      </c>
      <c r="BW69" s="19" t="str">
        <v/>
      </c>
      <c r="BX69" s="19" t="str">
        <f>IF(BW69="","",VLOOKUP(BW69,'Extrato 2'!$S$3:$U$72,3,0))</f>
        <v/>
      </c>
      <c r="BY69" s="2" t="str">
        <f>IF(BW69="","",BX69&amp;" ("&amp;VLOOKUP(BW69,'Extrato 2'!$S$3:$U$72,2,0)&amp;")")</f>
        <v/>
      </c>
      <c r="BZ69" s="19" t="str">
        <f>IF('Extrato 2'!D69='Extrato 2'!$EH$6,'Extrato 2'!E69,"")</f>
        <v/>
      </c>
      <c r="CA69" s="19" t="str">
        <f>IF(BZ69="","-",'Extrato 2'!$S69)</f>
        <v>-</v>
      </c>
      <c r="CB69" s="19" t="str">
        <v/>
      </c>
      <c r="CC69" s="19" t="str">
        <f>IF(CB69="","",VLOOKUP(CB69,'Extrato 2'!$S$3:$U$72,3,0))</f>
        <v/>
      </c>
      <c r="CD69" s="2" t="str">
        <f>IF(CB69="","",CC69&amp;" ("&amp;VLOOKUP(CB69,'Extrato 2'!$S$3:$U$72,2,0)&amp;")")</f>
        <v/>
      </c>
      <c r="CE69" s="19" t="str">
        <f>IF('Extrato 2'!D69='Extrato 2'!$EH$7,'Extrato 2'!E69,"")</f>
        <v/>
      </c>
      <c r="CF69" s="19" t="str">
        <f>IF(CE69="","-",'Extrato 2'!$S69)</f>
        <v>-</v>
      </c>
      <c r="CG69" s="19" t="str">
        <v/>
      </c>
      <c r="CH69" s="19" t="str">
        <f>IF(CG69="","",VLOOKUP(CG69,'Extrato 2'!$S$3:$U$72,3,0))</f>
        <v/>
      </c>
      <c r="CI69" s="2" t="str">
        <f>IF(CG69="","",CH69&amp;" ("&amp;VLOOKUP(CG69,'Extrato 2'!$S$3:$U$72,2,0)&amp;")")</f>
        <v/>
      </c>
      <c r="CJ69" s="19" t="str">
        <f>IF('Extrato 2'!D69='Extrato 2'!$EH$8,'Extrato 2'!E69,"")</f>
        <v/>
      </c>
      <c r="CK69" s="19" t="str">
        <f>IF(CJ69="","-",'Extrato 2'!$S69)</f>
        <v>-</v>
      </c>
      <c r="CL69" s="19" t="str">
        <v/>
      </c>
      <c r="CM69" s="19" t="str">
        <f>IF(CL69="","",VLOOKUP(CL69,'Extrato 2'!$S$3:$U$72,3,0))</f>
        <v/>
      </c>
      <c r="CN69" s="2" t="str">
        <f>IF(CL69="","",CM69&amp;" ("&amp;VLOOKUP(CL69,'Extrato 2'!$S$3:$U$72,2,0)&amp;")")</f>
        <v/>
      </c>
      <c r="CO69" s="19" t="str">
        <f>IF('Extrato 2'!D69='Extrato 2'!$EH$9,'Extrato 2'!E69,"")</f>
        <v/>
      </c>
      <c r="CP69" s="19" t="str">
        <f>IF(CO69="","-",'Extrato 2'!$S69)</f>
        <v>-</v>
      </c>
      <c r="CQ69" s="19" t="str">
        <v/>
      </c>
      <c r="CR69" s="19" t="str">
        <f>IF(CQ69="","",VLOOKUP(CQ69,'Extrato 2'!$S$3:$U$72,3,0))</f>
        <v/>
      </c>
      <c r="CS69" s="2" t="str">
        <f>IF(CQ69="","",CR69&amp;" ("&amp;VLOOKUP(CQ69,'Extrato 2'!$S$3:$U$72,2,0)&amp;")")</f>
        <v/>
      </c>
      <c r="CU69" s="19">
        <f>IF('Extrato 2'!D69='Extrato 2'!$EJ$3,'Extrato 2'!E69,"")</f>
        <v>0</v>
      </c>
      <c r="CV69" s="19" t="str">
        <f>IF(CU69="","-",'Extrato 2'!S69)</f>
        <v/>
      </c>
      <c r="CW69" s="19" t="str">
        <v/>
      </c>
      <c r="CX69" s="19" t="str">
        <f>IF(CW69="","",VLOOKUP(CW69,'Extrato 2'!$S$3:$U$72,3,0))</f>
        <v/>
      </c>
      <c r="CY69" s="2" t="str">
        <f>IF(CW69="","",CX69&amp;" ("&amp;VLOOKUP(CW69,'Extrato 2'!$S$3:$U$72,2,0)&amp;")")</f>
        <v/>
      </c>
      <c r="CZ69" s="19">
        <f>IF('Extrato 2'!D69='Extrato 2'!$EJ$4,'Extrato 2'!E69,"")</f>
        <v>0</v>
      </c>
      <c r="DA69" s="19" t="str">
        <f>IF(CZ69="","-",'Extrato 2'!$S69)</f>
        <v/>
      </c>
      <c r="DB69" s="19" t="str">
        <v/>
      </c>
      <c r="DC69" s="19" t="str">
        <f>IF(DB69="","",VLOOKUP(DB69,'Extrato 2'!$S$3:$U$72,3,0))</f>
        <v/>
      </c>
      <c r="DD69" s="2" t="str">
        <f>IF(DB69="","",DC69&amp;" ("&amp;VLOOKUP(DB69,'Extrato 2'!$S$3:$U$72,2,0)&amp;")")</f>
        <v/>
      </c>
      <c r="DE69" s="19">
        <f>IF('Extrato 2'!D69='Extrato 2'!$EJ$5,'Extrato 2'!E69,"")</f>
        <v>0</v>
      </c>
      <c r="DF69" s="19" t="str">
        <f>IF(DE69="","-",'Extrato 2'!$S69)</f>
        <v/>
      </c>
      <c r="DG69" s="19" t="str">
        <v/>
      </c>
      <c r="DH69" s="19" t="str">
        <f>IF(DG69="","",VLOOKUP(DG69,'Extrato 2'!$S$3:$U$72,3,0))</f>
        <v/>
      </c>
      <c r="DI69" s="2" t="str">
        <f>IF(DG69="","",DH69&amp;" ("&amp;VLOOKUP(DG69,'Extrato 2'!$S$3:$U$72,2,0)&amp;")")</f>
        <v/>
      </c>
      <c r="DJ69" s="19">
        <f>IF('Extrato 2'!D69='Extrato 2'!$EJ$6,'Extrato 2'!E69,"")</f>
        <v>0</v>
      </c>
      <c r="DK69" s="19" t="str">
        <f>IF(DJ69="","-",'Extrato 2'!$S69)</f>
        <v/>
      </c>
      <c r="DL69" s="19" t="str">
        <v/>
      </c>
      <c r="DM69" s="19" t="str">
        <f>IF(DL69="","",VLOOKUP(DL69,'Extrato 2'!$S$3:$U$72,3,0))</f>
        <v/>
      </c>
      <c r="DN69" s="2" t="str">
        <f>IF(DL69="","",DM69&amp;" ("&amp;VLOOKUP(DL69,'Extrato 2'!$S$3:$U$72,2,0)&amp;")")</f>
        <v/>
      </c>
      <c r="DO69" s="19">
        <f>IF('Extrato 2'!D69='Extrato 2'!$EJ$7,'Extrato 2'!E69,"")</f>
        <v>0</v>
      </c>
      <c r="DP69" s="19" t="str">
        <f>IF(DO69="","-",'Extrato 2'!$S69)</f>
        <v/>
      </c>
      <c r="DQ69" s="19" t="str">
        <v/>
      </c>
      <c r="DR69" s="19" t="str">
        <f>IF(DQ69="","",VLOOKUP(DQ69,'Extrato 2'!$S$3:$U$72,3,0))</f>
        <v/>
      </c>
      <c r="DS69" s="2" t="str">
        <f>IF(DQ69="","",DR69&amp;" ("&amp;VLOOKUP(DQ69,'Extrato 2'!$S$3:$U$72,2,0)&amp;")")</f>
        <v/>
      </c>
      <c r="DT69" s="19">
        <f>IF('Extrato 2'!D69='Extrato 2'!$EJ$8,'Extrato 2'!E69,"")</f>
        <v>0</v>
      </c>
      <c r="DU69" s="19" t="str">
        <f>IF(DT69="","-",'Extrato 2'!$S69)</f>
        <v/>
      </c>
      <c r="DV69" s="19" t="str">
        <v/>
      </c>
      <c r="DW69" s="19" t="str">
        <f>IF(DV69="","",VLOOKUP(DV69,'Extrato 2'!$S$3:$U$72,3,0))</f>
        <v/>
      </c>
      <c r="DX69" s="2" t="str">
        <f>IF(DV69="","",DW69&amp;" ("&amp;VLOOKUP(DV69,'Extrato 2'!$S$3:$U$72,2,0)&amp;")")</f>
        <v/>
      </c>
      <c r="DY69" s="19">
        <f>IF('Extrato 2'!D69='Extrato 2'!$EJ$9,'Extrato 2'!E69,"")</f>
        <v>0</v>
      </c>
      <c r="DZ69" s="19" t="str">
        <f>IF(DY69="","-",'Extrato 2'!$S69)</f>
        <v/>
      </c>
      <c r="EA69" s="19" t="str">
        <v/>
      </c>
      <c r="EB69" s="19" t="str">
        <f>IF(EA69="","",VLOOKUP(EA69,'Extrato 2'!$S$3:$U$72,3,0))</f>
        <v/>
      </c>
      <c r="EC69" s="2" t="str">
        <f>IF(EA69="","",EB69&amp;" ("&amp;VLOOKUP(EA69,'Extrato 2'!$S$3:$U$72,2,0)&amp;")")</f>
        <v/>
      </c>
      <c r="FM69" s="78">
        <v>67</v>
      </c>
      <c r="FN69" s="78" t="str">
        <f>IF('Extrato 2'!$FG$13='Extrato 2'!$GB$29,'Extrato 2'!AE69,IF('Extrato 2'!$FG$13='Extrato 2'!$GC$29,'Extrato 2'!BO69,IF('Extrato 2'!$FG$13='Extrato 2'!$EJ$2,'Extrato 2'!CY69,"")))</f>
        <v/>
      </c>
      <c r="FO69" s="78">
        <v>67</v>
      </c>
      <c r="FP69" s="78" t="str">
        <f>IF('Extrato 2'!$FG$13='Extrato 2'!$GB$29,'Extrato 2'!AJ69,IF('Extrato 2'!$FG$13='Extrato 2'!$GC$29,'Extrato 2'!BT69,IF('Extrato 2'!$FG$13='Extrato 2'!$EJ$2,'Extrato 2'!DD69,"")))</f>
        <v/>
      </c>
      <c r="FQ69" s="78">
        <v>67</v>
      </c>
      <c r="FR69" s="78" t="str">
        <f>IF('Extrato 2'!$FG$13='Extrato 2'!$GB$29,'Extrato 2'!AO69,IF('Extrato 2'!$FG$13='Extrato 2'!$GC$29,'Extrato 2'!BY69,IF('Extrato 2'!$FG$13='Extrato 2'!$EJ$2,'Extrato 2'!DI69,"")))</f>
        <v/>
      </c>
      <c r="FS69" s="78">
        <v>67</v>
      </c>
      <c r="FT69" s="78" t="str">
        <f>IF('Extrato 2'!$FG$13='Extrato 2'!$GB$29,'Extrato 2'!AT69,IF('Extrato 2'!$FG$13='Extrato 2'!$GC$29,'Extrato 2'!CD69,IF('Extrato 2'!$FG$13='Extrato 2'!$EJ$2,'Extrato 2'!DN69,"")))</f>
        <v/>
      </c>
      <c r="FU69" s="78">
        <v>67</v>
      </c>
      <c r="FV69" s="78" t="str">
        <f>IF('Extrato 2'!$FG$13='Extrato 2'!$GB$29,'Extrato 2'!AY69,IF('Extrato 2'!$FG$13='Extrato 2'!$GC$29,'Extrato 2'!CI69,IF('Extrato 2'!$FG$13='Extrato 2'!$EJ$2,'Extrato 2'!DS69,"")))</f>
        <v/>
      </c>
      <c r="FW69" s="78">
        <v>67</v>
      </c>
      <c r="FX69" s="78" t="str">
        <f>IF('Extrato 2'!$FG$13='Extrato 2'!$GB$29,'Extrato 2'!BD69,IF('Extrato 2'!$FG$13='Extrato 2'!$GC$29,'Extrato 2'!CN69,IF('Extrato 2'!$FG$13='Extrato 2'!$EJ$2,'Extrato 2'!DX69,"")))</f>
        <v/>
      </c>
      <c r="FY69" s="78">
        <v>67</v>
      </c>
      <c r="FZ69" s="78" t="str">
        <f>IF('Extrato 2'!$FG$13='Extrato 2'!$GB$29,'Extrato 2'!BI69,IF('Extrato 2'!$FG$13='Extrato 2'!$GC$29,'Extrato 2'!CS69,IF('Extrato 2'!$FG$13='Extrato 2'!$EJ$2,'Extrato 2'!EC69,"")))</f>
        <v/>
      </c>
      <c r="MB69" s="32">
        <f t="shared" ref="MB69:MB74" si="27">IF(C67=0,"",C67)</f>
        <v>65</v>
      </c>
      <c r="MC69" s="32">
        <v>67</v>
      </c>
      <c r="MD69" s="32" t="str">
        <f>IF('Extrato 2'!X67=0,"",'Extrato 2'!X67)</f>
        <v/>
      </c>
      <c r="ME69" s="32"/>
      <c r="MF69" s="32"/>
      <c r="MG69" s="32"/>
      <c r="MH69" s="32"/>
      <c r="MI69" s="32"/>
      <c r="MJ69" s="32"/>
      <c r="MK69" s="32"/>
      <c r="ML69" s="32"/>
      <c r="MM69" s="32"/>
      <c r="MN69" s="32"/>
      <c r="MO69" s="32"/>
      <c r="MP69" s="32"/>
      <c r="MQ69" s="32"/>
      <c r="MR69" s="32"/>
      <c r="MS69" s="32"/>
      <c r="MT69" s="32"/>
      <c r="MU69" s="32"/>
      <c r="MV69" s="32"/>
      <c r="MW69" s="32"/>
      <c r="MX69" s="32"/>
      <c r="MY69" s="32"/>
      <c r="MZ69" s="32"/>
      <c r="NA69" s="32"/>
      <c r="NB69" s="32"/>
      <c r="NC69" s="32"/>
      <c r="ND69" s="32"/>
      <c r="NE69" s="32"/>
    </row>
    <row r="70" spans="2:369" ht="15" customHeight="1" x14ac:dyDescent="0.25">
      <c r="B70" s="19">
        <f>'Extrato 2'!MC72</f>
        <v>70</v>
      </c>
      <c r="C70" s="7">
        <f>Esboço!AX68</f>
        <v>68</v>
      </c>
      <c r="D70" s="4"/>
      <c r="E70" s="3"/>
      <c r="F70" s="19" t="str">
        <f t="shared" si="20"/>
        <v>-</v>
      </c>
      <c r="G70" s="19" t="str">
        <f t="shared" si="21"/>
        <v>-</v>
      </c>
      <c r="H70" s="22" t="str">
        <v/>
      </c>
      <c r="I70" s="22" t="str">
        <v/>
      </c>
      <c r="J70" s="76" t="str">
        <f>IFERROR(IF('Análise Quantitativa'!$D$33="Máximo",RANK(D70,$D$3:$D$72,0),IF('Análise Quantitativa'!$D$33="Mínimo",RANK(D70,$D$3:$D$72,1),IF('Análise Quantitativa'!$D$33="- Mínimo",RANK(D70,$D$3:$D$72,1),""))),"")</f>
        <v/>
      </c>
      <c r="K70" s="76" t="str">
        <f>IFERROR(IF('Análise Quantitativa'!$D$33="Máximo",_xlfn.RANK.EQ(D70,$D$3:$D$72,0)+COUNTIF($D$3:D70,D70)-1,IF('Análise Quantitativa'!$D$33="Mínimo",_xlfn.RANK.EQ(D70,$D$3:$D$72,1)+COUNTIF($D$3:D70,D70)-1,IF('Análise Quantitativa'!$D$33="- Mínimo",_xlfn.RANK.EQ(D70,$D$3:$D$72,1)+COUNTIF($D$3:D70,D70)-1,""))),"")</f>
        <v/>
      </c>
      <c r="L70" s="6" t="str">
        <f>IFERROR(IF(ISBLANK(D70),"",IF(AND(D70&gt;'Extrato 2'!$EW$3),'Extrato 2'!$HR$2,IF(AND(D70&lt;'Extrato 2'!$EX$3),'Extrato 2'!$HQ$2,'Extrato 2'!$HP$2))),"")</f>
        <v/>
      </c>
      <c r="M70" s="6" t="e">
        <f>IF((((IF(AND('Extrato 2'!D70&gt;'Extrato 2'!$EW$3),(('Extrato 2'!$EW$3-'Extrato 2'!D70)/'Extrato 2'!D70),IF(AND('Extrato 2'!D70&lt;'Extrato 2'!$EX$3),(('Extrato 2'!$EX$3-'Extrato 2'!D70)/'Extrato 2'!D70),'Extrato 2'!$HW$2)))))&lt;0,IF(AND('Extrato 2'!D70&gt;'Extrato 2'!$EW$3),(('Extrato 2'!$EW$3-'Extrato 2'!D70)/'Extrato 2'!D70),IF(AND('Extrato 2'!D70&lt;'Extrato 2'!$EX$3),(('Extrato 2'!$EX$3-'Extrato 2'!D70)/'Extrato 2'!D70),'Extrato 2'!$HW$2))*-1,IF(AND('Extrato 2'!D70&gt;'Extrato 2'!$EW$3),(('Extrato 2'!$EW$3-'Extrato 2'!D70)/'Extrato 2'!D70),IF(AND('Extrato 2'!D70&lt;'Extrato 2'!$EX$3),(('Extrato 2'!$EX$3-'Extrato 2'!D70)/'Extrato 2'!D70),'Extrato 2'!$HW$2)))</f>
        <v>#DIV/0!</v>
      </c>
      <c r="N70" s="6" t="str">
        <f>IF(AND(D70&gt;'Extrato 2'!$EW$3),M70,"")</f>
        <v/>
      </c>
      <c r="O70" s="6" t="e">
        <f>IF(D70&lt;'Extrato 2'!$EX$3,M70,"")</f>
        <v>#DIV/0!</v>
      </c>
      <c r="P70" s="5" t="str">
        <f>IF('Extrato 2'!L70='Extrato 2'!$HP$2,'Extrato 2'!D70,"")</f>
        <v/>
      </c>
      <c r="Q70" s="4" t="str">
        <f>IF(ISNA(HLOOKUP($Q$2,'Extrato 2'!$ME$3:$NE$74,B70,0)),"",IF(HLOOKUP($Q$2,'Extrato 2'!$ME$3:$NE$74,B70,0)="","",IF(HLOOKUP($Q$2,'Extrato 2'!$ME$3:$NE$74,B70,0)=0,"",HLOOKUP($Q$2,'Extrato 2'!$ME$3:$NE$74,B70,0))))</f>
        <v/>
      </c>
      <c r="S70" s="77" t="str">
        <f t="shared" si="26"/>
        <v/>
      </c>
      <c r="T70" s="19" t="str">
        <f t="shared" si="22"/>
        <v/>
      </c>
      <c r="U70" s="3"/>
      <c r="V70" s="19" t="str">
        <f t="shared" si="23"/>
        <v/>
      </c>
      <c r="X70" s="19" t="str">
        <f t="shared" si="24"/>
        <v/>
      </c>
      <c r="Y70" s="19" t="str">
        <f t="shared" si="25"/>
        <v/>
      </c>
      <c r="AA70" s="19" t="str">
        <f>IF('Extrato 2'!D70='Extrato 2'!$EF$3,'Extrato 2'!E70,"")</f>
        <v/>
      </c>
      <c r="AB70" s="19" t="str">
        <f>IF(AA70="","-",'Extrato 2'!S70)</f>
        <v>-</v>
      </c>
      <c r="AC70" s="19" t="str">
        <v/>
      </c>
      <c r="AD70" s="19" t="str">
        <f>IF(AC70="","",VLOOKUP(AC70,'Extrato 2'!$S$3:$U$72,3,0))</f>
        <v/>
      </c>
      <c r="AE70" s="2" t="str">
        <f>IF(AC70="","",AD70&amp;" ("&amp;VLOOKUP(AC70,'Extrato 2'!$S$3:$U$72,2,0)&amp;")")</f>
        <v/>
      </c>
      <c r="AF70" s="19" t="str">
        <f>IF('Extrato 2'!D70='Extrato 2'!$EF$4,'Extrato 2'!E70,"")</f>
        <v/>
      </c>
      <c r="AG70" s="19" t="str">
        <f>IF(AF70="","-",'Extrato 2'!$S70)</f>
        <v>-</v>
      </c>
      <c r="AH70" s="19" t="str">
        <v/>
      </c>
      <c r="AI70" s="19" t="str">
        <f>IF(AH70="","",VLOOKUP(AH70,'Extrato 2'!$S$3:$U$72,3,0))</f>
        <v/>
      </c>
      <c r="AJ70" s="2" t="str">
        <f>IF(AH70="","",AI70&amp;" ("&amp;VLOOKUP(AH70,'Extrato 2'!$S$3:$U$72,2,0)&amp;")")</f>
        <v/>
      </c>
      <c r="AK70" s="19" t="str">
        <f>IF('Extrato 2'!D70='Extrato 2'!$EF$5,'Extrato 2'!E70,"")</f>
        <v/>
      </c>
      <c r="AL70" s="19" t="str">
        <f>IF(AK70="","-",'Extrato 2'!$S70)</f>
        <v>-</v>
      </c>
      <c r="AM70" s="19" t="str">
        <v/>
      </c>
      <c r="AN70" s="19" t="str">
        <f>IF(AM70="","",VLOOKUP(AM70,'Extrato 2'!$S$3:$U$72,3,0))</f>
        <v/>
      </c>
      <c r="AO70" s="2" t="str">
        <f>IF(AM70="","",AN70&amp;" ("&amp;VLOOKUP(AM70,'Extrato 2'!$S$3:$U$72,2,0)&amp;")")</f>
        <v/>
      </c>
      <c r="AP70" s="19" t="str">
        <f>IF('Extrato 2'!D70='Extrato 2'!$EF$6,'Extrato 2'!E70,"")</f>
        <v/>
      </c>
      <c r="AQ70" s="19" t="str">
        <f>IF(AP70="","-",'Extrato 2'!$S70)</f>
        <v>-</v>
      </c>
      <c r="AR70" s="19" t="str">
        <v/>
      </c>
      <c r="AS70" s="19" t="str">
        <f>IF(AR70="","",VLOOKUP(AR70,'Extrato 2'!$S$3:$U$72,3,0))</f>
        <v/>
      </c>
      <c r="AT70" s="2" t="str">
        <f>IF(AR70="","",AS70&amp;" ("&amp;VLOOKUP(AR70,'Extrato 2'!$S$3:$U$72,2,0)&amp;")")</f>
        <v/>
      </c>
      <c r="AU70" s="19" t="str">
        <f>IF('Extrato 2'!D70='Extrato 2'!$EF$7,'Extrato 2'!E70,"")</f>
        <v/>
      </c>
      <c r="AV70" s="19" t="str">
        <f>IF(AU70="","-",'Extrato 2'!$S70)</f>
        <v>-</v>
      </c>
      <c r="AW70" s="19" t="str">
        <v/>
      </c>
      <c r="AX70" s="19" t="str">
        <f>IF(AW70="","",VLOOKUP(AW70,'Extrato 2'!$S$3:$U$72,3,0))</f>
        <v/>
      </c>
      <c r="AY70" s="2" t="str">
        <f>IF(AW70="","",AX70&amp;" ("&amp;VLOOKUP(AW70,'Extrato 2'!$S$3:$U$72,2,0)&amp;")")</f>
        <v/>
      </c>
      <c r="AZ70" s="19" t="str">
        <f>IF('Extrato 2'!D70='Extrato 2'!$EF$8,'Extrato 2'!E70,"")</f>
        <v/>
      </c>
      <c r="BA70" s="19" t="str">
        <f>IF(AZ70="","-",'Extrato 2'!$S70)</f>
        <v>-</v>
      </c>
      <c r="BB70" s="19" t="str">
        <v/>
      </c>
      <c r="BC70" s="19" t="str">
        <f>IF(BB70="","",VLOOKUP(BB70,'Extrato 2'!$S$3:$U$72,3,0))</f>
        <v/>
      </c>
      <c r="BD70" s="2" t="str">
        <f>IF(BB70="","",BC70&amp;" ("&amp;VLOOKUP(BB70,'Extrato 2'!$S$3:$U$72,2,0)&amp;")")</f>
        <v/>
      </c>
      <c r="BE70" s="19" t="str">
        <f>IF('Extrato 2'!D70='Extrato 2'!$EF$9,'Extrato 2'!E70,"")</f>
        <v/>
      </c>
      <c r="BF70" s="19" t="str">
        <f>IF(BE70="","-",'Extrato 2'!$S70)</f>
        <v>-</v>
      </c>
      <c r="BG70" s="19" t="str">
        <v/>
      </c>
      <c r="BH70" s="19" t="str">
        <f>IF(BG70="","",VLOOKUP(BG70,'Extrato 2'!$S$3:$U$72,3,0))</f>
        <v/>
      </c>
      <c r="BI70" s="2" t="str">
        <f>IF(BG70="","",BH70&amp;" ("&amp;VLOOKUP(BG70,'Extrato 2'!$S$3:$U$72,2,0)&amp;")")</f>
        <v/>
      </c>
      <c r="BK70" s="19" t="str">
        <f>IF('Extrato 2'!D70='Extrato 2'!$EH$3,'Extrato 2'!E70,"")</f>
        <v/>
      </c>
      <c r="BL70" s="19" t="str">
        <f>IF(BK70="","-",'Extrato 2'!S70)</f>
        <v>-</v>
      </c>
      <c r="BM70" s="19" t="str">
        <v/>
      </c>
      <c r="BN70" s="19" t="str">
        <f>IF(BM70="","",VLOOKUP(BM70,'Extrato 2'!$S$3:$U$72,3,0))</f>
        <v/>
      </c>
      <c r="BO70" s="2" t="str">
        <f>IF(BM70="","",BN70&amp;" ("&amp;VLOOKUP(BM70,'Extrato 2'!$S$3:$U$72,2,0)&amp;")")</f>
        <v/>
      </c>
      <c r="BP70" s="19" t="str">
        <f>IF('Extrato 2'!D70='Extrato 2'!$EH$4,'Extrato 2'!E70,"")</f>
        <v/>
      </c>
      <c r="BQ70" s="19" t="str">
        <f>IF(BP70="","-",'Extrato 2'!$S70)</f>
        <v>-</v>
      </c>
      <c r="BR70" s="19" t="str">
        <v/>
      </c>
      <c r="BS70" s="19" t="str">
        <f>IF(BR70="","",VLOOKUP(BR70,'Extrato 2'!$S$3:$U$72,3,0))</f>
        <v/>
      </c>
      <c r="BT70" s="2" t="str">
        <f>IF(BR70="","",BS70&amp;" ("&amp;VLOOKUP(BR70,'Extrato 2'!$S$3:$U$72,2,0)&amp;")")</f>
        <v/>
      </c>
      <c r="BU70" s="19" t="str">
        <f>IF('Extrato 2'!D70='Extrato 2'!$EH$5,'Extrato 2'!E70,"")</f>
        <v/>
      </c>
      <c r="BV70" s="19" t="str">
        <f>IF(BU70="","-",'Extrato 2'!$S70)</f>
        <v>-</v>
      </c>
      <c r="BW70" s="19" t="str">
        <v/>
      </c>
      <c r="BX70" s="19" t="str">
        <f>IF(BW70="","",VLOOKUP(BW70,'Extrato 2'!$S$3:$U$72,3,0))</f>
        <v/>
      </c>
      <c r="BY70" s="2" t="str">
        <f>IF(BW70="","",BX70&amp;" ("&amp;VLOOKUP(BW70,'Extrato 2'!$S$3:$U$72,2,0)&amp;")")</f>
        <v/>
      </c>
      <c r="BZ70" s="19" t="str">
        <f>IF('Extrato 2'!D70='Extrato 2'!$EH$6,'Extrato 2'!E70,"")</f>
        <v/>
      </c>
      <c r="CA70" s="19" t="str">
        <f>IF(BZ70="","-",'Extrato 2'!$S70)</f>
        <v>-</v>
      </c>
      <c r="CB70" s="19" t="str">
        <v/>
      </c>
      <c r="CC70" s="19" t="str">
        <f>IF(CB70="","",VLOOKUP(CB70,'Extrato 2'!$S$3:$U$72,3,0))</f>
        <v/>
      </c>
      <c r="CD70" s="2" t="str">
        <f>IF(CB70="","",CC70&amp;" ("&amp;VLOOKUP(CB70,'Extrato 2'!$S$3:$U$72,2,0)&amp;")")</f>
        <v/>
      </c>
      <c r="CE70" s="19" t="str">
        <f>IF('Extrato 2'!D70='Extrato 2'!$EH$7,'Extrato 2'!E70,"")</f>
        <v/>
      </c>
      <c r="CF70" s="19" t="str">
        <f>IF(CE70="","-",'Extrato 2'!$S70)</f>
        <v>-</v>
      </c>
      <c r="CG70" s="19" t="str">
        <v/>
      </c>
      <c r="CH70" s="19" t="str">
        <f>IF(CG70="","",VLOOKUP(CG70,'Extrato 2'!$S$3:$U$72,3,0))</f>
        <v/>
      </c>
      <c r="CI70" s="2" t="str">
        <f>IF(CG70="","",CH70&amp;" ("&amp;VLOOKUP(CG70,'Extrato 2'!$S$3:$U$72,2,0)&amp;")")</f>
        <v/>
      </c>
      <c r="CJ70" s="19" t="str">
        <f>IF('Extrato 2'!D70='Extrato 2'!$EH$8,'Extrato 2'!E70,"")</f>
        <v/>
      </c>
      <c r="CK70" s="19" t="str">
        <f>IF(CJ70="","-",'Extrato 2'!$S70)</f>
        <v>-</v>
      </c>
      <c r="CL70" s="19" t="str">
        <v/>
      </c>
      <c r="CM70" s="19" t="str">
        <f>IF(CL70="","",VLOOKUP(CL70,'Extrato 2'!$S$3:$U$72,3,0))</f>
        <v/>
      </c>
      <c r="CN70" s="2" t="str">
        <f>IF(CL70="","",CM70&amp;" ("&amp;VLOOKUP(CL70,'Extrato 2'!$S$3:$U$72,2,0)&amp;")")</f>
        <v/>
      </c>
      <c r="CO70" s="19" t="str">
        <f>IF('Extrato 2'!D70='Extrato 2'!$EH$9,'Extrato 2'!E70,"")</f>
        <v/>
      </c>
      <c r="CP70" s="19" t="str">
        <f>IF(CO70="","-",'Extrato 2'!$S70)</f>
        <v>-</v>
      </c>
      <c r="CQ70" s="19" t="str">
        <v/>
      </c>
      <c r="CR70" s="19" t="str">
        <f>IF(CQ70="","",VLOOKUP(CQ70,'Extrato 2'!$S$3:$U$72,3,0))</f>
        <v/>
      </c>
      <c r="CS70" s="2" t="str">
        <f>IF(CQ70="","",CR70&amp;" ("&amp;VLOOKUP(CQ70,'Extrato 2'!$S$3:$U$72,2,0)&amp;")")</f>
        <v/>
      </c>
      <c r="CU70" s="19">
        <f>IF('Extrato 2'!D70='Extrato 2'!$EJ$3,'Extrato 2'!E70,"")</f>
        <v>0</v>
      </c>
      <c r="CV70" s="19" t="str">
        <f>IF(CU70="","-",'Extrato 2'!S70)</f>
        <v/>
      </c>
      <c r="CW70" s="19" t="str">
        <v/>
      </c>
      <c r="CX70" s="19" t="str">
        <f>IF(CW70="","",VLOOKUP(CW70,'Extrato 2'!$S$3:$U$72,3,0))</f>
        <v/>
      </c>
      <c r="CY70" s="2" t="str">
        <f>IF(CW70="","",CX70&amp;" ("&amp;VLOOKUP(CW70,'Extrato 2'!$S$3:$U$72,2,0)&amp;")")</f>
        <v/>
      </c>
      <c r="CZ70" s="19">
        <f>IF('Extrato 2'!D70='Extrato 2'!$EJ$4,'Extrato 2'!E70,"")</f>
        <v>0</v>
      </c>
      <c r="DA70" s="19" t="str">
        <f>IF(CZ70="","-",'Extrato 2'!$S70)</f>
        <v/>
      </c>
      <c r="DB70" s="19" t="str">
        <v/>
      </c>
      <c r="DC70" s="19" t="str">
        <f>IF(DB70="","",VLOOKUP(DB70,'Extrato 2'!$S$3:$U$72,3,0))</f>
        <v/>
      </c>
      <c r="DD70" s="2" t="str">
        <f>IF(DB70="","",DC70&amp;" ("&amp;VLOOKUP(DB70,'Extrato 2'!$S$3:$U$72,2,0)&amp;")")</f>
        <v/>
      </c>
      <c r="DE70" s="19">
        <f>IF('Extrato 2'!D70='Extrato 2'!$EJ$5,'Extrato 2'!E70,"")</f>
        <v>0</v>
      </c>
      <c r="DF70" s="19" t="str">
        <f>IF(DE70="","-",'Extrato 2'!$S70)</f>
        <v/>
      </c>
      <c r="DG70" s="19" t="str">
        <v/>
      </c>
      <c r="DH70" s="19" t="str">
        <f>IF(DG70="","",VLOOKUP(DG70,'Extrato 2'!$S$3:$U$72,3,0))</f>
        <v/>
      </c>
      <c r="DI70" s="2" t="str">
        <f>IF(DG70="","",DH70&amp;" ("&amp;VLOOKUP(DG70,'Extrato 2'!$S$3:$U$72,2,0)&amp;")")</f>
        <v/>
      </c>
      <c r="DJ70" s="19">
        <f>IF('Extrato 2'!D70='Extrato 2'!$EJ$6,'Extrato 2'!E70,"")</f>
        <v>0</v>
      </c>
      <c r="DK70" s="19" t="str">
        <f>IF(DJ70="","-",'Extrato 2'!$S70)</f>
        <v/>
      </c>
      <c r="DL70" s="19" t="str">
        <v/>
      </c>
      <c r="DM70" s="19" t="str">
        <f>IF(DL70="","",VLOOKUP(DL70,'Extrato 2'!$S$3:$U$72,3,0))</f>
        <v/>
      </c>
      <c r="DN70" s="2" t="str">
        <f>IF(DL70="","",DM70&amp;" ("&amp;VLOOKUP(DL70,'Extrato 2'!$S$3:$U$72,2,0)&amp;")")</f>
        <v/>
      </c>
      <c r="DO70" s="19">
        <f>IF('Extrato 2'!D70='Extrato 2'!$EJ$7,'Extrato 2'!E70,"")</f>
        <v>0</v>
      </c>
      <c r="DP70" s="19" t="str">
        <f>IF(DO70="","-",'Extrato 2'!$S70)</f>
        <v/>
      </c>
      <c r="DQ70" s="19" t="str">
        <v/>
      </c>
      <c r="DR70" s="19" t="str">
        <f>IF(DQ70="","",VLOOKUP(DQ70,'Extrato 2'!$S$3:$U$72,3,0))</f>
        <v/>
      </c>
      <c r="DS70" s="2" t="str">
        <f>IF(DQ70="","",DR70&amp;" ("&amp;VLOOKUP(DQ70,'Extrato 2'!$S$3:$U$72,2,0)&amp;")")</f>
        <v/>
      </c>
      <c r="DT70" s="19">
        <f>IF('Extrato 2'!D70='Extrato 2'!$EJ$8,'Extrato 2'!E70,"")</f>
        <v>0</v>
      </c>
      <c r="DU70" s="19" t="str">
        <f>IF(DT70="","-",'Extrato 2'!$S70)</f>
        <v/>
      </c>
      <c r="DV70" s="19" t="str">
        <v/>
      </c>
      <c r="DW70" s="19" t="str">
        <f>IF(DV70="","",VLOOKUP(DV70,'Extrato 2'!$S$3:$U$72,3,0))</f>
        <v/>
      </c>
      <c r="DX70" s="2" t="str">
        <f>IF(DV70="","",DW70&amp;" ("&amp;VLOOKUP(DV70,'Extrato 2'!$S$3:$U$72,2,0)&amp;")")</f>
        <v/>
      </c>
      <c r="DY70" s="19">
        <f>IF('Extrato 2'!D70='Extrato 2'!$EJ$9,'Extrato 2'!E70,"")</f>
        <v>0</v>
      </c>
      <c r="DZ70" s="19" t="str">
        <f>IF(DY70="","-",'Extrato 2'!$S70)</f>
        <v/>
      </c>
      <c r="EA70" s="19" t="str">
        <v/>
      </c>
      <c r="EB70" s="19" t="str">
        <f>IF(EA70="","",VLOOKUP(EA70,'Extrato 2'!$S$3:$U$72,3,0))</f>
        <v/>
      </c>
      <c r="EC70" s="2" t="str">
        <f>IF(EA70="","",EB70&amp;" ("&amp;VLOOKUP(EA70,'Extrato 2'!$S$3:$U$72,2,0)&amp;")")</f>
        <v/>
      </c>
      <c r="FM70" s="78">
        <v>68</v>
      </c>
      <c r="FN70" s="78" t="str">
        <f>IF('Extrato 2'!$FG$13='Extrato 2'!$GB$29,'Extrato 2'!AE70,IF('Extrato 2'!$FG$13='Extrato 2'!$GC$29,'Extrato 2'!BO70,IF('Extrato 2'!$FG$13='Extrato 2'!$EJ$2,'Extrato 2'!CY70,"")))</f>
        <v/>
      </c>
      <c r="FO70" s="78">
        <v>68</v>
      </c>
      <c r="FP70" s="78" t="str">
        <f>IF('Extrato 2'!$FG$13='Extrato 2'!$GB$29,'Extrato 2'!AJ70,IF('Extrato 2'!$FG$13='Extrato 2'!$GC$29,'Extrato 2'!BT70,IF('Extrato 2'!$FG$13='Extrato 2'!$EJ$2,'Extrato 2'!DD70,"")))</f>
        <v/>
      </c>
      <c r="FQ70" s="78">
        <v>68</v>
      </c>
      <c r="FR70" s="78" t="str">
        <f>IF('Extrato 2'!$FG$13='Extrato 2'!$GB$29,'Extrato 2'!AO70,IF('Extrato 2'!$FG$13='Extrato 2'!$GC$29,'Extrato 2'!BY70,IF('Extrato 2'!$FG$13='Extrato 2'!$EJ$2,'Extrato 2'!DI70,"")))</f>
        <v/>
      </c>
      <c r="FS70" s="78">
        <v>68</v>
      </c>
      <c r="FT70" s="78" t="str">
        <f>IF('Extrato 2'!$FG$13='Extrato 2'!$GB$29,'Extrato 2'!AT70,IF('Extrato 2'!$FG$13='Extrato 2'!$GC$29,'Extrato 2'!CD70,IF('Extrato 2'!$FG$13='Extrato 2'!$EJ$2,'Extrato 2'!DN70,"")))</f>
        <v/>
      </c>
      <c r="FU70" s="78">
        <v>68</v>
      </c>
      <c r="FV70" s="78" t="str">
        <f>IF('Extrato 2'!$FG$13='Extrato 2'!$GB$29,'Extrato 2'!AY70,IF('Extrato 2'!$FG$13='Extrato 2'!$GC$29,'Extrato 2'!CI70,IF('Extrato 2'!$FG$13='Extrato 2'!$EJ$2,'Extrato 2'!DS70,"")))</f>
        <v/>
      </c>
      <c r="FW70" s="78">
        <v>68</v>
      </c>
      <c r="FX70" s="78" t="str">
        <f>IF('Extrato 2'!$FG$13='Extrato 2'!$GB$29,'Extrato 2'!BD70,IF('Extrato 2'!$FG$13='Extrato 2'!$GC$29,'Extrato 2'!CN70,IF('Extrato 2'!$FG$13='Extrato 2'!$EJ$2,'Extrato 2'!DX70,"")))</f>
        <v/>
      </c>
      <c r="FY70" s="78">
        <v>68</v>
      </c>
      <c r="FZ70" s="78" t="str">
        <f>IF('Extrato 2'!$FG$13='Extrato 2'!$GB$29,'Extrato 2'!BI70,IF('Extrato 2'!$FG$13='Extrato 2'!$GC$29,'Extrato 2'!CS70,IF('Extrato 2'!$FG$13='Extrato 2'!$EJ$2,'Extrato 2'!EC70,"")))</f>
        <v/>
      </c>
      <c r="MB70" s="32">
        <f t="shared" si="27"/>
        <v>66</v>
      </c>
      <c r="MC70" s="32">
        <v>68</v>
      </c>
      <c r="MD70" s="32" t="str">
        <f>IF('Extrato 2'!X68=0,"",'Extrato 2'!X68)</f>
        <v/>
      </c>
      <c r="ME70" s="32"/>
      <c r="MF70" s="32"/>
      <c r="MG70" s="32"/>
      <c r="MH70" s="32"/>
      <c r="MI70" s="32"/>
      <c r="MJ70" s="32"/>
      <c r="MK70" s="32"/>
      <c r="ML70" s="32"/>
      <c r="MM70" s="32"/>
      <c r="MN70" s="32"/>
      <c r="MO70" s="32"/>
      <c r="MP70" s="32"/>
      <c r="MQ70" s="32"/>
      <c r="MR70" s="32"/>
      <c r="MS70" s="32"/>
      <c r="MT70" s="32"/>
      <c r="MU70" s="32"/>
      <c r="MV70" s="32"/>
      <c r="MW70" s="32"/>
      <c r="MX70" s="32"/>
      <c r="MY70" s="32"/>
      <c r="MZ70" s="32"/>
      <c r="NA70" s="32"/>
      <c r="NB70" s="32"/>
      <c r="NC70" s="32"/>
      <c r="ND70" s="32"/>
      <c r="NE70" s="32"/>
    </row>
    <row r="71" spans="2:369" ht="15" customHeight="1" x14ac:dyDescent="0.25">
      <c r="B71" s="19">
        <f>'Extrato 2'!MC73</f>
        <v>71</v>
      </c>
      <c r="C71" s="7">
        <f>Esboço!AX69</f>
        <v>69</v>
      </c>
      <c r="D71" s="4"/>
      <c r="E71" s="3"/>
      <c r="F71" s="19" t="str">
        <f t="shared" si="20"/>
        <v>-</v>
      </c>
      <c r="G71" s="19" t="str">
        <f t="shared" si="21"/>
        <v>-</v>
      </c>
      <c r="H71" s="22" t="str">
        <v/>
      </c>
      <c r="I71" s="22" t="str">
        <v/>
      </c>
      <c r="J71" s="76" t="str">
        <f>IFERROR(IF('Análise Quantitativa'!$D$33="Máximo",RANK(D71,$D$3:$D$72,0),IF('Análise Quantitativa'!$D$33="Mínimo",RANK(D71,$D$3:$D$72,1),IF('Análise Quantitativa'!$D$33="- Mínimo",RANK(D71,$D$3:$D$72,1),""))),"")</f>
        <v/>
      </c>
      <c r="K71" s="76" t="str">
        <f>IFERROR(IF('Análise Quantitativa'!$D$33="Máximo",_xlfn.RANK.EQ(D71,$D$3:$D$72,0)+COUNTIF($D$3:D71,D71)-1,IF('Análise Quantitativa'!$D$33="Mínimo",_xlfn.RANK.EQ(D71,$D$3:$D$72,1)+COUNTIF($D$3:D71,D71)-1,IF('Análise Quantitativa'!$D$33="- Mínimo",_xlfn.RANK.EQ(D71,$D$3:$D$72,1)+COUNTIF($D$3:D71,D71)-1,""))),"")</f>
        <v/>
      </c>
      <c r="L71" s="6" t="str">
        <f>IFERROR(IF(ISBLANK(D71),"",IF(AND(D71&gt;'Extrato 2'!$EW$3),'Extrato 2'!$HR$2,IF(AND(D71&lt;'Extrato 2'!$EX$3),'Extrato 2'!$HQ$2,'Extrato 2'!$HP$2))),"")</f>
        <v/>
      </c>
      <c r="M71" s="6" t="e">
        <f>IF((((IF(AND('Extrato 2'!D71&gt;'Extrato 2'!$EW$3),(('Extrato 2'!$EW$3-'Extrato 2'!D71)/'Extrato 2'!D71),IF(AND('Extrato 2'!D71&lt;'Extrato 2'!$EX$3),(('Extrato 2'!$EX$3-'Extrato 2'!D71)/'Extrato 2'!D71),'Extrato 2'!$HW$2)))))&lt;0,IF(AND('Extrato 2'!D71&gt;'Extrato 2'!$EW$3),(('Extrato 2'!$EW$3-'Extrato 2'!D71)/'Extrato 2'!D71),IF(AND('Extrato 2'!D71&lt;'Extrato 2'!$EX$3),(('Extrato 2'!$EX$3-'Extrato 2'!D71)/'Extrato 2'!D71),'Extrato 2'!$HW$2))*-1,IF(AND('Extrato 2'!D71&gt;'Extrato 2'!$EW$3),(('Extrato 2'!$EW$3-'Extrato 2'!D71)/'Extrato 2'!D71),IF(AND('Extrato 2'!D71&lt;'Extrato 2'!$EX$3),(('Extrato 2'!$EX$3-'Extrato 2'!D71)/'Extrato 2'!D71),'Extrato 2'!$HW$2)))</f>
        <v>#DIV/0!</v>
      </c>
      <c r="N71" s="6" t="str">
        <f>IF(AND(D71&gt;'Extrato 2'!$EW$3),M71,"")</f>
        <v/>
      </c>
      <c r="O71" s="6" t="e">
        <f>IF(D71&lt;'Extrato 2'!$EX$3,M71,"")</f>
        <v>#DIV/0!</v>
      </c>
      <c r="P71" s="5" t="str">
        <f>IF('Extrato 2'!L71='Extrato 2'!$HP$2,'Extrato 2'!D71,"")</f>
        <v/>
      </c>
      <c r="Q71" s="4" t="str">
        <f>IF(ISNA(HLOOKUP($Q$2,'Extrato 2'!$ME$3:$NE$74,B71,0)),"",IF(HLOOKUP($Q$2,'Extrato 2'!$ME$3:$NE$74,B71,0)="","",IF(HLOOKUP($Q$2,'Extrato 2'!$ME$3:$NE$74,B71,0)=0,"",HLOOKUP($Q$2,'Extrato 2'!$ME$3:$NE$74,B71,0))))</f>
        <v/>
      </c>
      <c r="S71" s="77" t="str">
        <f t="shared" si="26"/>
        <v/>
      </c>
      <c r="T71" s="19" t="str">
        <f t="shared" si="22"/>
        <v/>
      </c>
      <c r="U71" s="3"/>
      <c r="V71" s="19" t="str">
        <f t="shared" si="23"/>
        <v/>
      </c>
      <c r="X71" s="19" t="str">
        <f t="shared" si="24"/>
        <v/>
      </c>
      <c r="Y71" s="19" t="str">
        <f t="shared" si="25"/>
        <v/>
      </c>
      <c r="AA71" s="19" t="str">
        <f>IF('Extrato 2'!D71='Extrato 2'!$EF$3,'Extrato 2'!E71,"")</f>
        <v/>
      </c>
      <c r="AB71" s="19" t="str">
        <f>IF(AA71="","-",'Extrato 2'!S71)</f>
        <v>-</v>
      </c>
      <c r="AC71" s="19" t="str">
        <v/>
      </c>
      <c r="AD71" s="19" t="str">
        <f>IF(AC71="","",VLOOKUP(AC71,'Extrato 2'!$S$3:$U$72,3,0))</f>
        <v/>
      </c>
      <c r="AE71" s="2" t="str">
        <f>IF(AC71="","",AD71&amp;" ("&amp;VLOOKUP(AC71,'Extrato 2'!$S$3:$U$72,2,0)&amp;")")</f>
        <v/>
      </c>
      <c r="AF71" s="19" t="str">
        <f>IF('Extrato 2'!D71='Extrato 2'!$EF$4,'Extrato 2'!E71,"")</f>
        <v/>
      </c>
      <c r="AG71" s="19" t="str">
        <f>IF(AF71="","-",'Extrato 2'!$S71)</f>
        <v>-</v>
      </c>
      <c r="AH71" s="19" t="str">
        <v/>
      </c>
      <c r="AI71" s="19" t="str">
        <f>IF(AH71="","",VLOOKUP(AH71,'Extrato 2'!$S$3:$U$72,3,0))</f>
        <v/>
      </c>
      <c r="AJ71" s="2" t="str">
        <f>IF(AH71="","",AI71&amp;" ("&amp;VLOOKUP(AH71,'Extrato 2'!$S$3:$U$72,2,0)&amp;")")</f>
        <v/>
      </c>
      <c r="AK71" s="19" t="str">
        <f>IF('Extrato 2'!D71='Extrato 2'!$EF$5,'Extrato 2'!E71,"")</f>
        <v/>
      </c>
      <c r="AL71" s="19" t="str">
        <f>IF(AK71="","-",'Extrato 2'!$S71)</f>
        <v>-</v>
      </c>
      <c r="AM71" s="19" t="str">
        <v/>
      </c>
      <c r="AN71" s="19" t="str">
        <f>IF(AM71="","",VLOOKUP(AM71,'Extrato 2'!$S$3:$U$72,3,0))</f>
        <v/>
      </c>
      <c r="AO71" s="2" t="str">
        <f>IF(AM71="","",AN71&amp;" ("&amp;VLOOKUP(AM71,'Extrato 2'!$S$3:$U$72,2,0)&amp;")")</f>
        <v/>
      </c>
      <c r="AP71" s="19" t="str">
        <f>IF('Extrato 2'!D71='Extrato 2'!$EF$6,'Extrato 2'!E71,"")</f>
        <v/>
      </c>
      <c r="AQ71" s="19" t="str">
        <f>IF(AP71="","-",'Extrato 2'!$S71)</f>
        <v>-</v>
      </c>
      <c r="AR71" s="19" t="str">
        <v/>
      </c>
      <c r="AS71" s="19" t="str">
        <f>IF(AR71="","",VLOOKUP(AR71,'Extrato 2'!$S$3:$U$72,3,0))</f>
        <v/>
      </c>
      <c r="AT71" s="2" t="str">
        <f>IF(AR71="","",AS71&amp;" ("&amp;VLOOKUP(AR71,'Extrato 2'!$S$3:$U$72,2,0)&amp;")")</f>
        <v/>
      </c>
      <c r="AU71" s="19" t="str">
        <f>IF('Extrato 2'!D71='Extrato 2'!$EF$7,'Extrato 2'!E71,"")</f>
        <v/>
      </c>
      <c r="AV71" s="19" t="str">
        <f>IF(AU71="","-",'Extrato 2'!$S71)</f>
        <v>-</v>
      </c>
      <c r="AW71" s="19" t="str">
        <v/>
      </c>
      <c r="AX71" s="19" t="str">
        <f>IF(AW71="","",VLOOKUP(AW71,'Extrato 2'!$S$3:$U$72,3,0))</f>
        <v/>
      </c>
      <c r="AY71" s="2" t="str">
        <f>IF(AW71="","",AX71&amp;" ("&amp;VLOOKUP(AW71,'Extrato 2'!$S$3:$U$72,2,0)&amp;")")</f>
        <v/>
      </c>
      <c r="AZ71" s="19" t="str">
        <f>IF('Extrato 2'!D71='Extrato 2'!$EF$8,'Extrato 2'!E71,"")</f>
        <v/>
      </c>
      <c r="BA71" s="19" t="str">
        <f>IF(AZ71="","-",'Extrato 2'!$S71)</f>
        <v>-</v>
      </c>
      <c r="BB71" s="19" t="str">
        <v/>
      </c>
      <c r="BC71" s="19" t="str">
        <f>IF(BB71="","",VLOOKUP(BB71,'Extrato 2'!$S$3:$U$72,3,0))</f>
        <v/>
      </c>
      <c r="BD71" s="2" t="str">
        <f>IF(BB71="","",BC71&amp;" ("&amp;VLOOKUP(BB71,'Extrato 2'!$S$3:$U$72,2,0)&amp;")")</f>
        <v/>
      </c>
      <c r="BE71" s="19" t="str">
        <f>IF('Extrato 2'!D71='Extrato 2'!$EF$9,'Extrato 2'!E71,"")</f>
        <v/>
      </c>
      <c r="BF71" s="19" t="str">
        <f>IF(BE71="","-",'Extrato 2'!$S71)</f>
        <v>-</v>
      </c>
      <c r="BG71" s="19" t="str">
        <v/>
      </c>
      <c r="BH71" s="19" t="str">
        <f>IF(BG71="","",VLOOKUP(BG71,'Extrato 2'!$S$3:$U$72,3,0))</f>
        <v/>
      </c>
      <c r="BI71" s="2" t="str">
        <f>IF(BG71="","",BH71&amp;" ("&amp;VLOOKUP(BG71,'Extrato 2'!$S$3:$U$72,2,0)&amp;")")</f>
        <v/>
      </c>
      <c r="BK71" s="19" t="str">
        <f>IF('Extrato 2'!D71='Extrato 2'!$EH$3,'Extrato 2'!E71,"")</f>
        <v/>
      </c>
      <c r="BL71" s="19" t="str">
        <f>IF(BK71="","-",'Extrato 2'!S71)</f>
        <v>-</v>
      </c>
      <c r="BM71" s="19" t="str">
        <v/>
      </c>
      <c r="BN71" s="19" t="str">
        <f>IF(BM71="","",VLOOKUP(BM71,'Extrato 2'!$S$3:$U$72,3,0))</f>
        <v/>
      </c>
      <c r="BO71" s="2" t="str">
        <f>IF(BM71="","",BN71&amp;" ("&amp;VLOOKUP(BM71,'Extrato 2'!$S$3:$U$72,2,0)&amp;")")</f>
        <v/>
      </c>
      <c r="BP71" s="19" t="str">
        <f>IF('Extrato 2'!D71='Extrato 2'!$EH$4,'Extrato 2'!E71,"")</f>
        <v/>
      </c>
      <c r="BQ71" s="19" t="str">
        <f>IF(BP71="","-",'Extrato 2'!$S71)</f>
        <v>-</v>
      </c>
      <c r="BR71" s="19" t="str">
        <v/>
      </c>
      <c r="BS71" s="19" t="str">
        <f>IF(BR71="","",VLOOKUP(BR71,'Extrato 2'!$S$3:$U$72,3,0))</f>
        <v/>
      </c>
      <c r="BT71" s="2" t="str">
        <f>IF(BR71="","",BS71&amp;" ("&amp;VLOOKUP(BR71,'Extrato 2'!$S$3:$U$72,2,0)&amp;")")</f>
        <v/>
      </c>
      <c r="BU71" s="19" t="str">
        <f>IF('Extrato 2'!D71='Extrato 2'!$EH$5,'Extrato 2'!E71,"")</f>
        <v/>
      </c>
      <c r="BV71" s="19" t="str">
        <f>IF(BU71="","-",'Extrato 2'!$S71)</f>
        <v>-</v>
      </c>
      <c r="BW71" s="19" t="str">
        <v/>
      </c>
      <c r="BX71" s="19" t="str">
        <f>IF(BW71="","",VLOOKUP(BW71,'Extrato 2'!$S$3:$U$72,3,0))</f>
        <v/>
      </c>
      <c r="BY71" s="2" t="str">
        <f>IF(BW71="","",BX71&amp;" ("&amp;VLOOKUP(BW71,'Extrato 2'!$S$3:$U$72,2,0)&amp;")")</f>
        <v/>
      </c>
      <c r="BZ71" s="19" t="str">
        <f>IF('Extrato 2'!D71='Extrato 2'!$EH$6,'Extrato 2'!E71,"")</f>
        <v/>
      </c>
      <c r="CA71" s="19" t="str">
        <f>IF(BZ71="","-",'Extrato 2'!$S71)</f>
        <v>-</v>
      </c>
      <c r="CB71" s="19" t="str">
        <v/>
      </c>
      <c r="CC71" s="19" t="str">
        <f>IF(CB71="","",VLOOKUP(CB71,'Extrato 2'!$S$3:$U$72,3,0))</f>
        <v/>
      </c>
      <c r="CD71" s="2" t="str">
        <f>IF(CB71="","",CC71&amp;" ("&amp;VLOOKUP(CB71,'Extrato 2'!$S$3:$U$72,2,0)&amp;")")</f>
        <v/>
      </c>
      <c r="CE71" s="19" t="str">
        <f>IF('Extrato 2'!D71='Extrato 2'!$EH$7,'Extrato 2'!E71,"")</f>
        <v/>
      </c>
      <c r="CF71" s="19" t="str">
        <f>IF(CE71="","-",'Extrato 2'!$S71)</f>
        <v>-</v>
      </c>
      <c r="CG71" s="19" t="str">
        <v/>
      </c>
      <c r="CH71" s="19" t="str">
        <f>IF(CG71="","",VLOOKUP(CG71,'Extrato 2'!$S$3:$U$72,3,0))</f>
        <v/>
      </c>
      <c r="CI71" s="2" t="str">
        <f>IF(CG71="","",CH71&amp;" ("&amp;VLOOKUP(CG71,'Extrato 2'!$S$3:$U$72,2,0)&amp;")")</f>
        <v/>
      </c>
      <c r="CJ71" s="19" t="str">
        <f>IF('Extrato 2'!D71='Extrato 2'!$EH$8,'Extrato 2'!E71,"")</f>
        <v/>
      </c>
      <c r="CK71" s="19" t="str">
        <f>IF(CJ71="","-",'Extrato 2'!$S71)</f>
        <v>-</v>
      </c>
      <c r="CL71" s="19" t="str">
        <v/>
      </c>
      <c r="CM71" s="19" t="str">
        <f>IF(CL71="","",VLOOKUP(CL71,'Extrato 2'!$S$3:$U$72,3,0))</f>
        <v/>
      </c>
      <c r="CN71" s="2" t="str">
        <f>IF(CL71="","",CM71&amp;" ("&amp;VLOOKUP(CL71,'Extrato 2'!$S$3:$U$72,2,0)&amp;")")</f>
        <v/>
      </c>
      <c r="CO71" s="19" t="str">
        <f>IF('Extrato 2'!D71='Extrato 2'!$EH$9,'Extrato 2'!E71,"")</f>
        <v/>
      </c>
      <c r="CP71" s="19" t="str">
        <f>IF(CO71="","-",'Extrato 2'!$S71)</f>
        <v>-</v>
      </c>
      <c r="CQ71" s="19" t="str">
        <v/>
      </c>
      <c r="CR71" s="19" t="str">
        <f>IF(CQ71="","",VLOOKUP(CQ71,'Extrato 2'!$S$3:$U$72,3,0))</f>
        <v/>
      </c>
      <c r="CS71" s="2" t="str">
        <f>IF(CQ71="","",CR71&amp;" ("&amp;VLOOKUP(CQ71,'Extrato 2'!$S$3:$U$72,2,0)&amp;")")</f>
        <v/>
      </c>
      <c r="CU71" s="19">
        <f>IF('Extrato 2'!D71='Extrato 2'!$EJ$3,'Extrato 2'!E71,"")</f>
        <v>0</v>
      </c>
      <c r="CV71" s="19" t="str">
        <f>IF(CU71="","-",'Extrato 2'!S71)</f>
        <v/>
      </c>
      <c r="CW71" s="19" t="str">
        <v/>
      </c>
      <c r="CX71" s="19" t="str">
        <f>IF(CW71="","",VLOOKUP(CW71,'Extrato 2'!$S$3:$U$72,3,0))</f>
        <v/>
      </c>
      <c r="CY71" s="2" t="str">
        <f>IF(CW71="","",CX71&amp;" ("&amp;VLOOKUP(CW71,'Extrato 2'!$S$3:$U$72,2,0)&amp;")")</f>
        <v/>
      </c>
      <c r="CZ71" s="19">
        <f>IF('Extrato 2'!D71='Extrato 2'!$EJ$4,'Extrato 2'!E71,"")</f>
        <v>0</v>
      </c>
      <c r="DA71" s="19" t="str">
        <f>IF(CZ71="","-",'Extrato 2'!$S71)</f>
        <v/>
      </c>
      <c r="DB71" s="19" t="str">
        <v/>
      </c>
      <c r="DC71" s="19" t="str">
        <f>IF(DB71="","",VLOOKUP(DB71,'Extrato 2'!$S$3:$U$72,3,0))</f>
        <v/>
      </c>
      <c r="DD71" s="2" t="str">
        <f>IF(DB71="","",DC71&amp;" ("&amp;VLOOKUP(DB71,'Extrato 2'!$S$3:$U$72,2,0)&amp;")")</f>
        <v/>
      </c>
      <c r="DE71" s="19">
        <f>IF('Extrato 2'!D71='Extrato 2'!$EJ$5,'Extrato 2'!E71,"")</f>
        <v>0</v>
      </c>
      <c r="DF71" s="19" t="str">
        <f>IF(DE71="","-",'Extrato 2'!$S71)</f>
        <v/>
      </c>
      <c r="DG71" s="19" t="str">
        <v/>
      </c>
      <c r="DH71" s="19" t="str">
        <f>IF(DG71="","",VLOOKUP(DG71,'Extrato 2'!$S$3:$U$72,3,0))</f>
        <v/>
      </c>
      <c r="DI71" s="2" t="str">
        <f>IF(DG71="","",DH71&amp;" ("&amp;VLOOKUP(DG71,'Extrato 2'!$S$3:$U$72,2,0)&amp;")")</f>
        <v/>
      </c>
      <c r="DJ71" s="19">
        <f>IF('Extrato 2'!D71='Extrato 2'!$EJ$6,'Extrato 2'!E71,"")</f>
        <v>0</v>
      </c>
      <c r="DK71" s="19" t="str">
        <f>IF(DJ71="","-",'Extrato 2'!$S71)</f>
        <v/>
      </c>
      <c r="DL71" s="19" t="str">
        <v/>
      </c>
      <c r="DM71" s="19" t="str">
        <f>IF(DL71="","",VLOOKUP(DL71,'Extrato 2'!$S$3:$U$72,3,0))</f>
        <v/>
      </c>
      <c r="DN71" s="2" t="str">
        <f>IF(DL71="","",DM71&amp;" ("&amp;VLOOKUP(DL71,'Extrato 2'!$S$3:$U$72,2,0)&amp;")")</f>
        <v/>
      </c>
      <c r="DO71" s="19">
        <f>IF('Extrato 2'!D71='Extrato 2'!$EJ$7,'Extrato 2'!E71,"")</f>
        <v>0</v>
      </c>
      <c r="DP71" s="19" t="str">
        <f>IF(DO71="","-",'Extrato 2'!$S71)</f>
        <v/>
      </c>
      <c r="DQ71" s="19" t="str">
        <v/>
      </c>
      <c r="DR71" s="19" t="str">
        <f>IF(DQ71="","",VLOOKUP(DQ71,'Extrato 2'!$S$3:$U$72,3,0))</f>
        <v/>
      </c>
      <c r="DS71" s="2" t="str">
        <f>IF(DQ71="","",DR71&amp;" ("&amp;VLOOKUP(DQ71,'Extrato 2'!$S$3:$U$72,2,0)&amp;")")</f>
        <v/>
      </c>
      <c r="DT71" s="19">
        <f>IF('Extrato 2'!D71='Extrato 2'!$EJ$8,'Extrato 2'!E71,"")</f>
        <v>0</v>
      </c>
      <c r="DU71" s="19" t="str">
        <f>IF(DT71="","-",'Extrato 2'!$S71)</f>
        <v/>
      </c>
      <c r="DV71" s="19" t="str">
        <v/>
      </c>
      <c r="DW71" s="19" t="str">
        <f>IF(DV71="","",VLOOKUP(DV71,'Extrato 2'!$S$3:$U$72,3,0))</f>
        <v/>
      </c>
      <c r="DX71" s="2" t="str">
        <f>IF(DV71="","",DW71&amp;" ("&amp;VLOOKUP(DV71,'Extrato 2'!$S$3:$U$72,2,0)&amp;")")</f>
        <v/>
      </c>
      <c r="DY71" s="19">
        <f>IF('Extrato 2'!D71='Extrato 2'!$EJ$9,'Extrato 2'!E71,"")</f>
        <v>0</v>
      </c>
      <c r="DZ71" s="19" t="str">
        <f>IF(DY71="","-",'Extrato 2'!$S71)</f>
        <v/>
      </c>
      <c r="EA71" s="19" t="str">
        <v/>
      </c>
      <c r="EB71" s="19" t="str">
        <f>IF(EA71="","",VLOOKUP(EA71,'Extrato 2'!$S$3:$U$72,3,0))</f>
        <v/>
      </c>
      <c r="EC71" s="2" t="str">
        <f>IF(EA71="","",EB71&amp;" ("&amp;VLOOKUP(EA71,'Extrato 2'!$S$3:$U$72,2,0)&amp;")")</f>
        <v/>
      </c>
      <c r="FM71" s="78">
        <v>69</v>
      </c>
      <c r="FN71" s="78" t="str">
        <f>IF('Extrato 2'!$FG$13='Extrato 2'!$GB$29,'Extrato 2'!AE71,IF('Extrato 2'!$FG$13='Extrato 2'!$GC$29,'Extrato 2'!BO71,IF('Extrato 2'!$FG$13='Extrato 2'!$EJ$2,'Extrato 2'!CY71,"")))</f>
        <v/>
      </c>
      <c r="FO71" s="78">
        <v>69</v>
      </c>
      <c r="FP71" s="78" t="str">
        <f>IF('Extrato 2'!$FG$13='Extrato 2'!$GB$29,'Extrato 2'!AJ71,IF('Extrato 2'!$FG$13='Extrato 2'!$GC$29,'Extrato 2'!BT71,IF('Extrato 2'!$FG$13='Extrato 2'!$EJ$2,'Extrato 2'!DD71,"")))</f>
        <v/>
      </c>
      <c r="FQ71" s="78">
        <v>69</v>
      </c>
      <c r="FR71" s="78" t="str">
        <f>IF('Extrato 2'!$FG$13='Extrato 2'!$GB$29,'Extrato 2'!AO71,IF('Extrato 2'!$FG$13='Extrato 2'!$GC$29,'Extrato 2'!BY71,IF('Extrato 2'!$FG$13='Extrato 2'!$EJ$2,'Extrato 2'!DI71,"")))</f>
        <v/>
      </c>
      <c r="FS71" s="78">
        <v>69</v>
      </c>
      <c r="FT71" s="78" t="str">
        <f>IF('Extrato 2'!$FG$13='Extrato 2'!$GB$29,'Extrato 2'!AT71,IF('Extrato 2'!$FG$13='Extrato 2'!$GC$29,'Extrato 2'!CD71,IF('Extrato 2'!$FG$13='Extrato 2'!$EJ$2,'Extrato 2'!DN71,"")))</f>
        <v/>
      </c>
      <c r="FU71" s="78">
        <v>69</v>
      </c>
      <c r="FV71" s="78" t="str">
        <f>IF('Extrato 2'!$FG$13='Extrato 2'!$GB$29,'Extrato 2'!AY71,IF('Extrato 2'!$FG$13='Extrato 2'!$GC$29,'Extrato 2'!CI71,IF('Extrato 2'!$FG$13='Extrato 2'!$EJ$2,'Extrato 2'!DS71,"")))</f>
        <v/>
      </c>
      <c r="FW71" s="78">
        <v>69</v>
      </c>
      <c r="FX71" s="78" t="str">
        <f>IF('Extrato 2'!$FG$13='Extrato 2'!$GB$29,'Extrato 2'!BD71,IF('Extrato 2'!$FG$13='Extrato 2'!$GC$29,'Extrato 2'!CN71,IF('Extrato 2'!$FG$13='Extrato 2'!$EJ$2,'Extrato 2'!DX71,"")))</f>
        <v/>
      </c>
      <c r="FY71" s="78">
        <v>69</v>
      </c>
      <c r="FZ71" s="78" t="str">
        <f>IF('Extrato 2'!$FG$13='Extrato 2'!$GB$29,'Extrato 2'!BI71,IF('Extrato 2'!$FG$13='Extrato 2'!$GC$29,'Extrato 2'!CS71,IF('Extrato 2'!$FG$13='Extrato 2'!$EJ$2,'Extrato 2'!EC71,"")))</f>
        <v/>
      </c>
      <c r="MB71" s="32">
        <f t="shared" si="27"/>
        <v>67</v>
      </c>
      <c r="MC71" s="32">
        <v>69</v>
      </c>
      <c r="MD71" s="32" t="str">
        <f>IF('Extrato 2'!X69=0,"",'Extrato 2'!X69)</f>
        <v/>
      </c>
      <c r="ME71" s="32"/>
      <c r="MF71" s="32"/>
      <c r="MG71" s="32"/>
      <c r="MH71" s="32"/>
      <c r="MI71" s="32"/>
      <c r="MJ71" s="32"/>
      <c r="MK71" s="32"/>
      <c r="ML71" s="32"/>
      <c r="MM71" s="32"/>
      <c r="MN71" s="32"/>
      <c r="MO71" s="32"/>
      <c r="MP71" s="32"/>
      <c r="MQ71" s="32"/>
      <c r="MR71" s="32"/>
      <c r="MS71" s="32"/>
      <c r="MT71" s="32"/>
      <c r="MU71" s="32"/>
      <c r="MV71" s="32"/>
      <c r="MW71" s="32"/>
      <c r="MX71" s="32"/>
      <c r="MY71" s="32"/>
      <c r="MZ71" s="32"/>
      <c r="NA71" s="32"/>
      <c r="NB71" s="32"/>
      <c r="NC71" s="32"/>
      <c r="ND71" s="32"/>
      <c r="NE71" s="32"/>
    </row>
    <row r="72" spans="2:369" ht="15" customHeight="1" x14ac:dyDescent="0.25">
      <c r="B72" s="19">
        <f>'Extrato 2'!MC74</f>
        <v>72</v>
      </c>
      <c r="C72" s="7">
        <f>Esboço!AX70</f>
        <v>70</v>
      </c>
      <c r="D72" s="4"/>
      <c r="E72" s="3"/>
      <c r="F72" s="19" t="str">
        <f t="shared" si="20"/>
        <v>-</v>
      </c>
      <c r="G72" s="19" t="str">
        <f t="shared" si="21"/>
        <v>-</v>
      </c>
      <c r="H72" s="22" t="str">
        <v/>
      </c>
      <c r="I72" s="22" t="str">
        <v/>
      </c>
      <c r="J72" s="76" t="str">
        <f>IFERROR(IF('Análise Quantitativa'!$D$33="Máximo",RANK(D72,$D$3:$D$72,0),IF('Análise Quantitativa'!$D$33="Mínimo",RANK(D72,$D$3:$D$72,1),IF('Análise Quantitativa'!$D$33="- Mínimo",RANK(D72,$D$3:$D$72,1),""))),"")</f>
        <v/>
      </c>
      <c r="K72" s="76" t="str">
        <f>IFERROR(IF('Análise Quantitativa'!$D$33="Máximo",_xlfn.RANK.EQ(D72,$D$3:$D$72,0)+COUNTIF($D$3:D72,D72)-1,IF('Análise Quantitativa'!$D$33="Mínimo",_xlfn.RANK.EQ(D72,$D$3:$D$72,1)+COUNTIF($D$3:D72,D72)-1,IF('Análise Quantitativa'!$D$33="- Mínimo",_xlfn.RANK.EQ(D72,$D$3:$D$72,1)+COUNTIF($D$3:D72,D72)-1,""))),"")</f>
        <v/>
      </c>
      <c r="L72" s="6" t="str">
        <f>IFERROR(IF(ISBLANK(D72),"",IF(AND(D72&gt;'Extrato 2'!$EW$3),'Extrato 2'!$HR$2,IF(AND(D72&lt;'Extrato 2'!$EX$3),'Extrato 2'!$HQ$2,'Extrato 2'!$HP$2))),"")</f>
        <v/>
      </c>
      <c r="M72" s="6" t="e">
        <f>IF((((IF(AND('Extrato 2'!D72&gt;'Extrato 2'!$EW$3),(('Extrato 2'!$EW$3-'Extrato 2'!D72)/'Extrato 2'!D72),IF(AND('Extrato 2'!D72&lt;'Extrato 2'!$EX$3),(('Extrato 2'!$EX$3-'Extrato 2'!D72)/'Extrato 2'!D72),'Extrato 2'!$HW$2)))))&lt;0,IF(AND('Extrato 2'!D72&gt;'Extrato 2'!$EW$3),(('Extrato 2'!$EW$3-'Extrato 2'!D72)/'Extrato 2'!D72),IF(AND('Extrato 2'!D72&lt;'Extrato 2'!$EX$3),(('Extrato 2'!$EX$3-'Extrato 2'!D72)/'Extrato 2'!D72),'Extrato 2'!$HW$2))*-1,IF(AND('Extrato 2'!D72&gt;'Extrato 2'!$EW$3),(('Extrato 2'!$EW$3-'Extrato 2'!D72)/'Extrato 2'!D72),IF(AND('Extrato 2'!D72&lt;'Extrato 2'!$EX$3),(('Extrato 2'!$EX$3-'Extrato 2'!D72)/'Extrato 2'!D72),'Extrato 2'!$HW$2)))</f>
        <v>#DIV/0!</v>
      </c>
      <c r="N72" s="6" t="str">
        <f>IF(AND(D72&gt;'Extrato 2'!$EW$3),M72,"")</f>
        <v/>
      </c>
      <c r="O72" s="6" t="e">
        <f>IF(D72&lt;'Extrato 2'!$EX$3,M72,"")</f>
        <v>#DIV/0!</v>
      </c>
      <c r="P72" s="5" t="str">
        <f>IF('Extrato 2'!L72='Extrato 2'!$HP$2,'Extrato 2'!D72,"")</f>
        <v/>
      </c>
      <c r="Q72" s="4" t="str">
        <f>IF(ISNA(HLOOKUP($Q$2,'Extrato 2'!$ME$3:$NE$74,B72,0)),"",IF(HLOOKUP($Q$2,'Extrato 2'!$ME$3:$NE$74,B72,0)="","",IF(HLOOKUP($Q$2,'Extrato 2'!$ME$3:$NE$74,B72,0)=0,"",HLOOKUP($Q$2,'Extrato 2'!$ME$3:$NE$74,B72,0))))</f>
        <v/>
      </c>
      <c r="S72" s="77" t="str">
        <f t="shared" si="26"/>
        <v/>
      </c>
      <c r="T72" s="19" t="str">
        <f t="shared" si="22"/>
        <v/>
      </c>
      <c r="U72" s="3"/>
      <c r="V72" s="19" t="str">
        <f t="shared" si="23"/>
        <v/>
      </c>
      <c r="X72" s="19" t="str">
        <f t="shared" si="24"/>
        <v/>
      </c>
      <c r="Y72" s="19" t="str">
        <f t="shared" si="25"/>
        <v/>
      </c>
      <c r="AA72" s="19" t="str">
        <f>IF('Extrato 2'!D72='Extrato 2'!$EF$3,'Extrato 2'!E72,"")</f>
        <v/>
      </c>
      <c r="AB72" s="19" t="str">
        <f>IF(AA72="","-",'Extrato 2'!S72)</f>
        <v>-</v>
      </c>
      <c r="AC72" s="19" t="str">
        <v/>
      </c>
      <c r="AD72" s="19" t="str">
        <f>IF(AC72="","",VLOOKUP(AC72,'Extrato 2'!$S$3:$U$72,3,0))</f>
        <v/>
      </c>
      <c r="AE72" s="2" t="str">
        <f>IF(AC72="","",AD72&amp;" ("&amp;VLOOKUP(AC72,'Extrato 2'!$S$3:$U$72,2,0)&amp;")")</f>
        <v/>
      </c>
      <c r="AF72" s="19" t="str">
        <f>IF('Extrato 2'!D72='Extrato 2'!$EF$4,'Extrato 2'!E72,"")</f>
        <v/>
      </c>
      <c r="AG72" s="19" t="str">
        <f>IF(AF72="","-",'Extrato 2'!$S72)</f>
        <v>-</v>
      </c>
      <c r="AH72" s="19" t="str">
        <v/>
      </c>
      <c r="AI72" s="19" t="str">
        <f>IF(AH72="","",VLOOKUP(AH72,'Extrato 2'!$S$3:$U$72,3,0))</f>
        <v/>
      </c>
      <c r="AJ72" s="2" t="str">
        <f>IF(AH72="","",AI72&amp;" ("&amp;VLOOKUP(AH72,'Extrato 2'!$S$3:$U$72,2,0)&amp;")")</f>
        <v/>
      </c>
      <c r="AK72" s="19" t="str">
        <f>IF('Extrato 2'!D72='Extrato 2'!$EF$5,'Extrato 2'!E72,"")</f>
        <v/>
      </c>
      <c r="AL72" s="19" t="str">
        <f>IF(AK72="","-",'Extrato 2'!$S72)</f>
        <v>-</v>
      </c>
      <c r="AM72" s="19" t="str">
        <v/>
      </c>
      <c r="AN72" s="19" t="str">
        <f>IF(AM72="","",VLOOKUP(AM72,'Extrato 2'!$S$3:$U$72,3,0))</f>
        <v/>
      </c>
      <c r="AO72" s="2" t="str">
        <f>IF(AM72="","",AN72&amp;" ("&amp;VLOOKUP(AM72,'Extrato 2'!$S$3:$U$72,2,0)&amp;")")</f>
        <v/>
      </c>
      <c r="AP72" s="19" t="str">
        <f>IF('Extrato 2'!D72='Extrato 2'!$EF$6,'Extrato 2'!E72,"")</f>
        <v/>
      </c>
      <c r="AQ72" s="19" t="str">
        <f>IF(AP72="","-",'Extrato 2'!$S72)</f>
        <v>-</v>
      </c>
      <c r="AR72" s="19" t="str">
        <v/>
      </c>
      <c r="AS72" s="19" t="str">
        <f>IF(AR72="","",VLOOKUP(AR72,'Extrato 2'!$S$3:$U$72,3,0))</f>
        <v/>
      </c>
      <c r="AT72" s="2" t="str">
        <f>IF(AR72="","",AS72&amp;" ("&amp;VLOOKUP(AR72,'Extrato 2'!$S$3:$U$72,2,0)&amp;")")</f>
        <v/>
      </c>
      <c r="AU72" s="19" t="str">
        <f>IF('Extrato 2'!D72='Extrato 2'!$EF$7,'Extrato 2'!E72,"")</f>
        <v/>
      </c>
      <c r="AV72" s="19" t="str">
        <f>IF(AU72="","-",'Extrato 2'!$S72)</f>
        <v>-</v>
      </c>
      <c r="AW72" s="19" t="str">
        <v/>
      </c>
      <c r="AX72" s="19" t="str">
        <f>IF(AW72="","",VLOOKUP(AW72,'Extrato 2'!$S$3:$U$72,3,0))</f>
        <v/>
      </c>
      <c r="AY72" s="2" t="str">
        <f>IF(AW72="","",AX72&amp;" ("&amp;VLOOKUP(AW72,'Extrato 2'!$S$3:$U$72,2,0)&amp;")")</f>
        <v/>
      </c>
      <c r="AZ72" s="19" t="str">
        <f>IF('Extrato 2'!D72='Extrato 2'!$EF$8,'Extrato 2'!E72,"")</f>
        <v/>
      </c>
      <c r="BA72" s="19" t="str">
        <f>IF(AZ72="","-",'Extrato 2'!$S72)</f>
        <v>-</v>
      </c>
      <c r="BB72" s="19" t="str">
        <v/>
      </c>
      <c r="BC72" s="19" t="str">
        <f>IF(BB72="","",VLOOKUP(BB72,'Extrato 2'!$S$3:$U$72,3,0))</f>
        <v/>
      </c>
      <c r="BD72" s="2" t="str">
        <f>IF(BB72="","",BC72&amp;" ("&amp;VLOOKUP(BB72,'Extrato 2'!$S$3:$U$72,2,0)&amp;")")</f>
        <v/>
      </c>
      <c r="BE72" s="19" t="str">
        <f>IF('Extrato 2'!D72='Extrato 2'!$EF$9,'Extrato 2'!E72,"")</f>
        <v/>
      </c>
      <c r="BF72" s="19" t="str">
        <f>IF(BE72="","-",'Extrato 2'!$S72)</f>
        <v>-</v>
      </c>
      <c r="BG72" s="19" t="str">
        <v/>
      </c>
      <c r="BH72" s="19" t="str">
        <f>IF(BG72="","",VLOOKUP(BG72,'Extrato 2'!$S$3:$U$72,3,0))</f>
        <v/>
      </c>
      <c r="BI72" s="2" t="str">
        <f>IF(BG72="","",BH72&amp;" ("&amp;VLOOKUP(BG72,'Extrato 2'!$S$3:$U$72,2,0)&amp;")")</f>
        <v/>
      </c>
      <c r="BK72" s="19" t="str">
        <f>IF('Extrato 2'!D72='Extrato 2'!$EH$3,'Extrato 2'!E72,"")</f>
        <v/>
      </c>
      <c r="BL72" s="19" t="str">
        <f>IF(BK72="","-",'Extrato 2'!S72)</f>
        <v>-</v>
      </c>
      <c r="BM72" s="19" t="str">
        <v/>
      </c>
      <c r="BN72" s="19" t="str">
        <f>IF(BM72="","",VLOOKUP(BM72,'Extrato 2'!$S$3:$U$72,3,0))</f>
        <v/>
      </c>
      <c r="BO72" s="2" t="str">
        <f>IF(BM72="","",BN72&amp;" ("&amp;VLOOKUP(BM72,'Extrato 2'!$S$3:$U$72,2,0)&amp;")")</f>
        <v/>
      </c>
      <c r="BP72" s="19" t="str">
        <f>IF('Extrato 2'!D72='Extrato 2'!$EH$4,'Extrato 2'!E72,"")</f>
        <v/>
      </c>
      <c r="BQ72" s="19" t="str">
        <f>IF(BP72="","-",'Extrato 2'!$S72)</f>
        <v>-</v>
      </c>
      <c r="BR72" s="19" t="str">
        <v/>
      </c>
      <c r="BS72" s="19" t="str">
        <f>IF(BR72="","",VLOOKUP(BR72,'Extrato 2'!$S$3:$U$72,3,0))</f>
        <v/>
      </c>
      <c r="BT72" s="2" t="str">
        <f>IF(BR72="","",BS72&amp;" ("&amp;VLOOKUP(BR72,'Extrato 2'!$S$3:$U$72,2,0)&amp;")")</f>
        <v/>
      </c>
      <c r="BU72" s="19" t="str">
        <f>IF('Extrato 2'!D72='Extrato 2'!$EH$5,'Extrato 2'!E72,"")</f>
        <v/>
      </c>
      <c r="BV72" s="19" t="str">
        <f>IF(BU72="","-",'Extrato 2'!$S72)</f>
        <v>-</v>
      </c>
      <c r="BW72" s="19" t="str">
        <v/>
      </c>
      <c r="BX72" s="19" t="str">
        <f>IF(BW72="","",VLOOKUP(BW72,'Extrato 2'!$S$3:$U$72,3,0))</f>
        <v/>
      </c>
      <c r="BY72" s="2" t="str">
        <f>IF(BW72="","",BX72&amp;" ("&amp;VLOOKUP(BW72,'Extrato 2'!$S$3:$U$72,2,0)&amp;")")</f>
        <v/>
      </c>
      <c r="BZ72" s="19" t="str">
        <f>IF('Extrato 2'!D72='Extrato 2'!$EH$6,'Extrato 2'!E72,"")</f>
        <v/>
      </c>
      <c r="CA72" s="19" t="str">
        <f>IF(BZ72="","-",'Extrato 2'!$S72)</f>
        <v>-</v>
      </c>
      <c r="CB72" s="19" t="str">
        <v/>
      </c>
      <c r="CC72" s="19" t="str">
        <f>IF(CB72="","",VLOOKUP(CB72,'Extrato 2'!$S$3:$U$72,3,0))</f>
        <v/>
      </c>
      <c r="CD72" s="2" t="str">
        <f>IF(CB72="","",CC72&amp;" ("&amp;VLOOKUP(CB72,'Extrato 2'!$S$3:$U$72,2,0)&amp;")")</f>
        <v/>
      </c>
      <c r="CE72" s="19" t="str">
        <f>IF('Extrato 2'!D72='Extrato 2'!$EH$7,'Extrato 2'!E72,"")</f>
        <v/>
      </c>
      <c r="CF72" s="19" t="str">
        <f>IF(CE72="","-",'Extrato 2'!$S72)</f>
        <v>-</v>
      </c>
      <c r="CG72" s="19" t="str">
        <v/>
      </c>
      <c r="CH72" s="19" t="str">
        <f>IF(CG72="","",VLOOKUP(CG72,'Extrato 2'!$S$3:$U$72,3,0))</f>
        <v/>
      </c>
      <c r="CI72" s="2" t="str">
        <f>IF(CG72="","",CH72&amp;" ("&amp;VLOOKUP(CG72,'Extrato 2'!$S$3:$U$72,2,0)&amp;")")</f>
        <v/>
      </c>
      <c r="CJ72" s="19" t="str">
        <f>IF('Extrato 2'!D72='Extrato 2'!$EH$8,'Extrato 2'!E72,"")</f>
        <v/>
      </c>
      <c r="CK72" s="19" t="str">
        <f>IF(CJ72="","-",'Extrato 2'!$S72)</f>
        <v>-</v>
      </c>
      <c r="CL72" s="19" t="str">
        <v/>
      </c>
      <c r="CM72" s="19" t="str">
        <f>IF(CL72="","",VLOOKUP(CL72,'Extrato 2'!$S$3:$U$72,3,0))</f>
        <v/>
      </c>
      <c r="CN72" s="2" t="str">
        <f>IF(CL72="","",CM72&amp;" ("&amp;VLOOKUP(CL72,'Extrato 2'!$S$3:$U$72,2,0)&amp;")")</f>
        <v/>
      </c>
      <c r="CO72" s="19" t="str">
        <f>IF('Extrato 2'!D72='Extrato 2'!$EH$9,'Extrato 2'!E72,"")</f>
        <v/>
      </c>
      <c r="CP72" s="19" t="str">
        <f>IF(CO72="","-",'Extrato 2'!$S72)</f>
        <v>-</v>
      </c>
      <c r="CQ72" s="19" t="str">
        <v/>
      </c>
      <c r="CR72" s="19" t="str">
        <f>IF(CQ72="","",VLOOKUP(CQ72,'Extrato 2'!$S$3:$U$72,3,0))</f>
        <v/>
      </c>
      <c r="CS72" s="2" t="str">
        <f>IF(CQ72="","",CR72&amp;" ("&amp;VLOOKUP(CQ72,'Extrato 2'!$S$3:$U$72,2,0)&amp;")")</f>
        <v/>
      </c>
      <c r="CU72" s="19">
        <f>IF('Extrato 2'!D72='Extrato 2'!$EJ$3,'Extrato 2'!E72,"")</f>
        <v>0</v>
      </c>
      <c r="CV72" s="19" t="str">
        <f>IF(CU72="","-",'Extrato 2'!S72)</f>
        <v/>
      </c>
      <c r="CW72" s="19" t="str">
        <v/>
      </c>
      <c r="CX72" s="19" t="str">
        <f>IF(CW72="","",VLOOKUP(CW72,'Extrato 2'!$S$3:$U$72,3,0))</f>
        <v/>
      </c>
      <c r="CY72" s="2" t="str">
        <f>IF(CW72="","",CX72&amp;" ("&amp;VLOOKUP(CW72,'Extrato 2'!$S$3:$U$72,2,0)&amp;")")</f>
        <v/>
      </c>
      <c r="CZ72" s="19">
        <f>IF('Extrato 2'!D72='Extrato 2'!$EJ$4,'Extrato 2'!E72,"")</f>
        <v>0</v>
      </c>
      <c r="DA72" s="19" t="str">
        <f>IF(CZ72="","-",'Extrato 2'!$S72)</f>
        <v/>
      </c>
      <c r="DB72" s="19" t="str">
        <v/>
      </c>
      <c r="DC72" s="19" t="str">
        <f>IF(DB72="","",VLOOKUP(DB72,'Extrato 2'!$S$3:$U$72,3,0))</f>
        <v/>
      </c>
      <c r="DD72" s="2" t="str">
        <f>IF(DB72="","",DC72&amp;" ("&amp;VLOOKUP(DB72,'Extrato 2'!$S$3:$U$72,2,0)&amp;")")</f>
        <v/>
      </c>
      <c r="DE72" s="19">
        <f>IF('Extrato 2'!D72='Extrato 2'!$EJ$5,'Extrato 2'!E72,"")</f>
        <v>0</v>
      </c>
      <c r="DF72" s="19" t="str">
        <f>IF(DE72="","-",'Extrato 2'!$S72)</f>
        <v/>
      </c>
      <c r="DG72" s="19" t="str">
        <v/>
      </c>
      <c r="DH72" s="19" t="str">
        <f>IF(DG72="","",VLOOKUP(DG72,'Extrato 2'!$S$3:$U$72,3,0))</f>
        <v/>
      </c>
      <c r="DI72" s="2" t="str">
        <f>IF(DG72="","",DH72&amp;" ("&amp;VLOOKUP(DG72,'Extrato 2'!$S$3:$U$72,2,0)&amp;")")</f>
        <v/>
      </c>
      <c r="DJ72" s="19">
        <f>IF('Extrato 2'!D72='Extrato 2'!$EJ$6,'Extrato 2'!E72,"")</f>
        <v>0</v>
      </c>
      <c r="DK72" s="19" t="str">
        <f>IF(DJ72="","-",'Extrato 2'!$S72)</f>
        <v/>
      </c>
      <c r="DL72" s="19" t="str">
        <v/>
      </c>
      <c r="DM72" s="19" t="str">
        <f>IF(DL72="","",VLOOKUP(DL72,'Extrato 2'!$S$3:$U$72,3,0))</f>
        <v/>
      </c>
      <c r="DN72" s="2" t="str">
        <f>IF(DL72="","",DM72&amp;" ("&amp;VLOOKUP(DL72,'Extrato 2'!$S$3:$U$72,2,0)&amp;")")</f>
        <v/>
      </c>
      <c r="DO72" s="19">
        <f>IF('Extrato 2'!D72='Extrato 2'!$EJ$7,'Extrato 2'!E72,"")</f>
        <v>0</v>
      </c>
      <c r="DP72" s="19" t="str">
        <f>IF(DO72="","-",'Extrato 2'!$S72)</f>
        <v/>
      </c>
      <c r="DQ72" s="19" t="str">
        <v/>
      </c>
      <c r="DR72" s="19" t="str">
        <f>IF(DQ72="","",VLOOKUP(DQ72,'Extrato 2'!$S$3:$U$72,3,0))</f>
        <v/>
      </c>
      <c r="DS72" s="2" t="str">
        <f>IF(DQ72="","",DR72&amp;" ("&amp;VLOOKUP(DQ72,'Extrato 2'!$S$3:$U$72,2,0)&amp;")")</f>
        <v/>
      </c>
      <c r="DT72" s="19">
        <f>IF('Extrato 2'!D72='Extrato 2'!$EJ$8,'Extrato 2'!E72,"")</f>
        <v>0</v>
      </c>
      <c r="DU72" s="19" t="str">
        <f>IF(DT72="","-",'Extrato 2'!$S72)</f>
        <v/>
      </c>
      <c r="DV72" s="19" t="str">
        <v/>
      </c>
      <c r="DW72" s="19" t="str">
        <f>IF(DV72="","",VLOOKUP(DV72,'Extrato 2'!$S$3:$U$72,3,0))</f>
        <v/>
      </c>
      <c r="DX72" s="2" t="str">
        <f>IF(DV72="","",DW72&amp;" ("&amp;VLOOKUP(DV72,'Extrato 2'!$S$3:$U$72,2,0)&amp;")")</f>
        <v/>
      </c>
      <c r="DY72" s="19">
        <f>IF('Extrato 2'!D72='Extrato 2'!$EJ$9,'Extrato 2'!E72,"")</f>
        <v>0</v>
      </c>
      <c r="DZ72" s="19" t="str">
        <f>IF(DY72="","-",'Extrato 2'!$S72)</f>
        <v/>
      </c>
      <c r="EA72" s="19" t="str">
        <v/>
      </c>
      <c r="EB72" s="19" t="str">
        <f>IF(EA72="","",VLOOKUP(EA72,'Extrato 2'!$S$3:$U$72,3,0))</f>
        <v/>
      </c>
      <c r="EC72" s="2" t="str">
        <f>IF(EA72="","",EB72&amp;" ("&amp;VLOOKUP(EA72,'Extrato 2'!$S$3:$U$72,2,0)&amp;")")</f>
        <v/>
      </c>
      <c r="FM72" s="78">
        <v>70</v>
      </c>
      <c r="FN72" s="78" t="str">
        <f>IF('Extrato 2'!$FG$13='Extrato 2'!$GB$29,'Extrato 2'!AE72,IF('Extrato 2'!$FG$13='Extrato 2'!$GC$29,'Extrato 2'!BO72,IF('Extrato 2'!$FG$13='Extrato 2'!$EJ$2,'Extrato 2'!CY72,"")))</f>
        <v/>
      </c>
      <c r="FO72" s="78">
        <v>70</v>
      </c>
      <c r="FP72" s="78" t="str">
        <f>IF('Extrato 2'!$FG$13='Extrato 2'!$GB$29,'Extrato 2'!AJ72,IF('Extrato 2'!$FG$13='Extrato 2'!$GC$29,'Extrato 2'!BT72,IF('Extrato 2'!$FG$13='Extrato 2'!$EJ$2,'Extrato 2'!DD72,"")))</f>
        <v/>
      </c>
      <c r="FQ72" s="78">
        <v>70</v>
      </c>
      <c r="FR72" s="78" t="str">
        <f>IF('Extrato 2'!$FG$13='Extrato 2'!$GB$29,'Extrato 2'!AO72,IF('Extrato 2'!$FG$13='Extrato 2'!$GC$29,'Extrato 2'!BY72,IF('Extrato 2'!$FG$13='Extrato 2'!$EJ$2,'Extrato 2'!DI72,"")))</f>
        <v/>
      </c>
      <c r="FS72" s="78">
        <v>70</v>
      </c>
      <c r="FT72" s="78" t="str">
        <f>IF('Extrato 2'!$FG$13='Extrato 2'!$GB$29,'Extrato 2'!AT72,IF('Extrato 2'!$FG$13='Extrato 2'!$GC$29,'Extrato 2'!CD72,IF('Extrato 2'!$FG$13='Extrato 2'!$EJ$2,'Extrato 2'!DN72,"")))</f>
        <v/>
      </c>
      <c r="FU72" s="78">
        <v>70</v>
      </c>
      <c r="FV72" s="78" t="str">
        <f>IF('Extrato 2'!$FG$13='Extrato 2'!$GB$29,'Extrato 2'!AY72,IF('Extrato 2'!$FG$13='Extrato 2'!$GC$29,'Extrato 2'!CI72,IF('Extrato 2'!$FG$13='Extrato 2'!$EJ$2,'Extrato 2'!DS72,"")))</f>
        <v/>
      </c>
      <c r="FW72" s="78">
        <v>70</v>
      </c>
      <c r="FX72" s="78" t="str">
        <f>IF('Extrato 2'!$FG$13='Extrato 2'!$GB$29,'Extrato 2'!BD72,IF('Extrato 2'!$FG$13='Extrato 2'!$GC$29,'Extrato 2'!CN72,IF('Extrato 2'!$FG$13='Extrato 2'!$EJ$2,'Extrato 2'!DX72,"")))</f>
        <v/>
      </c>
      <c r="FY72" s="78">
        <v>70</v>
      </c>
      <c r="FZ72" s="78" t="str">
        <f>IF('Extrato 2'!$FG$13='Extrato 2'!$GB$29,'Extrato 2'!BI72,IF('Extrato 2'!$FG$13='Extrato 2'!$GC$29,'Extrato 2'!CS72,IF('Extrato 2'!$FG$13='Extrato 2'!$EJ$2,'Extrato 2'!EC72,"")))</f>
        <v/>
      </c>
      <c r="MB72" s="32">
        <f t="shared" si="27"/>
        <v>68</v>
      </c>
      <c r="MC72" s="32">
        <v>70</v>
      </c>
      <c r="MD72" s="32" t="str">
        <f>IF('Extrato 2'!X70=0,"",'Extrato 2'!X70)</f>
        <v/>
      </c>
      <c r="ME72" s="32"/>
      <c r="MF72" s="32"/>
      <c r="MG72" s="32"/>
      <c r="MH72" s="32"/>
      <c r="MI72" s="32"/>
      <c r="MJ72" s="32"/>
      <c r="MK72" s="32"/>
      <c r="ML72" s="32"/>
      <c r="MM72" s="32"/>
      <c r="MN72" s="32"/>
      <c r="MO72" s="32"/>
      <c r="MP72" s="32"/>
      <c r="MQ72" s="32"/>
      <c r="MR72" s="32"/>
      <c r="MS72" s="32"/>
      <c r="MT72" s="32"/>
      <c r="MU72" s="32"/>
      <c r="MV72" s="32"/>
      <c r="MW72" s="32"/>
      <c r="MX72" s="32"/>
      <c r="MY72" s="32"/>
      <c r="MZ72" s="32"/>
      <c r="NA72" s="32"/>
      <c r="NB72" s="32"/>
      <c r="NC72" s="32"/>
      <c r="ND72" s="32"/>
      <c r="NE72" s="32"/>
    </row>
    <row r="73" spans="2:369" ht="15" customHeight="1" x14ac:dyDescent="0.25">
      <c r="MB73" s="32">
        <f t="shared" si="27"/>
        <v>69</v>
      </c>
      <c r="MC73" s="32">
        <v>71</v>
      </c>
      <c r="MD73" s="32" t="str">
        <f>IF('Extrato 2'!X71=0,"",'Extrato 2'!X71)</f>
        <v/>
      </c>
      <c r="ME73" s="32"/>
      <c r="MF73" s="32"/>
      <c r="MG73" s="32"/>
      <c r="MH73" s="32"/>
      <c r="MI73" s="32"/>
      <c r="MJ73" s="32"/>
      <c r="MK73" s="32"/>
      <c r="ML73" s="32"/>
      <c r="MM73" s="32"/>
      <c r="MN73" s="32"/>
      <c r="MO73" s="32"/>
      <c r="MP73" s="32"/>
      <c r="MQ73" s="32"/>
      <c r="MR73" s="32"/>
      <c r="MS73" s="32"/>
      <c r="MT73" s="32"/>
      <c r="MU73" s="32"/>
      <c r="MV73" s="32"/>
      <c r="MW73" s="32"/>
      <c r="MX73" s="32"/>
      <c r="MY73" s="32"/>
      <c r="MZ73" s="32"/>
      <c r="NA73" s="32"/>
      <c r="NB73" s="32"/>
      <c r="NC73" s="32"/>
      <c r="ND73" s="32"/>
      <c r="NE73" s="32"/>
    </row>
    <row r="74" spans="2:369" ht="15" customHeight="1" x14ac:dyDescent="0.25">
      <c r="MB74" s="32">
        <f t="shared" si="27"/>
        <v>70</v>
      </c>
      <c r="MC74" s="32">
        <v>72</v>
      </c>
      <c r="MD74" s="32" t="str">
        <f>IF('Extrato 2'!X72=0,"",'Extrato 2'!X72)</f>
        <v/>
      </c>
      <c r="ME74" s="32"/>
      <c r="MF74" s="32"/>
      <c r="MG74" s="32"/>
      <c r="MH74" s="32"/>
      <c r="MI74" s="32"/>
      <c r="MJ74" s="32"/>
      <c r="MK74" s="32"/>
      <c r="ML74" s="32"/>
      <c r="MM74" s="32"/>
      <c r="MN74" s="32"/>
      <c r="MO74" s="32"/>
      <c r="MP74" s="32"/>
      <c r="MQ74" s="32"/>
      <c r="MR74" s="32"/>
      <c r="MS74" s="32"/>
      <c r="MT74" s="32"/>
      <c r="MU74" s="32"/>
      <c r="MV74" s="32"/>
      <c r="MW74" s="32"/>
      <c r="MX74" s="32"/>
      <c r="MY74" s="32"/>
      <c r="MZ74" s="32"/>
      <c r="NA74" s="32"/>
      <c r="NB74" s="32"/>
      <c r="NC74" s="32"/>
      <c r="ND74" s="32"/>
      <c r="NE74" s="32"/>
    </row>
    <row r="75" spans="2:369" ht="15" customHeight="1" x14ac:dyDescent="0.25"/>
  </sheetData>
  <sheetProtection algorithmName="SHA-512" hashValue="SG2GDPMc/P2aE8WXKakTzkbFGxohtkgKl9YTAFx9cMg/vyHoY3PB3OM35mINSLPyQ1/nq40MyP8uiKFC/kenWw==" saltValue="tZ7ljgy2m/KdboKIpdrTZg==" spinCount="100000" sheet="1" objects="1" scenarios="1"/>
  <mergeCells count="72">
    <mergeCell ref="HE34:HJ34"/>
    <mergeCell ref="HK34:HP34"/>
    <mergeCell ref="HW34:IB34"/>
    <mergeCell ref="GB20:GC20"/>
    <mergeCell ref="HE24:HJ24"/>
    <mergeCell ref="HK24:HP24"/>
    <mergeCell ref="HW24:IB24"/>
    <mergeCell ref="HE29:HJ29"/>
    <mergeCell ref="HK29:HP29"/>
    <mergeCell ref="HW29:IB29"/>
    <mergeCell ref="HK9:HP9"/>
    <mergeCell ref="HW9:IB9"/>
    <mergeCell ref="EF12:EF13"/>
    <mergeCell ref="HE19:HJ19"/>
    <mergeCell ref="HK19:HP19"/>
    <mergeCell ref="HW19:IB19"/>
    <mergeCell ref="FG14:FH14"/>
    <mergeCell ref="HE14:HJ14"/>
    <mergeCell ref="HK14:HP14"/>
    <mergeCell ref="HW14:IB14"/>
    <mergeCell ref="FG9:FH9"/>
    <mergeCell ref="HE9:HJ9"/>
    <mergeCell ref="NA2:NB2"/>
    <mergeCell ref="MI2:MJ2"/>
    <mergeCell ref="MK2:ML2"/>
    <mergeCell ref="MM2:MN2"/>
    <mergeCell ref="FM2:FN2"/>
    <mergeCell ref="FO2:FP2"/>
    <mergeCell ref="FQ2:FR2"/>
    <mergeCell ref="FS2:FT2"/>
    <mergeCell ref="FU2:FV2"/>
    <mergeCell ref="FW2:FX2"/>
    <mergeCell ref="NC2:ND2"/>
    <mergeCell ref="NJ3:NK3"/>
    <mergeCell ref="FG4:FH4"/>
    <mergeCell ref="HE4:HJ4"/>
    <mergeCell ref="HK4:HP4"/>
    <mergeCell ref="HW4:IB4"/>
    <mergeCell ref="MC4:MD4"/>
    <mergeCell ref="MO2:MP2"/>
    <mergeCell ref="MQ2:MR2"/>
    <mergeCell ref="MS2:MT2"/>
    <mergeCell ref="MU2:MV2"/>
    <mergeCell ref="MW2:MX2"/>
    <mergeCell ref="MY2:MZ2"/>
    <mergeCell ref="FY2:FZ2"/>
    <mergeCell ref="ME2:MF2"/>
    <mergeCell ref="MG2:MH2"/>
    <mergeCell ref="DY2:EC2"/>
    <mergeCell ref="BU2:BY2"/>
    <mergeCell ref="BZ2:CD2"/>
    <mergeCell ref="CE2:CI2"/>
    <mergeCell ref="CJ2:CN2"/>
    <mergeCell ref="CO2:CS2"/>
    <mergeCell ref="CU2:CY2"/>
    <mergeCell ref="CZ2:DD2"/>
    <mergeCell ref="DE2:DI2"/>
    <mergeCell ref="DJ2:DN2"/>
    <mergeCell ref="DO2:DS2"/>
    <mergeCell ref="DT2:DX2"/>
    <mergeCell ref="BP2:BT2"/>
    <mergeCell ref="F2:I2"/>
    <mergeCell ref="L2:M2"/>
    <mergeCell ref="X2:Y2"/>
    <mergeCell ref="AA2:AE2"/>
    <mergeCell ref="AF2:AJ2"/>
    <mergeCell ref="AK2:AO2"/>
    <mergeCell ref="AP2:AT2"/>
    <mergeCell ref="AU2:AY2"/>
    <mergeCell ref="AZ2:BD2"/>
    <mergeCell ref="BE2:BI2"/>
    <mergeCell ref="BK2:BO2"/>
  </mergeCells>
  <dataValidations count="1">
    <dataValidation type="list" allowBlank="1" showInputMessage="1" showErrorMessage="1" sqref="NJ5:NJ7">
      <formula1>GF21:GF27</formula1>
    </dataValidation>
  </dataValidations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L75"/>
  <sheetViews>
    <sheetView zoomScale="70" zoomScaleNormal="70" workbookViewId="0">
      <selection activeCell="NH2" sqref="NH2"/>
    </sheetView>
  </sheetViews>
  <sheetFormatPr defaultRowHeight="15.75" x14ac:dyDescent="0.25"/>
  <cols>
    <col min="1" max="2" width="9.140625" style="1"/>
    <col min="3" max="20" width="9.140625" style="1" customWidth="1"/>
    <col min="21" max="21" width="9.140625" style="1"/>
    <col min="22" max="22" width="9.140625" style="1" customWidth="1"/>
    <col min="23" max="24" width="9.140625" style="1"/>
    <col min="25" max="25" width="9.140625" style="1" customWidth="1"/>
    <col min="26" max="26" width="9.140625" style="1"/>
    <col min="27" max="34" width="9.140625" style="1" customWidth="1"/>
    <col min="35" max="36" width="9.140625" style="1"/>
    <col min="37" max="39" width="9.140625" style="1" customWidth="1"/>
    <col min="40" max="41" width="9.140625" style="1"/>
    <col min="42" max="44" width="9.140625" style="1" customWidth="1"/>
    <col min="45" max="46" width="9.140625" style="1"/>
    <col min="47" max="49" width="9.140625" style="1" customWidth="1"/>
    <col min="50" max="51" width="9.140625" style="1"/>
    <col min="52" max="54" width="9.140625" style="1" customWidth="1"/>
    <col min="55" max="56" width="9.140625" style="1"/>
    <col min="57" max="59" width="9.140625" style="1" customWidth="1"/>
    <col min="60" max="62" width="9.140625" style="1"/>
    <col min="63" max="65" width="9.140625" style="1" customWidth="1"/>
    <col min="66" max="67" width="9.140625" style="1"/>
    <col min="68" max="70" width="9.140625" style="1" customWidth="1"/>
    <col min="71" max="72" width="9.140625" style="1"/>
    <col min="73" max="80" width="9.140625" style="1" customWidth="1"/>
    <col min="81" max="82" width="9.140625" style="1"/>
    <col min="83" max="90" width="9.140625" style="1" customWidth="1"/>
    <col min="91" max="92" width="9.140625" style="1"/>
    <col min="93" max="95" width="9.140625" style="1" customWidth="1"/>
    <col min="96" max="98" width="9.140625" style="1"/>
    <col min="99" max="101" width="9.140625" style="1" customWidth="1"/>
    <col min="102" max="103" width="9.140625" style="1"/>
    <col min="104" max="106" width="9.140625" style="1" customWidth="1"/>
    <col min="107" max="108" width="9.140625" style="1"/>
    <col min="109" max="109" width="9.140625" style="1" customWidth="1"/>
    <col min="110" max="113" width="9.140625" style="1"/>
    <col min="114" max="114" width="9.140625" style="1" customWidth="1"/>
    <col min="115" max="118" width="9.140625" style="1"/>
    <col min="119" max="119" width="9.140625" style="1" customWidth="1"/>
    <col min="120" max="123" width="9.140625" style="1"/>
    <col min="124" max="124" width="9.140625" style="1" customWidth="1"/>
    <col min="125" max="128" width="9.140625" style="1"/>
    <col min="129" max="129" width="9.140625" style="1" customWidth="1"/>
    <col min="130" max="134" width="9.140625" style="1"/>
    <col min="135" max="141" width="9.140625" style="1" customWidth="1"/>
    <col min="142" max="146" width="9.140625" style="1"/>
    <col min="147" max="147" width="9.140625" style="1" customWidth="1"/>
    <col min="148" max="148" width="9.140625" style="1"/>
    <col min="149" max="154" width="9.140625" style="1" customWidth="1"/>
    <col min="155" max="159" width="9.140625" style="1"/>
    <col min="160" max="160" width="9.140625" style="1" customWidth="1"/>
    <col min="161" max="168" width="9.140625" style="1"/>
    <col min="169" max="169" width="9.140625" style="1" customWidth="1"/>
    <col min="170" max="170" width="9.140625" style="1"/>
    <col min="171" max="171" width="9.140625" style="1" customWidth="1"/>
    <col min="172" max="172" width="9.140625" style="1"/>
    <col min="173" max="173" width="9.140625" style="1" customWidth="1"/>
    <col min="174" max="174" width="9.140625" style="1"/>
    <col min="175" max="175" width="9.140625" style="1" customWidth="1"/>
    <col min="176" max="176" width="9.140625" style="1"/>
    <col min="177" max="177" width="9.140625" style="1" customWidth="1"/>
    <col min="178" max="178" width="9.140625" style="1"/>
    <col min="179" max="179" width="9.140625" style="1" customWidth="1"/>
    <col min="180" max="180" width="9.140625" style="1"/>
    <col min="181" max="181" width="9.140625" style="1" customWidth="1"/>
    <col min="182" max="183" width="9.140625" style="1"/>
    <col min="184" max="190" width="9.140625" style="1" customWidth="1"/>
    <col min="191" max="191" width="9.140625" style="1"/>
    <col min="192" max="192" width="9.28515625" style="1" bestFit="1" customWidth="1"/>
    <col min="193" max="193" width="9.140625" style="1"/>
    <col min="194" max="194" width="9.28515625" style="1" bestFit="1" customWidth="1"/>
    <col min="195" max="373" width="9.140625" style="1"/>
    <col min="374" max="374" width="14.85546875" style="1" bestFit="1" customWidth="1"/>
    <col min="375" max="16384" width="9.140625" style="1"/>
  </cols>
  <sheetData>
    <row r="1" spans="2:376" ht="15" customHeight="1" x14ac:dyDescent="0.25">
      <c r="M1" s="1" t="str">
        <f>IF((((IF(AND(D3&gt;$EW$3),(($EW$3-D3)/D3),IF(AND(D3&lt;$EX$3),(($EX$3-D3)/D3),'Extrato 1'!$HW$2)))))&lt;0,IF(AND(D3&gt;$EW$3),(($EW$3-D3)/D3),IF(AND(D3&lt;$EX$3),(($EX$3-D3)/D3),'Extrato 1'!$HW$2))*-1,IF(AND(D3&gt;$EW$3),(($EW$3-D3)/D3),IF(AND(D3&lt;$EX$3),(($EX$3-D3)/D3),'Extrato 1'!$HW$2)))</f>
        <v/>
      </c>
      <c r="GB1" s="22">
        <v>1</v>
      </c>
      <c r="GC1" s="22">
        <v>2</v>
      </c>
      <c r="GD1" s="22">
        <v>3</v>
      </c>
      <c r="GE1" s="22">
        <v>4</v>
      </c>
      <c r="GF1" s="22">
        <v>5</v>
      </c>
      <c r="GG1" s="22">
        <v>6</v>
      </c>
      <c r="GH1" s="22">
        <v>7</v>
      </c>
    </row>
    <row r="2" spans="2:376" ht="15" customHeight="1" x14ac:dyDescent="0.25">
      <c r="B2" s="32" t="s">
        <v>27</v>
      </c>
      <c r="C2" s="32" t="s">
        <v>27</v>
      </c>
      <c r="D2" s="32" t="str">
        <f>"="</f>
        <v>=</v>
      </c>
      <c r="E2" s="32" t="s">
        <v>103</v>
      </c>
      <c r="F2" s="259"/>
      <c r="G2" s="260"/>
      <c r="H2" s="260"/>
      <c r="I2" s="261"/>
      <c r="J2" s="32" t="s">
        <v>102</v>
      </c>
      <c r="K2" s="32" t="s">
        <v>101</v>
      </c>
      <c r="L2" s="258" t="s">
        <v>100</v>
      </c>
      <c r="M2" s="258"/>
      <c r="N2" s="32" t="s">
        <v>99</v>
      </c>
      <c r="O2" s="32" t="s">
        <v>98</v>
      </c>
      <c r="P2" s="32" t="s">
        <v>56</v>
      </c>
      <c r="Q2" s="32" t="s">
        <v>97</v>
      </c>
      <c r="S2" s="32" t="str">
        <f>K2</f>
        <v>Ordem (desempate)</v>
      </c>
      <c r="T2" s="32" t="str">
        <f>E2</f>
        <v>Mat.</v>
      </c>
      <c r="U2" s="32" t="s">
        <v>96</v>
      </c>
      <c r="V2" s="32" t="str">
        <f>J2</f>
        <v>Ordem</v>
      </c>
      <c r="X2" s="258" t="s">
        <v>95</v>
      </c>
      <c r="Y2" s="258"/>
      <c r="AA2" s="258" t="s">
        <v>94</v>
      </c>
      <c r="AB2" s="258"/>
      <c r="AC2" s="258"/>
      <c r="AD2" s="258"/>
      <c r="AE2" s="258"/>
      <c r="AF2" s="258" t="s">
        <v>93</v>
      </c>
      <c r="AG2" s="258"/>
      <c r="AH2" s="258"/>
      <c r="AI2" s="258"/>
      <c r="AJ2" s="258"/>
      <c r="AK2" s="258" t="s">
        <v>92</v>
      </c>
      <c r="AL2" s="258"/>
      <c r="AM2" s="258"/>
      <c r="AN2" s="258"/>
      <c r="AO2" s="258"/>
      <c r="AP2" s="258" t="s">
        <v>91</v>
      </c>
      <c r="AQ2" s="258"/>
      <c r="AR2" s="258"/>
      <c r="AS2" s="258"/>
      <c r="AT2" s="258"/>
      <c r="AU2" s="258" t="s">
        <v>90</v>
      </c>
      <c r="AV2" s="258"/>
      <c r="AW2" s="258"/>
      <c r="AX2" s="258"/>
      <c r="AY2" s="258"/>
      <c r="AZ2" s="258" t="s">
        <v>89</v>
      </c>
      <c r="BA2" s="258"/>
      <c r="BB2" s="258"/>
      <c r="BC2" s="258"/>
      <c r="BD2" s="258"/>
      <c r="BE2" s="258" t="s">
        <v>88</v>
      </c>
      <c r="BF2" s="258"/>
      <c r="BG2" s="258"/>
      <c r="BH2" s="258"/>
      <c r="BI2" s="258"/>
      <c r="BK2" s="258" t="s">
        <v>94</v>
      </c>
      <c r="BL2" s="258"/>
      <c r="BM2" s="258"/>
      <c r="BN2" s="258"/>
      <c r="BO2" s="258"/>
      <c r="BP2" s="258" t="s">
        <v>93</v>
      </c>
      <c r="BQ2" s="258"/>
      <c r="BR2" s="258"/>
      <c r="BS2" s="258"/>
      <c r="BT2" s="258"/>
      <c r="BU2" s="258" t="s">
        <v>92</v>
      </c>
      <c r="BV2" s="258"/>
      <c r="BW2" s="258"/>
      <c r="BX2" s="258"/>
      <c r="BY2" s="258"/>
      <c r="BZ2" s="258" t="s">
        <v>91</v>
      </c>
      <c r="CA2" s="258"/>
      <c r="CB2" s="258"/>
      <c r="CC2" s="258"/>
      <c r="CD2" s="258"/>
      <c r="CE2" s="258" t="s">
        <v>90</v>
      </c>
      <c r="CF2" s="258"/>
      <c r="CG2" s="258"/>
      <c r="CH2" s="258"/>
      <c r="CI2" s="258"/>
      <c r="CJ2" s="258" t="s">
        <v>89</v>
      </c>
      <c r="CK2" s="258"/>
      <c r="CL2" s="258"/>
      <c r="CM2" s="258"/>
      <c r="CN2" s="258"/>
      <c r="CO2" s="258" t="s">
        <v>88</v>
      </c>
      <c r="CP2" s="258"/>
      <c r="CQ2" s="258"/>
      <c r="CR2" s="258"/>
      <c r="CS2" s="258"/>
      <c r="CU2" s="258" t="s">
        <v>94</v>
      </c>
      <c r="CV2" s="258"/>
      <c r="CW2" s="258"/>
      <c r="CX2" s="258"/>
      <c r="CY2" s="258"/>
      <c r="CZ2" s="258" t="s">
        <v>93</v>
      </c>
      <c r="DA2" s="258"/>
      <c r="DB2" s="258"/>
      <c r="DC2" s="258"/>
      <c r="DD2" s="258"/>
      <c r="DE2" s="258" t="s">
        <v>92</v>
      </c>
      <c r="DF2" s="258"/>
      <c r="DG2" s="258"/>
      <c r="DH2" s="258"/>
      <c r="DI2" s="258"/>
      <c r="DJ2" s="258" t="s">
        <v>91</v>
      </c>
      <c r="DK2" s="258"/>
      <c r="DL2" s="258"/>
      <c r="DM2" s="258"/>
      <c r="DN2" s="258"/>
      <c r="DO2" s="258" t="s">
        <v>90</v>
      </c>
      <c r="DP2" s="258"/>
      <c r="DQ2" s="258"/>
      <c r="DR2" s="258"/>
      <c r="DS2" s="258"/>
      <c r="DT2" s="258" t="s">
        <v>89</v>
      </c>
      <c r="DU2" s="258"/>
      <c r="DV2" s="258"/>
      <c r="DW2" s="258"/>
      <c r="DX2" s="258"/>
      <c r="DY2" s="258" t="s">
        <v>88</v>
      </c>
      <c r="DZ2" s="258"/>
      <c r="EA2" s="258"/>
      <c r="EB2" s="258"/>
      <c r="EC2" s="258"/>
      <c r="EE2" s="22" t="s">
        <v>27</v>
      </c>
      <c r="EF2" s="2" t="s">
        <v>83</v>
      </c>
      <c r="EG2" s="22" t="s">
        <v>87</v>
      </c>
      <c r="EH2" s="2" t="s">
        <v>82</v>
      </c>
      <c r="EI2" s="22" t="s">
        <v>87</v>
      </c>
      <c r="EJ2" s="2" t="str">
        <f>"- Mínimo"</f>
        <v>- Mínimo</v>
      </c>
      <c r="EK2" s="22" t="s">
        <v>87</v>
      </c>
      <c r="EL2" s="8"/>
      <c r="EQ2" s="32" t="s">
        <v>86</v>
      </c>
      <c r="ES2" s="32" t="s">
        <v>85</v>
      </c>
      <c r="ET2" s="32" t="s">
        <v>84</v>
      </c>
      <c r="EU2" s="32" t="s">
        <v>83</v>
      </c>
      <c r="EV2" s="32" t="s">
        <v>82</v>
      </c>
      <c r="EW2" s="32" t="s">
        <v>81</v>
      </c>
      <c r="EX2" s="32" t="s">
        <v>80</v>
      </c>
      <c r="FC2" s="28"/>
      <c r="FG2" s="19" t="str">
        <f>"="</f>
        <v>=</v>
      </c>
      <c r="FH2" s="19" t="s">
        <v>29</v>
      </c>
      <c r="FI2" s="28"/>
      <c r="FJ2" s="32" t="s">
        <v>27</v>
      </c>
      <c r="FK2" s="32" t="str">
        <f>"="</f>
        <v>=</v>
      </c>
      <c r="FM2" s="266" t="str">
        <f>'Extrato 1'!GF21</f>
        <v>1ª Colocação (1)</v>
      </c>
      <c r="FN2" s="266"/>
      <c r="FO2" s="266" t="str">
        <f>'Extrato 1'!GF22</f>
        <v>2ª Colocação (1)</v>
      </c>
      <c r="FP2" s="266"/>
      <c r="FQ2" s="266" t="str">
        <f>'Extrato 1'!GF23</f>
        <v>3ª Colocação (1)</v>
      </c>
      <c r="FR2" s="266"/>
      <c r="FS2" s="266" t="str">
        <f>'Extrato 1'!GF24</f>
        <v>4ª Colocação (1)</v>
      </c>
      <c r="FT2" s="266"/>
      <c r="FU2" s="266" t="str">
        <f>'Extrato 1'!GF25</f>
        <v>5ª Colocação (1)</v>
      </c>
      <c r="FV2" s="266"/>
      <c r="FW2" s="266" t="str">
        <f>'Extrato 1'!GF26</f>
        <v>6ª Colocação (1)</v>
      </c>
      <c r="FX2" s="266"/>
      <c r="FY2" s="266" t="str">
        <f>'Extrato 1'!GF27</f>
        <v>7ª Colocação (1)</v>
      </c>
      <c r="FZ2" s="266"/>
      <c r="GB2" s="30" t="str">
        <f>IF('Extrato 1'!$NH$2&gt;=3,'Extrato 1'!FN3,"")</f>
        <v>Vilma Rodrigues Alvez (8)</v>
      </c>
      <c r="GC2" s="30" t="str">
        <f>IF('Extrato 1'!$NH$2&gt;=3,'Extrato 1'!FP3,"")</f>
        <v>Emelynne Brito (100)</v>
      </c>
      <c r="GD2" s="30" t="str">
        <f>IF('Extrato 1'!$NH$2&gt;=3,'Extrato 1'!FR3,"")</f>
        <v>Kallyne Soares (152)</v>
      </c>
      <c r="GE2" s="30" t="str">
        <f>IF('Extrato 1'!$NH$2&gt;=4,'Extrato 1'!FT3,"")</f>
        <v>Yslani Vieira (33)</v>
      </c>
      <c r="GF2" s="30" t="str">
        <f>IF('Extrato 1'!$NH$2&gt;=5,'Extrato 1'!FV3,"")</f>
        <v>Mª Silva (2)</v>
      </c>
      <c r="GG2" s="30" t="str">
        <f>IF('Extrato 1'!$NH$2&gt;=6,'Extrato 1'!FX3,"")</f>
        <v>Brend Santos (21)</v>
      </c>
      <c r="GH2" s="30" t="str">
        <f>IF('Extrato 1'!$NH$2&gt;=7,'Extrato 1'!FZ3,"")</f>
        <v>Edna Dias (96)</v>
      </c>
      <c r="GS2" s="30" t="s">
        <v>79</v>
      </c>
      <c r="GT2" s="30" t="s">
        <v>78</v>
      </c>
      <c r="GU2" s="30" t="s">
        <v>77</v>
      </c>
      <c r="GV2" s="30" t="s">
        <v>76</v>
      </c>
      <c r="GX2" s="30" t="s">
        <v>75</v>
      </c>
      <c r="GY2" s="30" t="s">
        <v>74</v>
      </c>
      <c r="GZ2" s="30" t="s">
        <v>73</v>
      </c>
      <c r="HA2" s="30" t="s">
        <v>72</v>
      </c>
      <c r="HB2" s="30">
        <v>0.05</v>
      </c>
      <c r="HD2" s="30" t="s">
        <v>71</v>
      </c>
      <c r="HE2" s="30" t="s">
        <v>70</v>
      </c>
      <c r="HF2" s="30" t="s">
        <v>69</v>
      </c>
      <c r="HG2" s="30" t="s">
        <v>68</v>
      </c>
      <c r="HI2" s="30" t="s">
        <v>67</v>
      </c>
      <c r="HJ2" s="30" t="s">
        <v>66</v>
      </c>
      <c r="HK2" s="30" t="s">
        <v>65</v>
      </c>
      <c r="HL2" s="30" t="s">
        <v>64</v>
      </c>
      <c r="HM2" s="31" t="s">
        <v>63</v>
      </c>
      <c r="HN2" s="30" t="s">
        <v>62</v>
      </c>
      <c r="HP2" s="30" t="s">
        <v>61</v>
      </c>
      <c r="HQ2" s="30" t="s">
        <v>60</v>
      </c>
      <c r="HR2" s="30" t="s">
        <v>59</v>
      </c>
      <c r="HS2" s="30" t="s">
        <v>58</v>
      </c>
      <c r="HT2" s="30" t="s">
        <v>57</v>
      </c>
      <c r="HU2" s="30" t="s">
        <v>56</v>
      </c>
      <c r="HW2" s="30" t="str">
        <f>""</f>
        <v/>
      </c>
      <c r="HY2" s="30" t="str">
        <f>""</f>
        <v/>
      </c>
      <c r="ME2" s="262" t="str">
        <f>'Análise Quantitativa'!G25</f>
        <v>Percentual de Gordura</v>
      </c>
      <c r="MF2" s="262"/>
      <c r="MG2" s="262" t="s">
        <v>55</v>
      </c>
      <c r="MH2" s="262"/>
      <c r="MI2" s="262" t="s">
        <v>54</v>
      </c>
      <c r="MJ2" s="262"/>
      <c r="MK2" s="262"/>
      <c r="ML2" s="262"/>
      <c r="MM2" s="262"/>
      <c r="MN2" s="262"/>
      <c r="MO2" s="262"/>
      <c r="MP2" s="262"/>
      <c r="MQ2" s="262"/>
      <c r="MR2" s="262"/>
      <c r="MS2" s="262"/>
      <c r="MT2" s="262"/>
      <c r="MU2" s="262"/>
      <c r="MV2" s="262"/>
      <c r="MW2" s="262"/>
      <c r="MX2" s="262"/>
      <c r="MY2" s="262"/>
      <c r="MZ2" s="262"/>
      <c r="NA2" s="262"/>
      <c r="NB2" s="262"/>
      <c r="NC2" s="262"/>
      <c r="ND2" s="262"/>
      <c r="NE2" s="29"/>
      <c r="NG2" s="36" t="s">
        <v>107</v>
      </c>
      <c r="NH2" s="33">
        <f>'Análise Quantitativa'!J30</f>
        <v>7</v>
      </c>
      <c r="NI2" s="26"/>
    </row>
    <row r="3" spans="2:376" ht="15" customHeight="1" x14ac:dyDescent="0.25">
      <c r="B3" s="19">
        <f>'Extrato 1'!MC5</f>
        <v>3</v>
      </c>
      <c r="C3" s="7">
        <f>Esboço!AX1</f>
        <v>1</v>
      </c>
      <c r="D3" s="4">
        <f>IF('Análise Quantitativa'!R37=0,"",'Análise Quantitativa'!R37)</f>
        <v>17.77</v>
      </c>
      <c r="E3" s="3">
        <f>IF('Análise Quantitativa'!P37=0,"",'Análise Quantitativa'!P37)</f>
        <v>100</v>
      </c>
      <c r="F3" s="19">
        <f t="shared" ref="F3:F66" si="0">IF(ISBLANK(D3),"-",D3)</f>
        <v>17.77</v>
      </c>
      <c r="G3" s="19">
        <f t="shared" ref="G3:G66" si="1">IF(AND(D3&lt;0),"-",IF(ISBLANK(D3),"-",D3))</f>
        <v>17.77</v>
      </c>
      <c r="H3" s="22">
        <f t="array" ref="H3:H72">IFERROR(SMALL(IF(MATCH( F3:F72, F3:F72,0)=ROW(F3:F72)-ROW(F3)+1,F3:F72),ROW(F3:F72)-ROW(F3)+1),"")</f>
        <v>11.94</v>
      </c>
      <c r="I3" s="22">
        <f t="array" ref="I3:I72">IFERROR(SMALL(IF(MATCH( G3:G72, G3:G72,0)=ROW(G3:G72)-ROW(G3)+1,G3:G72),ROW(G3:G72)-ROW(G3)+1),"")</f>
        <v>11.94</v>
      </c>
      <c r="J3" s="19">
        <f>IFERROR(IF('Análise Quantitativa'!$D$30="Máximo",RANK(D3,$D$3:$D$72,0),IF('Análise Quantitativa'!$D$30="Mínimo",RANK(D3,$D$3:$D$72,1),IF('Análise Quantitativa'!$D$30="- Mínimo",RANK(D3,$D$3:$D$72,1),""))),"")</f>
        <v>2</v>
      </c>
      <c r="K3" s="19">
        <f>IFERROR(IF('Análise Quantitativa'!$D$30="Máximo",_xlfn.RANK.EQ(D3,$D$3:$D$72,0)+COUNTIF($D$3:D3,D3)-1,IF('Análise Quantitativa'!$D$30="Mínimo",_xlfn.RANK.EQ(D3,$D$3:$D$72,1)+COUNTIF($D$3:D3,D3)-1,IF('Análise Quantitativa'!$D$30="- Mínimo",_xlfn.RANK.EQ(D3,$D$3:$D$72,1)+COUNTIF($D$3:D3,D3)-1,""))),"")</f>
        <v>2</v>
      </c>
      <c r="L3" s="6" t="str">
        <f>IFERROR(IF(ISBLANK(D3),"",IF(AND(D3&gt;'Extrato 1'!$EW$3),'Extrato 1'!$HR$2,IF(AND(D3&lt;'Extrato 1'!$EX$3),'Extrato 1'!$HQ$2,'Extrato 1'!$HP$2))),"")</f>
        <v>≥ ₯ ≤</v>
      </c>
      <c r="M3" s="6" t="str">
        <f>IF((((IF(AND('Extrato 1'!D3&gt;'Extrato 1'!$EW$3),(('Extrato 1'!$EW$3-'Extrato 1'!D3)/'Extrato 1'!D3),IF(AND('Extrato 1'!D3&lt;'Extrato 1'!$EX$3),(('Extrato 1'!$EX$3-'Extrato 1'!D3)/'Extrato 1'!D3),'Extrato 1'!$HW$2)))))&lt;0,IF(AND('Extrato 1'!D3&gt;'Extrato 1'!$EW$3),(('Extrato 1'!$EW$3-'Extrato 1'!D3)/'Extrato 1'!D3),IF(AND('Extrato 1'!D3&lt;'Extrato 1'!$EX$3),(('Extrato 1'!$EX$3-'Extrato 1'!D3)/'Extrato 1'!D3),'Extrato 1'!$HW$2))*-1,IF(AND('Extrato 1'!D3&gt;'Extrato 1'!$EW$3),(('Extrato 1'!$EW$3-'Extrato 1'!D3)/'Extrato 1'!D3),IF(AND('Extrato 1'!D3&lt;'Extrato 1'!$EX$3),(('Extrato 1'!$EX$3-'Extrato 1'!D3)/'Extrato 1'!D3),'Extrato 1'!$HW$2)))</f>
        <v/>
      </c>
      <c r="N3" s="6" t="str">
        <f>IF(AND(D3&gt;'Extrato 1'!$EW$3),M3,"")</f>
        <v/>
      </c>
      <c r="O3" s="6" t="str">
        <f>IF(D3&lt;'Extrato 1'!$EX$3,M3,"")</f>
        <v/>
      </c>
      <c r="P3" s="5">
        <f>IF('Extrato 1'!L3='Extrato 1'!$HP$2,'Extrato 1'!D3,"")</f>
        <v>17.77</v>
      </c>
      <c r="Q3" s="4" t="str">
        <f>IF(ISNA(HLOOKUP($Q$2,'Extrato 1'!$ME$3:$NE$74,B3,0)),"",IF(HLOOKUP($Q$2,'Extrato 1'!$ME$3:$NE$74,B3,0)="","",IF(HLOOKUP($Q$2,'Extrato 1'!$ME$3:$NE$74,B3,0)=0,"",HLOOKUP($Q$2,'Extrato 1'!$ME$3:$NE$74,B3,0))))</f>
        <v/>
      </c>
      <c r="S3" s="19">
        <f>IF(K3="","",IF(K3=0,"",K3))</f>
        <v>2</v>
      </c>
      <c r="T3" s="19">
        <f t="shared" ref="T3:T66" si="2">IF(E3="","",E3)</f>
        <v>100</v>
      </c>
      <c r="U3" s="3" t="str">
        <f>IF('Análise Quantitativa'!C37=0,"",'Análise Quantitativa'!C37)</f>
        <v>Emelynne Brito</v>
      </c>
      <c r="V3" s="19">
        <f t="shared" ref="V3:V66" si="3">IF(J3=0,"",J3)</f>
        <v>2</v>
      </c>
      <c r="X3" s="19" t="str">
        <f t="shared" ref="X3:X66" si="4">IF(AND(T3="",U3=""),"",U3&amp;" ("&amp;T3&amp;")")</f>
        <v>Emelynne Brito (100)</v>
      </c>
      <c r="Y3" s="19">
        <f t="shared" ref="Y3:Y66" si="5">IF(D3="","",D3)</f>
        <v>17.77</v>
      </c>
      <c r="AA3" s="19" t="str">
        <f>IF('Extrato 1'!D3='Extrato 1'!$EF$3,'Extrato 1'!E3,"")</f>
        <v/>
      </c>
      <c r="AB3" s="19" t="str">
        <f>IF(AA3="","-",'Extrato 1'!$S3)</f>
        <v>-</v>
      </c>
      <c r="AC3" s="19">
        <f t="array" ref="AC3:AC72">IFERROR(SMALL(IF(MATCH( AB3:AB72, AB3:AB72,0)=ROW(AB3:AB72)-ROW(AB3)+1,AB3:AB72),ROW(AB3:AB72)-ROW(AB3)+1),"")</f>
        <v>8</v>
      </c>
      <c r="AD3" s="19" t="str">
        <f>IF(AC3="","",VLOOKUP(AC3,'Extrato 1'!$S$3:$U$72,3,0))</f>
        <v>Leide Santos</v>
      </c>
      <c r="AE3" s="2" t="str">
        <f>IF(AC3="","",AD3&amp;" ("&amp;VLOOKUP(AC3,'Extrato 1'!$S$3:$U$72,2,0)&amp;")")</f>
        <v>Leide Santos (14)</v>
      </c>
      <c r="AF3" s="19" t="str">
        <f>IF('Extrato 1'!D3='Extrato 1'!$EF$4,'Extrato 1'!E3,"")</f>
        <v/>
      </c>
      <c r="AG3" s="19" t="str">
        <f>IF(AF3="","-",'Extrato 1'!$S3)</f>
        <v>-</v>
      </c>
      <c r="AH3" s="19">
        <f t="array" ref="AH3:AH72">IFERROR(SMALL(IF(MATCH( AG3:AG72, AG3:AG72,0)=ROW(AG3:AG72)-ROW(AG3)+1,AG3:AG72),ROW(AG3:AG72)-ROW(AG3)+1),"")</f>
        <v>7</v>
      </c>
      <c r="AI3" s="19" t="str">
        <f>IF(AH3="","",VLOOKUP(AH3,'Extrato 1'!$S$3:$U$72,3,0))</f>
        <v>Edna Dias</v>
      </c>
      <c r="AJ3" s="2" t="str">
        <f>IF(AH3="","",AI3&amp;" ("&amp;VLOOKUP(AH3,'Extrato 1'!$S$3:$U$72,2,0)&amp;")")</f>
        <v>Edna Dias (96)</v>
      </c>
      <c r="AK3" s="19" t="str">
        <f>IF('Extrato 1'!D3='Extrato 1'!$EF$5,'Extrato 1'!E3,"")</f>
        <v/>
      </c>
      <c r="AL3" s="19" t="str">
        <f>IF(AK3="","-",'Extrato 1'!$S3)</f>
        <v>-</v>
      </c>
      <c r="AM3" s="19">
        <f t="array" ref="AM3:AM72">IFERROR(SMALL(IF(MATCH( AL3:AL72, AL3:AL72,0)=ROW(AL3:AL72)-ROW(AL3)+1,AL3:AL72),ROW(AL3:AL72)-ROW(AL3)+1),"")</f>
        <v>6</v>
      </c>
      <c r="AN3" s="19" t="str">
        <f>IF(AM3="","",VLOOKUP(AM3,'Extrato 1'!$S$3:$U$72,3,0))</f>
        <v>Brend Santos</v>
      </c>
      <c r="AO3" s="2" t="str">
        <f>IF(AM3="","",AN3&amp;" ("&amp;VLOOKUP(AM3,'Extrato 1'!$S$3:$U$72,2,0)&amp;")")</f>
        <v>Brend Santos (21)</v>
      </c>
      <c r="AP3" s="19" t="str">
        <f>IF('Extrato 1'!D3='Extrato 1'!$EF$6,'Extrato 1'!E3,"")</f>
        <v/>
      </c>
      <c r="AQ3" s="19" t="str">
        <f>IF(AP3="","-",'Extrato 1'!$S3)</f>
        <v>-</v>
      </c>
      <c r="AR3" s="19">
        <f t="array" ref="AR3:AR72">IFERROR(SMALL(IF(MATCH( AQ3:AQ72, AQ3:AQ72,0)=ROW(AQ3:AQ72)-ROW(AQ3)+1,AQ3:AQ72),ROW(AQ3:AQ72)-ROW(AQ3)+1),"")</f>
        <v>5</v>
      </c>
      <c r="AS3" s="19" t="str">
        <f>IF(AR3="","",VLOOKUP(AR3,'Extrato 1'!$S$3:$U$72,3,0))</f>
        <v>Mª Silva</v>
      </c>
      <c r="AT3" s="2" t="str">
        <f>IF(AR3="","",AS3&amp;" ("&amp;VLOOKUP(AR3,'Extrato 1'!$S$3:$U$72,2,0)&amp;")")</f>
        <v>Mª Silva (2)</v>
      </c>
      <c r="AU3" s="19" t="str">
        <f>IF('Extrato 1'!D3='Extrato 1'!$EF$7,'Extrato 1'!E3,"")</f>
        <v/>
      </c>
      <c r="AV3" s="19" t="str">
        <f>IF(AU3="","-",'Extrato 1'!$S3)</f>
        <v>-</v>
      </c>
      <c r="AW3" s="19">
        <f t="array" ref="AW3:AW72">IFERROR(SMALL(IF(MATCH( AV3:AV72, AV3:AV72,0)=ROW(AV3:AV72)-ROW(AV3)+1,AV3:AV72),ROW(AV3:AV72)-ROW(AV3)+1),"")</f>
        <v>4</v>
      </c>
      <c r="AX3" s="19" t="str">
        <f>IF(AW3="","",VLOOKUP(AW3,'Extrato 1'!$S$3:$U$72,3,0))</f>
        <v>Yslani Vieira</v>
      </c>
      <c r="AY3" s="2" t="str">
        <f>IF(AW3="","",AX3&amp;" ("&amp;VLOOKUP(AW3,'Extrato 1'!$S$3:$U$72,2,0)&amp;")")</f>
        <v>Yslani Vieira (33)</v>
      </c>
      <c r="AZ3" s="19" t="str">
        <f>IF('Extrato 1'!D3='Extrato 1'!$EF$8,'Extrato 1'!E3,"")</f>
        <v/>
      </c>
      <c r="BA3" s="19" t="str">
        <f>IF(AZ3="","-",'Extrato 1'!$S3)</f>
        <v>-</v>
      </c>
      <c r="BB3" s="19">
        <f t="array" ref="BB3:BB72">IFERROR(SMALL(IF(MATCH( BA3:BA72, BA3:BA72,0)=ROW(BA3:BA72)-ROW(BA3)+1,BA3:BA72),ROW(BA3:BA72)-ROW(BA3)+1),"")</f>
        <v>3</v>
      </c>
      <c r="BC3" s="19" t="str">
        <f>IF(BB3="","",VLOOKUP(BB3,'Extrato 1'!$S$3:$U$72,3,0))</f>
        <v>Kallyne Soares</v>
      </c>
      <c r="BD3" s="2" t="str">
        <f>IF(BB3="","",BC3&amp;" ("&amp;VLOOKUP(BB3,'Extrato 1'!$S$3:$U$72,2,0)&amp;")")</f>
        <v>Kallyne Soares (152)</v>
      </c>
      <c r="BE3" s="19">
        <f>IF('Extrato 1'!D3='Extrato 1'!$EF$9,'Extrato 1'!E3,"")</f>
        <v>100</v>
      </c>
      <c r="BF3" s="19">
        <f>IF(BE3="","-",'Extrato 1'!$S3)</f>
        <v>2</v>
      </c>
      <c r="BG3" s="19">
        <f t="array" ref="BG3:BG72">IFERROR(SMALL(IF(MATCH( BF3:BF72, BF3:BF72,0)=ROW(BF3:BF72)-ROW(BF3)+1,BF3:BF72),ROW(BF3:BF72)-ROW(BF3)+1),"")</f>
        <v>2</v>
      </c>
      <c r="BH3" s="19" t="str">
        <f>IF(BG3="","",VLOOKUP(BG3,'Extrato 1'!$S$3:$U$72,3,0))</f>
        <v>Emelynne Brito</v>
      </c>
      <c r="BI3" s="2" t="str">
        <f>IF(BG3="","",BH3&amp;" ("&amp;VLOOKUP(BG3,'Extrato 1'!$S$3:$U$72,2,0)&amp;")")</f>
        <v>Emelynne Brito (100)</v>
      </c>
      <c r="BK3" s="19" t="str">
        <f>IF('Extrato 1'!D3='Extrato 1'!$EH$3,'Extrato 1'!E3,"")</f>
        <v/>
      </c>
      <c r="BL3" s="19" t="str">
        <f>IF(BK3="","-",'Extrato 1'!$S3)</f>
        <v>-</v>
      </c>
      <c r="BM3" s="19">
        <f t="array" ref="BM3:BM72">IFERROR(SMALL(IF(MATCH( BL3:BL72, BL3:BL72,0)=ROW(BL3:BL72)-ROW(BL3)+1,BL3:BL72),ROW(BL3:BL72)-ROW(BL3)+1),"")</f>
        <v>1</v>
      </c>
      <c r="BN3" s="19" t="str">
        <f>IF(BM3="","",VLOOKUP(BM3,'Extrato 1'!$S$3:$U$72,3,0))</f>
        <v>Vilma Rodrigues Alvez</v>
      </c>
      <c r="BO3" s="2" t="str">
        <f>IF(BM3="","",BN3&amp;" ("&amp;VLOOKUP(BM3,'Extrato 1'!$S$3:$U$72,2,0)&amp;")")</f>
        <v>Vilma Rodrigues Alvez (8)</v>
      </c>
      <c r="BP3" s="19">
        <f>IF('Extrato 1'!D3='Extrato 1'!$EH$4,'Extrato 1'!E3,"")</f>
        <v>100</v>
      </c>
      <c r="BQ3" s="19">
        <f>IF(BP3="","-",'Extrato 1'!$S3)</f>
        <v>2</v>
      </c>
      <c r="BR3" s="19">
        <f t="array" ref="BR3:BR72">IFERROR(SMALL(IF(MATCH( BQ3:BQ72, BQ3:BQ72,0)=ROW(BQ3:BQ72)-ROW(BQ3)+1,BQ3:BQ72),ROW(BQ3:BQ72)-ROW(BQ3)+1),"")</f>
        <v>2</v>
      </c>
      <c r="BS3" s="19" t="str">
        <f>IF(BR3="","",VLOOKUP(BR3,'Extrato 1'!$S$3:$U$72,3,0))</f>
        <v>Emelynne Brito</v>
      </c>
      <c r="BT3" s="2" t="str">
        <f>IF(BR3="","",BS3&amp;" ("&amp;VLOOKUP(BR3,'Extrato 1'!$S$3:$U$72,2,0)&amp;")")</f>
        <v>Emelynne Brito (100)</v>
      </c>
      <c r="BU3" s="19" t="str">
        <f>IF('Extrato 1'!D3='Extrato 1'!$EH$5,'Extrato 1'!E3,"")</f>
        <v/>
      </c>
      <c r="BV3" s="19" t="str">
        <f>IF(BU3="","-",'Extrato 1'!$S3)</f>
        <v>-</v>
      </c>
      <c r="BW3" s="19">
        <f t="array" ref="BW3:BW72">IFERROR(SMALL(IF(MATCH( BV3:BV72, BV3:BV72,0)=ROW(BV3:BV72)-ROW(BV3)+1,BV3:BV72),ROW(BV3:BV72)-ROW(BV3)+1),"")</f>
        <v>3</v>
      </c>
      <c r="BX3" s="19" t="str">
        <f>IF(BW3="","",VLOOKUP(BW3,'Extrato 1'!$S$3:$U$72,3,0))</f>
        <v>Kallyne Soares</v>
      </c>
      <c r="BY3" s="2" t="str">
        <f>IF(BW3="","",BX3&amp;" ("&amp;VLOOKUP(BW3,'Extrato 1'!$S$3:$U$72,2,0)&amp;")")</f>
        <v>Kallyne Soares (152)</v>
      </c>
      <c r="BZ3" s="19" t="str">
        <f>IF('Extrato 1'!D3='Extrato 1'!$EH$6,'Extrato 1'!E3,"")</f>
        <v/>
      </c>
      <c r="CA3" s="19" t="str">
        <f>IF(BZ3="","-",'Extrato 1'!$S3)</f>
        <v>-</v>
      </c>
      <c r="CB3" s="19">
        <f t="array" ref="CB3:CB72">IFERROR(SMALL(IF(MATCH( CA3:CA72, CA3:CA72,0)=ROW(CA3:CA72)-ROW(CA3)+1,CA3:CA72),ROW(CA3:CA72)-ROW(CA3)+1),"")</f>
        <v>4</v>
      </c>
      <c r="CC3" s="19" t="str">
        <f>IF(CB3="","",VLOOKUP(CB3,'Extrato 1'!$S$3:$U$72,3,0))</f>
        <v>Yslani Vieira</v>
      </c>
      <c r="CD3" s="2" t="str">
        <f>IF(CB3="","",CC3&amp;" ("&amp;VLOOKUP(CB3,'Extrato 1'!$S$3:$U$72,2,0)&amp;")")</f>
        <v>Yslani Vieira (33)</v>
      </c>
      <c r="CE3" s="19" t="str">
        <f>IF('Extrato 1'!D3='Extrato 1'!$EH$7,'Extrato 1'!E3,"")</f>
        <v/>
      </c>
      <c r="CF3" s="19" t="str">
        <f>IF(CE3="","-",'Extrato 1'!$S3)</f>
        <v>-</v>
      </c>
      <c r="CG3" s="19">
        <f t="array" ref="CG3:CG72">IFERROR(SMALL(IF(MATCH( CF3:CF72, CF3:CF72,0)=ROW(CF3:CF72)-ROW(CF3)+1,CF3:CF72),ROW(CF3:CF72)-ROW(CF3)+1),"")</f>
        <v>5</v>
      </c>
      <c r="CH3" s="19" t="str">
        <f>IF(CG3="","",VLOOKUP(CG3,'Extrato 1'!$S$3:$U$72,3,0))</f>
        <v>Mª Silva</v>
      </c>
      <c r="CI3" s="2" t="str">
        <f>IF(CG3="","",CH3&amp;" ("&amp;VLOOKUP(CG3,'Extrato 1'!$S$3:$U$72,2,0)&amp;")")</f>
        <v>Mª Silva (2)</v>
      </c>
      <c r="CJ3" s="19" t="str">
        <f>IF('Extrato 1'!D3='Extrato 1'!$EH$8,'Extrato 1'!E3,"")</f>
        <v/>
      </c>
      <c r="CK3" s="19" t="str">
        <f>IF(CJ3="","-",'Extrato 1'!$S3)</f>
        <v>-</v>
      </c>
      <c r="CL3" s="19">
        <f t="array" ref="CL3:CL72">IFERROR(SMALL(IF(MATCH( CK3:CK72, CK3:CK72,0)=ROW(CK3:CK72)-ROW(CK3)+1,CK3:CK72),ROW(CK3:CK72)-ROW(CK3)+1),"")</f>
        <v>6</v>
      </c>
      <c r="CM3" s="19" t="str">
        <f>IF(CL3="","",VLOOKUP(CL3,'Extrato 1'!$S$3:$U$72,3,0))</f>
        <v>Brend Santos</v>
      </c>
      <c r="CN3" s="2" t="str">
        <f>IF(CL3="","",CM3&amp;" ("&amp;VLOOKUP(CL3,'Extrato 1'!$S$3:$U$72,2,0)&amp;")")</f>
        <v>Brend Santos (21)</v>
      </c>
      <c r="CO3" s="19" t="str">
        <f>IF('Extrato 1'!D3='Extrato 1'!$EH$9,'Extrato 1'!E3,"")</f>
        <v/>
      </c>
      <c r="CP3" s="19" t="str">
        <f>IF(CO3="","-",'Extrato 1'!$S3)</f>
        <v>-</v>
      </c>
      <c r="CQ3" s="19">
        <f t="array" ref="CQ3:CQ72">IFERROR(SMALL(IF(MATCH( CP3:CP72, CP3:CP72,0)=ROW(CP3:CP72)-ROW(CP3)+1,CP3:CP72),ROW(CP3:CP72)-ROW(CP3)+1),"")</f>
        <v>7</v>
      </c>
      <c r="CR3" s="19" t="str">
        <f>IF(CQ3="","",VLOOKUP(CQ3,'Extrato 1'!$S$3:$U$72,3,0))</f>
        <v>Edna Dias</v>
      </c>
      <c r="CS3" s="2" t="str">
        <f>IF(CQ3="","",CR3&amp;" ("&amp;VLOOKUP(CQ3,'Extrato 1'!$S$3:$U$72,2,0)&amp;")")</f>
        <v>Edna Dias (96)</v>
      </c>
      <c r="CU3" s="19" t="str">
        <f>IF('Extrato 1'!D3='Extrato 1'!$EJ$3,'Extrato 1'!E3,"")</f>
        <v/>
      </c>
      <c r="CV3" s="19" t="str">
        <f>IF(CU3="","-",'Extrato 1'!$S3)</f>
        <v>-</v>
      </c>
      <c r="CW3" s="19" t="str">
        <f t="array" ref="CW3:CW72">IFERROR(SMALL(IF(MATCH( CV3:CV72, CV3:CV72,0)=ROW(CV3:CV72)-ROW(CV3)+1,CV3:CV72),ROW(CV3:CV72)-ROW(CV3)+1),"")</f>
        <v/>
      </c>
      <c r="CX3" s="19" t="str">
        <f>IF(CW3="","",VLOOKUP(CW3,'Extrato 1'!$S$3:$U$72,3,0))</f>
        <v/>
      </c>
      <c r="CY3" s="2" t="str">
        <f>IF(CW3="","",CX3&amp;" ("&amp;VLOOKUP(CW3,'Extrato 1'!$S$3:$U$72,2,0)&amp;")")</f>
        <v/>
      </c>
      <c r="CZ3" s="19" t="str">
        <f>IF('Extrato 1'!D3='Extrato 1'!$EJ$4,'Extrato 1'!E3,"")</f>
        <v/>
      </c>
      <c r="DA3" s="19" t="str">
        <f>IF(CZ3="","-",'Extrato 1'!$S3)</f>
        <v>-</v>
      </c>
      <c r="DB3" s="19" t="str">
        <f t="array" ref="DB3:DB72">IFERROR(SMALL(IF(MATCH( DA3:DA72, DA3:DA72,0)=ROW(DA3:DA72)-ROW(DA3)+1,DA3:DA72),ROW(DA3:DA72)-ROW(DA3)+1),"")</f>
        <v/>
      </c>
      <c r="DC3" s="19" t="str">
        <f>IF(DB3="","",VLOOKUP(DB3,'Extrato 1'!$S$3:$U$72,3,0))</f>
        <v/>
      </c>
      <c r="DD3" s="2" t="str">
        <f>IF(DB3="","",DC3&amp;" ("&amp;VLOOKUP(DB3,'Extrato 1'!$S$3:$U$72,2,0)&amp;")")</f>
        <v/>
      </c>
      <c r="DE3" s="19" t="str">
        <f>IF('Extrato 1'!D3='Extrato 1'!$EJ$5,'Extrato 1'!E3,"")</f>
        <v/>
      </c>
      <c r="DF3" s="19" t="str">
        <f>IF(DE3="","-",'Extrato 1'!$S3)</f>
        <v>-</v>
      </c>
      <c r="DG3" s="19" t="str">
        <f t="array" ref="DG3:DG72">IFERROR(SMALL(IF(MATCH( DF3:DF72, DF3:DF72,0)=ROW(DF3:DF72)-ROW(DF3)+1,DF3:DF72),ROW(DF3:DF72)-ROW(DF3)+1),"")</f>
        <v/>
      </c>
      <c r="DH3" s="19" t="str">
        <f>IF(DG3="","",VLOOKUP(DG3,'Extrato 1'!$S$3:$U$72,3,0))</f>
        <v/>
      </c>
      <c r="DI3" s="2" t="str">
        <f>IF(DG3="","",DH3&amp;" ("&amp;VLOOKUP(DG3,'Extrato 1'!$S$3:$U$72,2,0)&amp;")")</f>
        <v/>
      </c>
      <c r="DJ3" s="19" t="str">
        <f>IF('Extrato 1'!D3='Extrato 1'!$EJ$6,'Extrato 1'!E3,"")</f>
        <v/>
      </c>
      <c r="DK3" s="19" t="str">
        <f>IF(DJ3="","-",'Extrato 1'!$S3)</f>
        <v>-</v>
      </c>
      <c r="DL3" s="19" t="str">
        <f t="array" ref="DL3:DL72">IFERROR(SMALL(IF(MATCH( DK3:DK72, DK3:DK72,0)=ROW(DK3:DK72)-ROW(DK3)+1,DK3:DK72),ROW(DK3:DK72)-ROW(DK3)+1),"")</f>
        <v/>
      </c>
      <c r="DM3" s="19" t="str">
        <f>IF(DL3="","",VLOOKUP(DL3,'Extrato 1'!$S$3:$U$72,3,0))</f>
        <v/>
      </c>
      <c r="DN3" s="2" t="str">
        <f>IF(DL3="","",DM3&amp;" ("&amp;VLOOKUP(DL3,'Extrato 1'!$S$3:$U$72,2,0)&amp;")")</f>
        <v/>
      </c>
      <c r="DO3" s="19" t="str">
        <f>IF('Extrato 1'!D3='Extrato 1'!$EJ$7,'Extrato 1'!E3,"")</f>
        <v/>
      </c>
      <c r="DP3" s="19" t="str">
        <f>IF(DO3="","-",'Extrato 1'!$S3)</f>
        <v>-</v>
      </c>
      <c r="DQ3" s="19" t="str">
        <f t="array" ref="DQ3:DQ72">IFERROR(SMALL(IF(MATCH( DP3:DP72, DP3:DP72,0)=ROW(DP3:DP72)-ROW(DP3)+1,DP3:DP72),ROW(DP3:DP72)-ROW(DP3)+1),"")</f>
        <v/>
      </c>
      <c r="DR3" s="19" t="str">
        <f>IF(DQ3="","",VLOOKUP(DQ3,'Extrato 1'!$S$3:$U$72,3,0))</f>
        <v/>
      </c>
      <c r="DS3" s="2" t="str">
        <f>IF(DQ3="","",DR3&amp;" ("&amp;VLOOKUP(DQ3,'Extrato 1'!$S$3:$U$72,2,0)&amp;")")</f>
        <v/>
      </c>
      <c r="DT3" s="19" t="str">
        <f>IF('Extrato 1'!D3='Extrato 1'!$EJ$8,'Extrato 1'!E3,"")</f>
        <v/>
      </c>
      <c r="DU3" s="19" t="str">
        <f>IF(DT3="","-",'Extrato 1'!$S3)</f>
        <v>-</v>
      </c>
      <c r="DV3" s="19" t="str">
        <f t="array" ref="DV3:DV72">IFERROR(SMALL(IF(MATCH( DU3:DU72, DU3:DU72,0)=ROW(DU3:DU72)-ROW(DU3)+1,DU3:DU72),ROW(DU3:DU72)-ROW(DU3)+1),"")</f>
        <v/>
      </c>
      <c r="DW3" s="19" t="str">
        <f>IF(DV3="","",VLOOKUP(DV3,'Extrato 1'!$S$3:$U$72,3,0))</f>
        <v/>
      </c>
      <c r="DX3" s="2" t="str">
        <f>IF(DV3="","",DW3&amp;" ("&amp;VLOOKUP(DV3,'Extrato 1'!$S$3:$U$72,2,0)&amp;")")</f>
        <v/>
      </c>
      <c r="DY3" s="19" t="str">
        <f>IF('Extrato 1'!D3='Extrato 1'!$EJ$9,'Extrato 1'!E3,"")</f>
        <v/>
      </c>
      <c r="DZ3" s="19" t="str">
        <f>IF(DY3="","-",'Extrato 1'!$S3)</f>
        <v>-</v>
      </c>
      <c r="EA3" s="19" t="str">
        <f t="array" ref="EA3:EA72">IFERROR(SMALL(IF(MATCH( DZ3:DZ72, DZ3:DZ72,0)=ROW(DZ3:DZ72)-ROW(DZ3)+1,DZ3:DZ72),ROW(DZ3:DZ72)-ROW(DZ3)+1),"")</f>
        <v/>
      </c>
      <c r="EB3" s="19" t="str">
        <f>IF(EA3="","",VLOOKUP(EA3,'Extrato 1'!$S$3:$U$72,3,0))</f>
        <v/>
      </c>
      <c r="EC3" s="2" t="str">
        <f>IF(EA3="","",EB3&amp;" ("&amp;VLOOKUP(EA3,'Extrato 1'!$S$3:$U$72,2,0)&amp;")")</f>
        <v/>
      </c>
      <c r="EE3" s="22">
        <v>1</v>
      </c>
      <c r="EF3" s="19">
        <f>IF(ISERROR(LARGE('Extrato 1'!$I$3:$I$72,EE3)),"",LARGE('Extrato 1'!$I$3:$I$72,EE3))</f>
        <v>26.21</v>
      </c>
      <c r="EG3" s="32">
        <f>IF(EF3="","",IF(COUNTIF('Extrato 1'!$D$3:$D$72,EF3)=1,1,IF(COUNTIF('Extrato 1'!$D$3:$D$72,EF3)=0,"",IF(ISERROR(COUNTIF('Extrato 1'!$D$3:$D$72,EF3)),"",COUNTIF('Extrato 1'!$D$3:$D$72,EF3)))))</f>
        <v>1</v>
      </c>
      <c r="EH3" s="19">
        <f t="array" ref="EH3">IF(ISERROR(SMALL(IF('Extrato 1'!$I$3:$I$72&gt;0,'Extrato 1'!$I$3:$I$72),EE3)),"",SMALL(IF('Extrato 1'!$I$3:$I$72&gt;0,'Extrato 1'!$I$3:$I$72),EE3))</f>
        <v>11.94</v>
      </c>
      <c r="EI3" s="32">
        <f>IF(EH3="","",IF(COUNTIF('Extrato 1'!$D$3:$D$72,EH3)=1,1,IF(COUNTIF('Extrato 1'!$D$3:$D$72,EH3)=0,"",IF(ISERROR(COUNTIF('Extrato 1'!$D$3:$D$72,EH3)),"",COUNTIF('Extrato 1'!$D$3:$D$72,EH3)))))</f>
        <v>1</v>
      </c>
      <c r="EJ3" s="19" t="str">
        <f t="array" ref="EJ3">IF(ISERROR(SMALL(IF('Extrato 1'!$H$3:$H$72&lt;0,'Extrato 1'!$H$3:$H$72),EE3)),"",SMALL(IF('Extrato 1'!$H$3:$H$72&lt;0,'Extrato 1'!$H$3:$H$72),EE3))</f>
        <v/>
      </c>
      <c r="EK3" s="32" t="str">
        <f>IF(EJ3="","",IF(COUNTIF('Extrato 1'!$D$3:$D$72,EJ3)=1,1,IF(COUNTIF('Extrato 1'!$D$3:$D$72,EJ3)=0,"",IF(ISERROR(COUNTIF('Extrato 1'!$D$3:$D$72,EJ3)),"",COUNTIF('Extrato 1'!$D$3:$D$72,EJ3)))))</f>
        <v/>
      </c>
      <c r="EL3" s="8"/>
      <c r="EQ3" s="32">
        <f>IF(EQ4&lt;0,EQ4*-1,EQ4)</f>
        <v>10</v>
      </c>
      <c r="ES3" s="19">
        <f>AVERAGE('Extrato 1'!$D$3:$D$72)</f>
        <v>20.55</v>
      </c>
      <c r="ET3" s="19">
        <f>STDEV('Extrato 1'!$D$3:$D$72)</f>
        <v>4.5040743459989203</v>
      </c>
      <c r="EU3" s="19">
        <f>LARGE('Extrato 1'!$D$3:$D$72,1)</f>
        <v>26.21</v>
      </c>
      <c r="EV3" s="19">
        <f>SMALL('Extrato 1'!$D$3:$D$72,1)</f>
        <v>11.94</v>
      </c>
      <c r="EW3" s="19">
        <f>ES3+ET3</f>
        <v>25.05407434599892</v>
      </c>
      <c r="EX3" s="19">
        <f>ES3-ET3</f>
        <v>16.045925654001081</v>
      </c>
      <c r="FC3" s="24"/>
      <c r="FG3" s="19" t="str">
        <f>'Extrato 1'!NK4</f>
        <v>Mínimo</v>
      </c>
      <c r="FH3" s="30" t="str">
        <f>VLOOKUP('Extrato 1'!NJ5,'Extrato 1'!$GF$21:$GG$27,2,0)</f>
        <v>1ª</v>
      </c>
      <c r="FI3" s="28"/>
      <c r="FJ3" s="19" t="s">
        <v>53</v>
      </c>
      <c r="FK3" s="19" t="str">
        <f>IF('Extrato 1'!$FG$13='Extrato 1'!$GB$29,'Extrato 1'!GB30,IF('Extrato 1'!$FG$13='Extrato 1'!$GC$29,'Extrato 1'!GC30,IF('Extrato 1'!$FG$13='Extrato 1'!$EJ$2,'Extrato 1'!GD30,"")))</f>
        <v>Vilma Rodrigues Alvez (8)</v>
      </c>
      <c r="FM3" s="22">
        <v>1</v>
      </c>
      <c r="FN3" s="22" t="str">
        <f>IF('Extrato 1'!$FG$13='Extrato 1'!$GB$29,'Extrato 1'!AE3,IF('Extrato 1'!$FG$13='Extrato 1'!$GC$29,'Extrato 1'!BO3,IF('Extrato 1'!$FG$13='Extrato 1'!$EJ$2,'Extrato 1'!CY3,"")))</f>
        <v>Vilma Rodrigues Alvez (8)</v>
      </c>
      <c r="FO3" s="22">
        <v>1</v>
      </c>
      <c r="FP3" s="22" t="str">
        <f>IF('Extrato 1'!$FG$13='Extrato 1'!$GB$29,'Extrato 1'!AJ3,IF('Extrato 1'!$FG$13='Extrato 1'!$GC$29,'Extrato 1'!BT3,IF('Extrato 1'!$FG$13='Extrato 1'!$EJ$2,'Extrato 1'!DD3,"")))</f>
        <v>Emelynne Brito (100)</v>
      </c>
      <c r="FQ3" s="22">
        <v>1</v>
      </c>
      <c r="FR3" s="22" t="str">
        <f>IF('Extrato 1'!$FG$13='Extrato 1'!$GB$29,'Extrato 1'!AO3,IF('Extrato 1'!$FG$13='Extrato 1'!$GC$29,'Extrato 1'!BY3,IF('Extrato 1'!$FG$13='Extrato 1'!$EJ$2,'Extrato 1'!DI3,"")))</f>
        <v>Kallyne Soares (152)</v>
      </c>
      <c r="FS3" s="22">
        <v>1</v>
      </c>
      <c r="FT3" s="22" t="str">
        <f>IF('Extrato 1'!$FG$13='Extrato 1'!$GB$29,'Extrato 1'!AT3,IF('Extrato 1'!$FG$13='Extrato 1'!$GC$29,'Extrato 1'!CD3,IF('Extrato 1'!$FG$13='Extrato 1'!$EJ$2,'Extrato 1'!DN3,"")))</f>
        <v>Yslani Vieira (33)</v>
      </c>
      <c r="FU3" s="22">
        <v>1</v>
      </c>
      <c r="FV3" s="22" t="str">
        <f>IF('Extrato 1'!$FG$13='Extrato 1'!$GB$29,'Extrato 1'!AY3,IF('Extrato 1'!$FG$13='Extrato 1'!$GC$29,'Extrato 1'!CI3,IF('Extrato 1'!$FG$13='Extrato 1'!$EJ$2,'Extrato 1'!DS3,"")))</f>
        <v>Mª Silva (2)</v>
      </c>
      <c r="FW3" s="22">
        <v>1</v>
      </c>
      <c r="FX3" s="22" t="str">
        <f>IF('Extrato 1'!$FG$13='Extrato 1'!$GB$29,'Extrato 1'!BD3,IF('Extrato 1'!$FG$13='Extrato 1'!$GC$29,'Extrato 1'!CN3,IF('Extrato 1'!$FG$13='Extrato 1'!$EJ$2,'Extrato 1'!DX3,"")))</f>
        <v>Brend Santos (21)</v>
      </c>
      <c r="FY3" s="22">
        <v>1</v>
      </c>
      <c r="FZ3" s="22" t="str">
        <f>IF('Extrato 1'!$FG$13='Extrato 1'!$GB$29,'Extrato 1'!BI3,IF('Extrato 1'!$FG$13='Extrato 1'!$GC$29,'Extrato 1'!CS3,IF('Extrato 1'!$FG$13='Extrato 1'!$EJ$2,'Extrato 1'!EC3,"")))</f>
        <v>Edna Dias (96)</v>
      </c>
      <c r="GB3" s="30" t="str">
        <f>IF('Extrato 1'!$NH$2&gt;=3,'Extrato 1'!FN4,"")</f>
        <v/>
      </c>
      <c r="GC3" s="30" t="str">
        <f>IF('Extrato 1'!$NH$2&gt;=3,'Extrato 1'!FP4,"")</f>
        <v/>
      </c>
      <c r="GD3" s="30" t="str">
        <f>IF('Extrato 1'!$NH$2&gt;=3,'Extrato 1'!FR4,"")</f>
        <v/>
      </c>
      <c r="GE3" s="30" t="str">
        <f>IF('Extrato 1'!$NH$2&gt;=4,'Extrato 1'!FT4,"")</f>
        <v/>
      </c>
      <c r="GF3" s="30" t="str">
        <f>IF('Extrato 1'!$NH$2&gt;=5,'Extrato 1'!FV4,"")</f>
        <v/>
      </c>
      <c r="GG3" s="30" t="str">
        <f>IF('Extrato 1'!$NH$2&gt;=6,'Extrato 1'!FX4,"")</f>
        <v/>
      </c>
      <c r="GH3" s="30" t="str">
        <f>IF('Extrato 1'!$NH$2&gt;=7,'Extrato 1'!FZ4,"")</f>
        <v/>
      </c>
      <c r="MC3" s="32" t="str">
        <f>'Extrato 1'!NG13</f>
        <v>Atleta</v>
      </c>
      <c r="MD3" s="32" t="str">
        <f>'Extrato 1'!$MC$3&amp;"/"&amp;'Extrato 1'!$NH$13</f>
        <v>Atleta/Mt</v>
      </c>
      <c r="ME3" s="32" t="str">
        <f>'Análise Quantitativa'!J25</f>
        <v>%G</v>
      </c>
      <c r="MF3" s="32" t="str">
        <f>ME3&amp;" (Class.)"</f>
        <v>%G (Class.)</v>
      </c>
      <c r="MG3" s="32" t="s">
        <v>52</v>
      </c>
      <c r="MH3" s="32" t="str">
        <f>MG3&amp;" (Class.)"</f>
        <v>IC (Class.)</v>
      </c>
      <c r="MI3" s="32" t="s">
        <v>51</v>
      </c>
      <c r="MJ3" s="32" t="str">
        <f>MI3&amp;" (Class.)"</f>
        <v>IE (Class.)</v>
      </c>
      <c r="MK3" s="32" t="s">
        <v>50</v>
      </c>
      <c r="ML3" s="32" t="str">
        <f>MK3&amp;" (Class.)"</f>
        <v>bicrista-ilíaco/biacromial  (Class.)</v>
      </c>
      <c r="MM3" s="32" t="s">
        <v>49</v>
      </c>
      <c r="MN3" s="32" t="str">
        <f>MM3&amp;" (Class.)"</f>
        <v>MI/Est  (Class.)</v>
      </c>
      <c r="MO3" s="32" t="s">
        <v>48</v>
      </c>
      <c r="MP3" s="32" t="str">
        <f>MO3&amp;" (Class.)"</f>
        <v>C-Pn/Cx  (Class.)</v>
      </c>
      <c r="MQ3" s="32" t="s">
        <v>47</v>
      </c>
      <c r="MR3" s="32" t="str">
        <f>MQ3&amp;" (Class.)"</f>
        <v>C-Cx/Est  (Class.)</v>
      </c>
      <c r="MS3" s="32" t="s">
        <v>46</v>
      </c>
      <c r="MT3" s="32" t="str">
        <f>MS3&amp;" (Class.)"</f>
        <v>C-Pn/Est  (Class.)</v>
      </c>
      <c r="MU3" s="32" t="s">
        <v>45</v>
      </c>
      <c r="MV3" s="32" t="str">
        <f>MU3&amp;" (Class.)"</f>
        <v>MS/Est  (Class.)</v>
      </c>
      <c r="MW3" s="32" t="s">
        <v>44</v>
      </c>
      <c r="MX3" s="32" t="str">
        <f>MW3&amp;" (Class.)"</f>
        <v>C-Ant/Br  (Class.)</v>
      </c>
      <c r="MY3" s="32" t="s">
        <v>43</v>
      </c>
      <c r="MZ3" s="32" t="str">
        <f>MY3&amp;" (Class.)"</f>
        <v>C-Ant/Est  (Class.)</v>
      </c>
      <c r="NA3" s="32" t="s">
        <v>42</v>
      </c>
      <c r="NB3" s="32" t="str">
        <f>NA3&amp;" (Class.)"</f>
        <v>C-Br/Est (Class.)</v>
      </c>
      <c r="NC3" s="32" t="s">
        <v>41</v>
      </c>
      <c r="ND3" s="32" t="str">
        <f>NC3&amp;" (Class.)"</f>
        <v>II (Class.)</v>
      </c>
      <c r="NE3" s="32"/>
      <c r="NJ3" s="263" t="s">
        <v>106</v>
      </c>
      <c r="NK3" s="263"/>
    </row>
    <row r="4" spans="2:376" ht="15" customHeight="1" x14ac:dyDescent="0.25">
      <c r="B4" s="19">
        <f>'Extrato 1'!MC6</f>
        <v>4</v>
      </c>
      <c r="C4" s="7">
        <f>Esboço!AX2</f>
        <v>2</v>
      </c>
      <c r="D4" s="4">
        <f>IF('Análise Quantitativa'!R38=0,"",'Análise Quantitativa'!R38)</f>
        <v>18.18</v>
      </c>
      <c r="E4" s="3">
        <f>IF('Análise Quantitativa'!P38=0,"",'Análise Quantitativa'!P38)</f>
        <v>152</v>
      </c>
      <c r="F4" s="19">
        <f t="shared" si="0"/>
        <v>18.18</v>
      </c>
      <c r="G4" s="19">
        <f t="shared" si="1"/>
        <v>18.18</v>
      </c>
      <c r="H4" s="22">
        <v>17.77</v>
      </c>
      <c r="I4" s="22">
        <v>17.77</v>
      </c>
      <c r="J4" s="76">
        <f>IFERROR(IF('Análise Quantitativa'!$D$30="Máximo",RANK(D4,$D$3:$D$72,0),IF('Análise Quantitativa'!$D$30="Mínimo",RANK(D4,$D$3:$D$72,1),IF('Análise Quantitativa'!$D$30="- Mínimo",RANK(D4,$D$3:$D$72,1),""))),"")</f>
        <v>3</v>
      </c>
      <c r="K4" s="76">
        <f>IFERROR(IF('Análise Quantitativa'!$D$30="Máximo",_xlfn.RANK.EQ(D4,$D$3:$D$72,0)+COUNTIF($D$3:D4,D4)-1,IF('Análise Quantitativa'!$D$30="Mínimo",_xlfn.RANK.EQ(D4,$D$3:$D$72,1)+COUNTIF($D$3:D4,D4)-1,IF('Análise Quantitativa'!$D$30="- Mínimo",_xlfn.RANK.EQ(D4,$D$3:$D$72,1)+COUNTIF($D$3:D4,D4)-1,""))),"")</f>
        <v>3</v>
      </c>
      <c r="L4" s="6" t="str">
        <f>IFERROR(IF(ISBLANK(D4),"",IF(AND(D4&gt;'Extrato 1'!$EW$3),'Extrato 1'!$HR$2,IF(AND(D4&lt;'Extrato 1'!$EX$3),'Extrato 1'!$HQ$2,'Extrato 1'!$HP$2))),"")</f>
        <v>≥ ₯ ≤</v>
      </c>
      <c r="M4" s="6" t="str">
        <f>IF((((IF(AND('Extrato 1'!D4&gt;'Extrato 1'!$EW$3),(('Extrato 1'!$EW$3-'Extrato 1'!D4)/'Extrato 1'!D4),IF(AND('Extrato 1'!D4&lt;'Extrato 1'!$EX$3),(('Extrato 1'!$EX$3-'Extrato 1'!D4)/'Extrato 1'!D4),'Extrato 1'!$HW$2)))))&lt;0,IF(AND('Extrato 1'!D4&gt;'Extrato 1'!$EW$3),(('Extrato 1'!$EW$3-'Extrato 1'!D4)/'Extrato 1'!D4),IF(AND('Extrato 1'!D4&lt;'Extrato 1'!$EX$3),(('Extrato 1'!$EX$3-'Extrato 1'!D4)/'Extrato 1'!D4),'Extrato 1'!$HW$2))*-1,IF(AND('Extrato 1'!D4&gt;'Extrato 1'!$EW$3),(('Extrato 1'!$EW$3-'Extrato 1'!D4)/'Extrato 1'!D4),IF(AND('Extrato 1'!D4&lt;'Extrato 1'!$EX$3),(('Extrato 1'!$EX$3-'Extrato 1'!D4)/'Extrato 1'!D4),'Extrato 1'!$HW$2)))</f>
        <v/>
      </c>
      <c r="N4" s="6" t="str">
        <f>IF(AND(D4&gt;'Extrato 1'!$EW$3),M4,"")</f>
        <v/>
      </c>
      <c r="O4" s="6" t="str">
        <f>IF(D4&lt;'Extrato 1'!$EX$3,M4,"")</f>
        <v/>
      </c>
      <c r="P4" s="5">
        <f>IF('Extrato 1'!L4='Extrato 1'!$HP$2,'Extrato 1'!D4,"")</f>
        <v>18.18</v>
      </c>
      <c r="Q4" s="4" t="str">
        <f>IF(ISNA(HLOOKUP($Q$2,'Extrato 1'!$ME$3:$NE$74,B4,0)),"",IF(HLOOKUP($Q$2,'Extrato 1'!$ME$3:$NE$74,B4,0)="","",IF(HLOOKUP($Q$2,'Extrato 1'!$ME$3:$NE$74,B4,0)=0,"",HLOOKUP($Q$2,'Extrato 1'!$ME$3:$NE$74,B4,0))))</f>
        <v/>
      </c>
      <c r="S4" s="77">
        <f t="shared" ref="S4:S67" si="6">IF(K4="","",IF(K4=0,"",K4))</f>
        <v>3</v>
      </c>
      <c r="T4" s="19">
        <f t="shared" si="2"/>
        <v>152</v>
      </c>
      <c r="U4" s="3" t="str">
        <f>IF('Análise Quantitativa'!C38=0,"",'Análise Quantitativa'!C38)</f>
        <v>Kallyne Soares</v>
      </c>
      <c r="V4" s="19">
        <f>IF(J4=0,"",J4)</f>
        <v>3</v>
      </c>
      <c r="X4" s="19" t="str">
        <f t="shared" si="4"/>
        <v>Kallyne Soares (152)</v>
      </c>
      <c r="Y4" s="19">
        <f t="shared" si="5"/>
        <v>18.18</v>
      </c>
      <c r="AA4" s="19" t="str">
        <f>IF('Extrato 1'!D4='Extrato 1'!$EF$3,'Extrato 1'!E4,"")</f>
        <v/>
      </c>
      <c r="AB4" s="19" t="str">
        <f>IF(AA4="","-",'Extrato 1'!S4)</f>
        <v>-</v>
      </c>
      <c r="AC4" s="19" t="str">
        <v/>
      </c>
      <c r="AD4" s="19" t="str">
        <f>IF(AC4="","",VLOOKUP(AC4,'Extrato 1'!$S$3:$U$72,3,0))</f>
        <v/>
      </c>
      <c r="AE4" s="2" t="str">
        <f>IF(AC4="","",AD4&amp;" ("&amp;VLOOKUP(AC4,'Extrato 1'!$S$3:$U$72,2,0)&amp;")")</f>
        <v/>
      </c>
      <c r="AF4" s="19" t="str">
        <f>IF('Extrato 1'!D4='Extrato 1'!$EF$4,'Extrato 1'!E4,"")</f>
        <v/>
      </c>
      <c r="AG4" s="19" t="str">
        <f>IF(AF4="","-",'Extrato 1'!$S4)</f>
        <v>-</v>
      </c>
      <c r="AH4" s="19" t="str">
        <v/>
      </c>
      <c r="AI4" s="19" t="str">
        <f>IF(AH4="","",VLOOKUP(AH4,'Extrato 1'!$S$3:$U$72,3,0))</f>
        <v/>
      </c>
      <c r="AJ4" s="2" t="str">
        <f>IF(AH4="","",AI4&amp;" ("&amp;VLOOKUP(AH4,'Extrato 1'!$S$3:$U$72,2,0)&amp;")")</f>
        <v/>
      </c>
      <c r="AK4" s="19" t="str">
        <f>IF('Extrato 1'!D4='Extrato 1'!$EF$5,'Extrato 1'!E4,"")</f>
        <v/>
      </c>
      <c r="AL4" s="19" t="str">
        <f>IF(AK4="","-",'Extrato 1'!$S4)</f>
        <v>-</v>
      </c>
      <c r="AM4" s="19" t="str">
        <v/>
      </c>
      <c r="AN4" s="19" t="str">
        <f>IF(AM4="","",VLOOKUP(AM4,'Extrato 1'!$S$3:$U$72,3,0))</f>
        <v/>
      </c>
      <c r="AO4" s="2" t="str">
        <f>IF(AM4="","",AN4&amp;" ("&amp;VLOOKUP(AM4,'Extrato 1'!$S$3:$U$72,2,0)&amp;")")</f>
        <v/>
      </c>
      <c r="AP4" s="19" t="str">
        <f>IF('Extrato 1'!D4='Extrato 1'!$EF$6,'Extrato 1'!E4,"")</f>
        <v/>
      </c>
      <c r="AQ4" s="19" t="str">
        <f>IF(AP4="","-",'Extrato 1'!$S4)</f>
        <v>-</v>
      </c>
      <c r="AR4" s="19" t="str">
        <v/>
      </c>
      <c r="AS4" s="19" t="str">
        <f>IF(AR4="","",VLOOKUP(AR4,'Extrato 1'!$S$3:$U$72,3,0))</f>
        <v/>
      </c>
      <c r="AT4" s="2" t="str">
        <f>IF(AR4="","",AS4&amp;" ("&amp;VLOOKUP(AR4,'Extrato 1'!$S$3:$U$72,2,0)&amp;")")</f>
        <v/>
      </c>
      <c r="AU4" s="19" t="str">
        <f>IF('Extrato 1'!D4='Extrato 1'!$EF$7,'Extrato 1'!E4,"")</f>
        <v/>
      </c>
      <c r="AV4" s="19" t="str">
        <f>IF(AU4="","-",'Extrato 1'!$S4)</f>
        <v>-</v>
      </c>
      <c r="AW4" s="19" t="str">
        <v/>
      </c>
      <c r="AX4" s="19" t="str">
        <f>IF(AW4="","",VLOOKUP(AW4,'Extrato 1'!$S$3:$U$72,3,0))</f>
        <v/>
      </c>
      <c r="AY4" s="2" t="str">
        <f>IF(AW4="","",AX4&amp;" ("&amp;VLOOKUP(AW4,'Extrato 1'!$S$3:$U$72,2,0)&amp;")")</f>
        <v/>
      </c>
      <c r="AZ4" s="19">
        <f>IF('Extrato 1'!D4='Extrato 1'!$EF$8,'Extrato 1'!E4,"")</f>
        <v>152</v>
      </c>
      <c r="BA4" s="19">
        <f>IF(AZ4="","-",'Extrato 1'!$S4)</f>
        <v>3</v>
      </c>
      <c r="BB4" s="19" t="str">
        <v/>
      </c>
      <c r="BC4" s="19" t="str">
        <f>IF(BB4="","",VLOOKUP(BB4,'Extrato 1'!$S$3:$U$72,3,0))</f>
        <v/>
      </c>
      <c r="BD4" s="2" t="str">
        <f>IF(BB4="","",BC4&amp;" ("&amp;VLOOKUP(BB4,'Extrato 1'!$S$3:$U$72,2,0)&amp;")")</f>
        <v/>
      </c>
      <c r="BE4" s="19" t="str">
        <f>IF('Extrato 1'!D4='Extrato 1'!$EF$9,'Extrato 1'!E4,"")</f>
        <v/>
      </c>
      <c r="BF4" s="19" t="str">
        <f>IF(BE4="","-",'Extrato 1'!$S4)</f>
        <v>-</v>
      </c>
      <c r="BG4" s="19" t="str">
        <v/>
      </c>
      <c r="BH4" s="19" t="str">
        <f>IF(BG4="","",VLOOKUP(BG4,'Extrato 1'!$S$3:$U$72,3,0))</f>
        <v/>
      </c>
      <c r="BI4" s="2" t="str">
        <f>IF(BG4="","",BH4&amp;" ("&amp;VLOOKUP(BG4,'Extrato 1'!$S$3:$U$72,2,0)&amp;")")</f>
        <v/>
      </c>
      <c r="BK4" s="19" t="str">
        <f>IF('Extrato 1'!D4='Extrato 1'!$EH$3,'Extrato 1'!E4,"")</f>
        <v/>
      </c>
      <c r="BL4" s="19" t="str">
        <f>IF(BK4="","-",'Extrato 1'!S4)</f>
        <v>-</v>
      </c>
      <c r="BM4" s="19" t="str">
        <v/>
      </c>
      <c r="BN4" s="19" t="str">
        <f>IF(BM4="","",VLOOKUP(BM4,'Extrato 1'!$S$3:$U$72,3,0))</f>
        <v/>
      </c>
      <c r="BO4" s="2" t="str">
        <f>IF(BM4="","",BN4&amp;" ("&amp;VLOOKUP(BM4,'Extrato 1'!$S$3:$U$72,2,0)&amp;")")</f>
        <v/>
      </c>
      <c r="BP4" s="19" t="str">
        <f>IF('Extrato 1'!D4='Extrato 1'!$EH$4,'Extrato 1'!E4,"")</f>
        <v/>
      </c>
      <c r="BQ4" s="19" t="str">
        <f>IF(BP4="","-",'Extrato 1'!$S4)</f>
        <v>-</v>
      </c>
      <c r="BR4" s="19" t="str">
        <v/>
      </c>
      <c r="BS4" s="19" t="str">
        <f>IF(BR4="","",VLOOKUP(BR4,'Extrato 1'!$S$3:$U$72,3,0))</f>
        <v/>
      </c>
      <c r="BT4" s="2" t="str">
        <f>IF(BR4="","",BS4&amp;" ("&amp;VLOOKUP(BR4,'Extrato 1'!$S$3:$U$72,2,0)&amp;")")</f>
        <v/>
      </c>
      <c r="BU4" s="19">
        <f>IF('Extrato 1'!D4='Extrato 1'!$EH$5,'Extrato 1'!E4,"")</f>
        <v>152</v>
      </c>
      <c r="BV4" s="19">
        <f>IF(BU4="","-",'Extrato 1'!$S4)</f>
        <v>3</v>
      </c>
      <c r="BW4" s="19" t="str">
        <v/>
      </c>
      <c r="BX4" s="19" t="str">
        <f>IF(BW4="","",VLOOKUP(BW4,'Extrato 1'!$S$3:$U$72,3,0))</f>
        <v/>
      </c>
      <c r="BY4" s="2" t="str">
        <f>IF(BW4="","",BX4&amp;" ("&amp;VLOOKUP(BW4,'Extrato 1'!$S$3:$U$72,2,0)&amp;")")</f>
        <v/>
      </c>
      <c r="BZ4" s="19" t="str">
        <f>IF('Extrato 1'!D4='Extrato 1'!$EH$6,'Extrato 1'!E4,"")</f>
        <v/>
      </c>
      <c r="CA4" s="19" t="str">
        <f>IF(BZ4="","-",'Extrato 1'!$S4)</f>
        <v>-</v>
      </c>
      <c r="CB4" s="19" t="str">
        <v/>
      </c>
      <c r="CC4" s="19" t="str">
        <f>IF(CB4="","",VLOOKUP(CB4,'Extrato 1'!$S$3:$U$72,3,0))</f>
        <v/>
      </c>
      <c r="CD4" s="2" t="str">
        <f>IF(CB4="","",CC4&amp;" ("&amp;VLOOKUP(CB4,'Extrato 1'!$S$3:$U$72,2,0)&amp;")")</f>
        <v/>
      </c>
      <c r="CE4" s="19" t="str">
        <f>IF('Extrato 1'!D4='Extrato 1'!$EH$7,'Extrato 1'!E4,"")</f>
        <v/>
      </c>
      <c r="CF4" s="19" t="str">
        <f>IF(CE4="","-",'Extrato 1'!$S4)</f>
        <v>-</v>
      </c>
      <c r="CG4" s="19" t="str">
        <v/>
      </c>
      <c r="CH4" s="19" t="str">
        <f>IF(CG4="","",VLOOKUP(CG4,'Extrato 1'!$S$3:$U$72,3,0))</f>
        <v/>
      </c>
      <c r="CI4" s="2" t="str">
        <f>IF(CG4="","",CH4&amp;" ("&amp;VLOOKUP(CG4,'Extrato 1'!$S$3:$U$72,2,0)&amp;")")</f>
        <v/>
      </c>
      <c r="CJ4" s="19" t="str">
        <f>IF('Extrato 1'!D4='Extrato 1'!$EH$8,'Extrato 1'!E4,"")</f>
        <v/>
      </c>
      <c r="CK4" s="19" t="str">
        <f>IF(CJ4="","-",'Extrato 1'!$S4)</f>
        <v>-</v>
      </c>
      <c r="CL4" s="19" t="str">
        <v/>
      </c>
      <c r="CM4" s="19" t="str">
        <f>IF(CL4="","",VLOOKUP(CL4,'Extrato 1'!$S$3:$U$72,3,0))</f>
        <v/>
      </c>
      <c r="CN4" s="2" t="str">
        <f>IF(CL4="","",CM4&amp;" ("&amp;VLOOKUP(CL4,'Extrato 1'!$S$3:$U$72,2,0)&amp;")")</f>
        <v/>
      </c>
      <c r="CO4" s="19" t="str">
        <f>IF('Extrato 1'!D4='Extrato 1'!$EH$9,'Extrato 1'!E4,"")</f>
        <v/>
      </c>
      <c r="CP4" s="19" t="str">
        <f>IF(CO4="","-",'Extrato 1'!$S4)</f>
        <v>-</v>
      </c>
      <c r="CQ4" s="19" t="str">
        <v/>
      </c>
      <c r="CR4" s="19" t="str">
        <f>IF(CQ4="","",VLOOKUP(CQ4,'Extrato 1'!$S$3:$U$72,3,0))</f>
        <v/>
      </c>
      <c r="CS4" s="2" t="str">
        <f>IF(CQ4="","",CR4&amp;" ("&amp;VLOOKUP(CQ4,'Extrato 1'!$S$3:$U$72,2,0)&amp;")")</f>
        <v/>
      </c>
      <c r="CU4" s="19" t="str">
        <f>IF('Extrato 1'!D4='Extrato 1'!$EJ$3,'Extrato 1'!E4,"")</f>
        <v/>
      </c>
      <c r="CV4" s="19" t="str">
        <f>IF(CU4="","-",'Extrato 1'!S4)</f>
        <v>-</v>
      </c>
      <c r="CW4" s="19" t="str">
        <v/>
      </c>
      <c r="CX4" s="19" t="str">
        <f>IF(CW4="","",VLOOKUP(CW4,'Extrato 1'!$S$3:$U$72,3,0))</f>
        <v/>
      </c>
      <c r="CY4" s="2" t="str">
        <f>IF(CW4="","",CX4&amp;" ("&amp;VLOOKUP(CW4,'Extrato 1'!$S$3:$U$72,2,0)&amp;")")</f>
        <v/>
      </c>
      <c r="CZ4" s="19" t="str">
        <f>IF('Extrato 1'!D4='Extrato 1'!$EJ$4,'Extrato 1'!E4,"")</f>
        <v/>
      </c>
      <c r="DA4" s="19" t="str">
        <f>IF(CZ4="","-",'Extrato 1'!$S4)</f>
        <v>-</v>
      </c>
      <c r="DB4" s="19" t="str">
        <v/>
      </c>
      <c r="DC4" s="19" t="str">
        <f>IF(DB4="","",VLOOKUP(DB4,'Extrato 1'!$S$3:$U$72,3,0))</f>
        <v/>
      </c>
      <c r="DD4" s="2" t="str">
        <f>IF(DB4="","",DC4&amp;" ("&amp;VLOOKUP(DB4,'Extrato 1'!$S$3:$U$72,2,0)&amp;")")</f>
        <v/>
      </c>
      <c r="DE4" s="19" t="str">
        <f>IF('Extrato 1'!D4='Extrato 1'!$EJ$5,'Extrato 1'!E4,"")</f>
        <v/>
      </c>
      <c r="DF4" s="19" t="str">
        <f>IF(DE4="","-",'Extrato 1'!$S4)</f>
        <v>-</v>
      </c>
      <c r="DG4" s="19" t="str">
        <v/>
      </c>
      <c r="DH4" s="19" t="str">
        <f>IF(DG4="","",VLOOKUP(DG4,'Extrato 1'!$S$3:$U$72,3,0))</f>
        <v/>
      </c>
      <c r="DI4" s="2" t="str">
        <f>IF(DG4="","",DH4&amp;" ("&amp;VLOOKUP(DG4,'Extrato 1'!$S$3:$U$72,2,0)&amp;")")</f>
        <v/>
      </c>
      <c r="DJ4" s="19" t="str">
        <f>IF('Extrato 1'!D4='Extrato 1'!$EJ$6,'Extrato 1'!E4,"")</f>
        <v/>
      </c>
      <c r="DK4" s="19" t="str">
        <f>IF(DJ4="","-",'Extrato 1'!$S4)</f>
        <v>-</v>
      </c>
      <c r="DL4" s="19" t="str">
        <v/>
      </c>
      <c r="DM4" s="19" t="str">
        <f>IF(DL4="","",VLOOKUP(DL4,'Extrato 1'!$S$3:$U$72,3,0))</f>
        <v/>
      </c>
      <c r="DN4" s="2" t="str">
        <f>IF(DL4="","",DM4&amp;" ("&amp;VLOOKUP(DL4,'Extrato 1'!$S$3:$U$72,2,0)&amp;")")</f>
        <v/>
      </c>
      <c r="DO4" s="19" t="str">
        <f>IF('Extrato 1'!D4='Extrato 1'!$EJ$7,'Extrato 1'!E4,"")</f>
        <v/>
      </c>
      <c r="DP4" s="19" t="str">
        <f>IF(DO4="","-",'Extrato 1'!$S4)</f>
        <v>-</v>
      </c>
      <c r="DQ4" s="19" t="str">
        <v/>
      </c>
      <c r="DR4" s="19" t="str">
        <f>IF(DQ4="","",VLOOKUP(DQ4,'Extrato 1'!$S$3:$U$72,3,0))</f>
        <v/>
      </c>
      <c r="DS4" s="2" t="str">
        <f>IF(DQ4="","",DR4&amp;" ("&amp;VLOOKUP(DQ4,'Extrato 1'!$S$3:$U$72,2,0)&amp;")")</f>
        <v/>
      </c>
      <c r="DT4" s="19" t="str">
        <f>IF('Extrato 1'!D4='Extrato 1'!$EJ$8,'Extrato 1'!E4,"")</f>
        <v/>
      </c>
      <c r="DU4" s="19" t="str">
        <f>IF(DT4="","-",'Extrato 1'!$S4)</f>
        <v>-</v>
      </c>
      <c r="DV4" s="19" t="str">
        <v/>
      </c>
      <c r="DW4" s="19" t="str">
        <f>IF(DV4="","",VLOOKUP(DV4,'Extrato 1'!$S$3:$U$72,3,0))</f>
        <v/>
      </c>
      <c r="DX4" s="2" t="str">
        <f>IF(DV4="","",DW4&amp;" ("&amp;VLOOKUP(DV4,'Extrato 1'!$S$3:$U$72,2,0)&amp;")")</f>
        <v/>
      </c>
      <c r="DY4" s="19" t="str">
        <f>IF('Extrato 1'!D4='Extrato 1'!$EJ$9,'Extrato 1'!E4,"")</f>
        <v/>
      </c>
      <c r="DZ4" s="19" t="str">
        <f>IF(DY4="","-",'Extrato 1'!$S4)</f>
        <v>-</v>
      </c>
      <c r="EA4" s="19" t="str">
        <v/>
      </c>
      <c r="EB4" s="19" t="str">
        <f>IF(EA4="","",VLOOKUP(EA4,'Extrato 1'!$S$3:$U$72,3,0))</f>
        <v/>
      </c>
      <c r="EC4" s="2" t="str">
        <f>IF(EA4="","",EB4&amp;" ("&amp;VLOOKUP(EA4,'Extrato 1'!$S$3:$U$72,2,0)&amp;")")</f>
        <v/>
      </c>
      <c r="EE4" s="22">
        <v>2</v>
      </c>
      <c r="EF4" s="19">
        <f>IF(ISERROR(LARGE('Extrato 1'!$I$3:$I$72,EE4)),"",LARGE('Extrato 1'!$I$3:$I$72,EE4))</f>
        <v>24.7</v>
      </c>
      <c r="EG4" s="32">
        <f>IF(EF4="","",IF(COUNTIF('Extrato 1'!$D$3:$D$72,EF4)=1,1,IF(COUNTIF('Extrato 1'!$D$3:$D$72,EF4)=0,"",IF(ISERROR(COUNTIF('Extrato 1'!$D$3:$D$72,EF4)),"",COUNTIF('Extrato 1'!$D$3:$D$72,EF4)))))</f>
        <v>1</v>
      </c>
      <c r="EH4" s="19">
        <f t="array" ref="EH4">IF(ISERROR(SMALL(IF('Extrato 1'!$I$3:$I$72&gt;0,'Extrato 1'!$I$3:$I$72),EE4)),"",SMALL(IF('Extrato 1'!$I$3:$I$72&gt;0,'Extrato 1'!$I$3:$I$72),EE4))</f>
        <v>17.77</v>
      </c>
      <c r="EI4" s="32">
        <f>IF(EH4="","",IF(COUNTIF('Extrato 1'!$D$3:$D$72,EH4)=1,1,IF(COUNTIF('Extrato 1'!$D$3:$D$72,EH4)=0,"",IF(ISERROR(COUNTIF('Extrato 1'!$D$3:$D$72,EH4)),"",COUNTIF('Extrato 1'!$D$3:$D$72,EH4)))))</f>
        <v>1</v>
      </c>
      <c r="EJ4" s="19" t="str">
        <f t="array" ref="EJ4">IF(ISERROR(SMALL(IF('Extrato 1'!$H$3:$H$72&lt;0,'Extrato 1'!$H$3:$H$72),EE4)),"",SMALL(IF('Extrato 1'!$H$3:$H$72&lt;0,'Extrato 1'!$H$3:$H$72),EE4))</f>
        <v/>
      </c>
      <c r="EK4" s="32" t="str">
        <f>IF(EJ4="","",IF(COUNTIF('Extrato 1'!$D$3:$D$72,EJ4)=1,1,IF(COUNTIF('Extrato 1'!$D$3:$D$72,EJ4)=0,"",IF(ISERROR(COUNTIF('Extrato 1'!$D$3:$D$72,EJ4)),"",COUNTIF('Extrato 1'!$D$3:$D$72,EJ4)))))</f>
        <v/>
      </c>
      <c r="EL4" s="8"/>
      <c r="EP4" s="8"/>
      <c r="EQ4" s="32">
        <v>-10</v>
      </c>
      <c r="FC4" s="24"/>
      <c r="FG4" s="264" t="s">
        <v>28</v>
      </c>
      <c r="FH4" s="264"/>
      <c r="FJ4" s="19" t="s">
        <v>40</v>
      </c>
      <c r="FK4" s="19" t="str">
        <f>IF('Extrato 1'!$FG$13='Extrato 1'!$GB$29,'Extrato 1'!GB31,IF('Extrato 1'!$FG$13='Extrato 1'!$GC$29,'Extrato 1'!GC31,IF('Extrato 1'!$FG$13='Extrato 1'!$EJ$2,'Extrato 1'!GD31,"")))</f>
        <v>Emelynne Brito (100)</v>
      </c>
      <c r="FM4" s="22">
        <v>2</v>
      </c>
      <c r="FN4" s="22" t="str">
        <f>IF('Extrato 1'!$FG$13='Extrato 1'!$GB$29,'Extrato 1'!AE4,IF('Extrato 1'!$FG$13='Extrato 1'!$GC$29,'Extrato 1'!BO4,IF('Extrato 1'!$FG$13='Extrato 1'!$EJ$2,'Extrato 1'!CY4,"")))</f>
        <v/>
      </c>
      <c r="FO4" s="22">
        <v>2</v>
      </c>
      <c r="FP4" s="22" t="str">
        <f>IF('Extrato 1'!$FG$13='Extrato 1'!$GB$29,'Extrato 1'!AJ4,IF('Extrato 1'!$FG$13='Extrato 1'!$GC$29,'Extrato 1'!BT4,IF('Extrato 1'!$FG$13='Extrato 1'!$EJ$2,'Extrato 1'!DD4,"")))</f>
        <v/>
      </c>
      <c r="FQ4" s="22">
        <v>2</v>
      </c>
      <c r="FR4" s="22" t="str">
        <f>IF('Extrato 1'!$FG$13='Extrato 1'!$GB$29,'Extrato 1'!AO4,IF('Extrato 1'!$FG$13='Extrato 1'!$GC$29,'Extrato 1'!BY4,IF('Extrato 1'!$FG$13='Extrato 1'!$EJ$2,'Extrato 1'!DI4,"")))</f>
        <v/>
      </c>
      <c r="FS4" s="22">
        <v>2</v>
      </c>
      <c r="FT4" s="22" t="str">
        <f>IF('Extrato 1'!$FG$13='Extrato 1'!$GB$29,'Extrato 1'!AT4,IF('Extrato 1'!$FG$13='Extrato 1'!$GC$29,'Extrato 1'!CD4,IF('Extrato 1'!$FG$13='Extrato 1'!$EJ$2,'Extrato 1'!DN4,"")))</f>
        <v/>
      </c>
      <c r="FU4" s="22">
        <v>2</v>
      </c>
      <c r="FV4" s="22" t="str">
        <f>IF('Extrato 1'!$FG$13='Extrato 1'!$GB$29,'Extrato 1'!AY4,IF('Extrato 1'!$FG$13='Extrato 1'!$GC$29,'Extrato 1'!CI4,IF('Extrato 1'!$FG$13='Extrato 1'!$EJ$2,'Extrato 1'!DS4,"")))</f>
        <v/>
      </c>
      <c r="FW4" s="22">
        <v>2</v>
      </c>
      <c r="FX4" s="22" t="str">
        <f>IF('Extrato 1'!$FG$13='Extrato 1'!$GB$29,'Extrato 1'!BD4,IF('Extrato 1'!$FG$13='Extrato 1'!$GC$29,'Extrato 1'!CN4,IF('Extrato 1'!$FG$13='Extrato 1'!$EJ$2,'Extrato 1'!DX4,"")))</f>
        <v/>
      </c>
      <c r="FY4" s="22">
        <v>2</v>
      </c>
      <c r="FZ4" s="22" t="str">
        <f>IF('Extrato 1'!$FG$13='Extrato 1'!$GB$29,'Extrato 1'!BI4,IF('Extrato 1'!$FG$13='Extrato 1'!$GC$29,'Extrato 1'!CS4,IF('Extrato 1'!$FG$13='Extrato 1'!$EJ$2,'Extrato 1'!EC4,"")))</f>
        <v/>
      </c>
      <c r="GB4" s="30" t="str">
        <f>IF('Extrato 1'!$NH$2&gt;=3,'Extrato 1'!FN5,"")</f>
        <v/>
      </c>
      <c r="GC4" s="30" t="str">
        <f>IF('Extrato 1'!$NH$2&gt;=3,'Extrato 1'!FP5,"")</f>
        <v/>
      </c>
      <c r="GD4" s="30" t="str">
        <f>IF('Extrato 1'!$NH$2&gt;=3,'Extrato 1'!FR5,"")</f>
        <v/>
      </c>
      <c r="GE4" s="30" t="str">
        <f>IF('Extrato 1'!$NH$2&gt;=4,'Extrato 1'!FT5,"")</f>
        <v/>
      </c>
      <c r="GF4" s="30" t="str">
        <f>IF('Extrato 1'!$NH$2&gt;=5,'Extrato 1'!FV5,"")</f>
        <v/>
      </c>
      <c r="GG4" s="30" t="str">
        <f>IF('Extrato 1'!$NH$2&gt;=6,'Extrato 1'!FX5,"")</f>
        <v/>
      </c>
      <c r="GH4" s="30" t="str">
        <f>IF('Extrato 1'!$NH$2&gt;=7,'Extrato 1'!FZ5,"")</f>
        <v/>
      </c>
      <c r="GK4" s="10" t="str">
        <f>IF('Extrato 1'!$NI$13='Extrato 1'!$NG$14,"1º",IF('Extrato 1'!$NI$13='Extrato 1'!$NH$14,"1ª",""))</f>
        <v>1ª</v>
      </c>
      <c r="GL4" s="10" t="str">
        <f>IF('Extrato 1'!$NI$13='Extrato 1'!$NG$14,"2º",IF('Extrato 1'!$NI$13='Extrato 1'!$NH$14,"2ª",""))</f>
        <v>2ª</v>
      </c>
      <c r="GM4" s="10" t="str">
        <f>IF('Extrato 1'!$NI$13='Extrato 1'!$NG$14,"3º",IF('Extrato 1'!$NI$13='Extrato 1'!$NH$14,"3ª",""))</f>
        <v>3ª</v>
      </c>
      <c r="GN4" s="10" t="str">
        <f>IF('Extrato 1'!$NI$13='Extrato 1'!$NG$14,"4º",IF('Extrato 1'!$NI$13='Extrato 1'!$NH$14,"4ª",""))</f>
        <v>4ª</v>
      </c>
      <c r="GO4" s="10" t="str">
        <f>IF('Extrato 1'!$NI$13='Extrato 1'!$NG$14,"5º",IF('Extrato 1'!$NI$13='Extrato 1'!$NH$14,"5ª",""))</f>
        <v>5ª</v>
      </c>
      <c r="GP4" s="10" t="str">
        <f>IF('Extrato 1'!$NI$13='Extrato 1'!$NG$14,"6º",IF('Extrato 1'!$NI$13='Extrato 1'!$NH$14,"6ª",""))</f>
        <v>6ª</v>
      </c>
      <c r="GQ4" s="10" t="str">
        <f>IF('Extrato 1'!$NI$13='Extrato 1'!$NG$14,"7º",IF('Extrato 1'!$NI$13='Extrato 1'!$NH$14,"7ª",""))</f>
        <v>7ª</v>
      </c>
      <c r="GS4" s="10">
        <v>1</v>
      </c>
      <c r="GT4" s="10">
        <v>2</v>
      </c>
      <c r="GU4" s="10">
        <v>3</v>
      </c>
      <c r="GV4" s="10">
        <v>4</v>
      </c>
      <c r="GW4" s="10">
        <v>5</v>
      </c>
      <c r="GX4" s="10">
        <v>6</v>
      </c>
      <c r="GY4" s="10" t="str">
        <f>'Extrato 1'!$GK$6&amp;" "&amp;1</f>
        <v>≠ 1</v>
      </c>
      <c r="GZ4" s="18" t="str">
        <f>'Extrato 1'!$GK$6&amp;" "&amp;2</f>
        <v>≠ 2</v>
      </c>
      <c r="HA4" s="10" t="str">
        <f>'Extrato 1'!$GK$6&amp;" "&amp;3</f>
        <v>≠ 3</v>
      </c>
      <c r="HB4" s="10" t="str">
        <f>'Extrato 1'!$GK$6&amp;" "&amp;4</f>
        <v>≠ 4</v>
      </c>
      <c r="HC4" s="10" t="str">
        <f>'Extrato 1'!$GK$6&amp;" "&amp;5</f>
        <v>≠ 5</v>
      </c>
      <c r="HD4" s="10" t="str">
        <f>'Extrato 1'!$GK$6&amp;" "&amp;6</f>
        <v>≠ 6</v>
      </c>
      <c r="HE4" s="265" t="s">
        <v>14</v>
      </c>
      <c r="HF4" s="265"/>
      <c r="HG4" s="265"/>
      <c r="HH4" s="265"/>
      <c r="HI4" s="265"/>
      <c r="HJ4" s="265"/>
      <c r="HK4" s="265" t="s">
        <v>13</v>
      </c>
      <c r="HL4" s="265"/>
      <c r="HM4" s="265"/>
      <c r="HN4" s="265"/>
      <c r="HO4" s="265"/>
      <c r="HP4" s="265"/>
      <c r="HQ4" s="10">
        <v>1</v>
      </c>
      <c r="HR4" s="10">
        <v>2</v>
      </c>
      <c r="HS4" s="10">
        <v>3</v>
      </c>
      <c r="HT4" s="10">
        <v>4</v>
      </c>
      <c r="HU4" s="10">
        <v>5</v>
      </c>
      <c r="HV4" s="10">
        <v>6</v>
      </c>
      <c r="HW4" s="265" t="s">
        <v>12</v>
      </c>
      <c r="HX4" s="265"/>
      <c r="HY4" s="265"/>
      <c r="HZ4" s="265"/>
      <c r="IA4" s="265"/>
      <c r="IB4" s="265"/>
      <c r="IC4" s="17" t="str">
        <f t="shared" ref="IC4:IH4" si="7">IF(HQ5=0,"",HQ5&amp;" = ")</f>
        <v xml:space="preserve">2ª = </v>
      </c>
      <c r="ID4" s="17" t="str">
        <f t="shared" si="7"/>
        <v xml:space="preserve">3ª = </v>
      </c>
      <c r="IE4" s="17" t="str">
        <f t="shared" si="7"/>
        <v xml:space="preserve">4ª = </v>
      </c>
      <c r="IF4" s="17" t="str">
        <f t="shared" si="7"/>
        <v xml:space="preserve">5ª = </v>
      </c>
      <c r="IG4" s="17" t="str">
        <f t="shared" si="7"/>
        <v xml:space="preserve">6ª = </v>
      </c>
      <c r="IH4" s="17" t="str">
        <f t="shared" si="7"/>
        <v xml:space="preserve">7ª = </v>
      </c>
      <c r="II4" s="10" t="s">
        <v>11</v>
      </c>
      <c r="IJ4" s="10" t="s">
        <v>10</v>
      </c>
      <c r="IK4" s="10" t="s">
        <v>9</v>
      </c>
      <c r="IL4" s="10" t="s">
        <v>8</v>
      </c>
      <c r="IM4" s="10" t="s">
        <v>7</v>
      </c>
      <c r="IN4" s="10" t="s">
        <v>6</v>
      </c>
      <c r="IP4" s="17" t="str">
        <f t="shared" ref="IP4:IU4" si="8">IF($HB$2=0,"",$HB$2*100&amp;"%")</f>
        <v>5%</v>
      </c>
      <c r="IQ4" s="17" t="str">
        <f t="shared" si="8"/>
        <v>5%</v>
      </c>
      <c r="IR4" s="17" t="str">
        <f t="shared" si="8"/>
        <v>5%</v>
      </c>
      <c r="IS4" s="17" t="str">
        <f t="shared" si="8"/>
        <v>5%</v>
      </c>
      <c r="IT4" s="17" t="str">
        <f t="shared" si="8"/>
        <v>5%</v>
      </c>
      <c r="IU4" s="17" t="str">
        <f t="shared" si="8"/>
        <v>5%</v>
      </c>
      <c r="IW4" s="17" t="str">
        <f t="shared" ref="IW4:JB4" si="9">IF($HB$2=0,"",$HB$2*100&amp;"%")</f>
        <v>5%</v>
      </c>
      <c r="IX4" s="17" t="str">
        <f t="shared" si="9"/>
        <v>5%</v>
      </c>
      <c r="IY4" s="17" t="str">
        <f t="shared" si="9"/>
        <v>5%</v>
      </c>
      <c r="IZ4" s="17" t="str">
        <f t="shared" si="9"/>
        <v>5%</v>
      </c>
      <c r="JA4" s="17" t="str">
        <f t="shared" si="9"/>
        <v>5%</v>
      </c>
      <c r="JB4" s="17" t="str">
        <f t="shared" si="9"/>
        <v>5%</v>
      </c>
      <c r="JD4" s="27">
        <v>3</v>
      </c>
      <c r="JE4" s="27">
        <v>4</v>
      </c>
      <c r="JF4" s="27">
        <v>5</v>
      </c>
      <c r="JG4" s="27">
        <v>6</v>
      </c>
      <c r="JH4" s="27">
        <v>7</v>
      </c>
      <c r="MB4" s="32" t="s">
        <v>27</v>
      </c>
      <c r="MC4" s="259" t="s">
        <v>39</v>
      </c>
      <c r="MD4" s="261"/>
      <c r="ME4" s="30">
        <v>2</v>
      </c>
      <c r="MF4" s="30">
        <v>3</v>
      </c>
      <c r="MG4" s="30">
        <v>4</v>
      </c>
      <c r="MH4" s="30">
        <v>5</v>
      </c>
      <c r="MI4" s="30">
        <v>6</v>
      </c>
      <c r="MJ4" s="30">
        <v>7</v>
      </c>
      <c r="MK4" s="30">
        <v>8</v>
      </c>
      <c r="ML4" s="30">
        <v>9</v>
      </c>
      <c r="MM4" s="32">
        <v>10</v>
      </c>
      <c r="MN4" s="32">
        <v>11</v>
      </c>
      <c r="MO4" s="32">
        <v>12</v>
      </c>
      <c r="MP4" s="32">
        <v>13</v>
      </c>
      <c r="MQ4" s="32">
        <v>14</v>
      </c>
      <c r="MR4" s="32">
        <v>15</v>
      </c>
      <c r="MS4" s="32">
        <v>16</v>
      </c>
      <c r="MT4" s="32">
        <v>17</v>
      </c>
      <c r="MU4" s="32">
        <v>18</v>
      </c>
      <c r="MV4" s="32">
        <v>19</v>
      </c>
      <c r="MW4" s="32">
        <v>20</v>
      </c>
      <c r="MX4" s="32">
        <v>21</v>
      </c>
      <c r="MY4" s="32">
        <v>22</v>
      </c>
      <c r="MZ4" s="32">
        <v>23</v>
      </c>
      <c r="NA4" s="32">
        <v>24</v>
      </c>
      <c r="NB4" s="32">
        <v>25</v>
      </c>
      <c r="NC4" s="32">
        <v>26</v>
      </c>
      <c r="ND4" s="32">
        <v>27</v>
      </c>
      <c r="NE4" s="32">
        <v>28</v>
      </c>
      <c r="NG4" s="36" t="s">
        <v>20</v>
      </c>
      <c r="NH4" s="33">
        <f>'Análise Quantitativa'!O30</f>
        <v>1</v>
      </c>
      <c r="NI4" s="26"/>
      <c r="NJ4" s="35" t="str">
        <f>"="</f>
        <v>=</v>
      </c>
      <c r="NK4" s="33" t="str">
        <f>'Análise Quantitativa'!D30</f>
        <v>Mínimo</v>
      </c>
      <c r="NL4" s="26"/>
    </row>
    <row r="5" spans="2:376" ht="15" customHeight="1" x14ac:dyDescent="0.25">
      <c r="B5" s="19">
        <f>'Extrato 1'!MC7</f>
        <v>5</v>
      </c>
      <c r="C5" s="7">
        <f>Esboço!AX3</f>
        <v>3</v>
      </c>
      <c r="D5" s="4">
        <f>IF('Análise Quantitativa'!R39=0,"",'Análise Quantitativa'!R39)</f>
        <v>21.83</v>
      </c>
      <c r="E5" s="3">
        <f>IF('Análise Quantitativa'!P39=0,"",'Análise Quantitativa'!P39)</f>
        <v>2</v>
      </c>
      <c r="F5" s="19">
        <f t="shared" si="0"/>
        <v>21.83</v>
      </c>
      <c r="G5" s="19">
        <f t="shared" si="1"/>
        <v>21.83</v>
      </c>
      <c r="H5" s="22">
        <v>18.18</v>
      </c>
      <c r="I5" s="22">
        <v>18.18</v>
      </c>
      <c r="J5" s="76">
        <f>IFERROR(IF('Análise Quantitativa'!$D$30="Máximo",RANK(D5,$D$3:$D$72,0),IF('Análise Quantitativa'!$D$30="Mínimo",RANK(D5,$D$3:$D$72,1),IF('Análise Quantitativa'!$D$30="- Mínimo",RANK(D5,$D$3:$D$72,1),""))),"")</f>
        <v>5</v>
      </c>
      <c r="K5" s="76">
        <f>IFERROR(IF('Análise Quantitativa'!$D$30="Máximo",_xlfn.RANK.EQ(D5,$D$3:$D$72,0)+COUNTIF($D$3:D5,D5)-1,IF('Análise Quantitativa'!$D$30="Mínimo",_xlfn.RANK.EQ(D5,$D$3:$D$72,1)+COUNTIF($D$3:D5,D5)-1,IF('Análise Quantitativa'!$D$30="- Mínimo",_xlfn.RANK.EQ(D5,$D$3:$D$72,1)+COUNTIF($D$3:D5,D5)-1,""))),"")</f>
        <v>5</v>
      </c>
      <c r="L5" s="6" t="str">
        <f>IFERROR(IF(ISBLANK(D5),"",IF(AND(D5&gt;'Extrato 1'!$EW$3),'Extrato 1'!$HR$2,IF(AND(D5&lt;'Extrato 1'!$EX$3),'Extrato 1'!$HQ$2,'Extrato 1'!$HP$2))),"")</f>
        <v>≥ ₯ ≤</v>
      </c>
      <c r="M5" s="6" t="str">
        <f>IF((((IF(AND('Extrato 1'!D5&gt;'Extrato 1'!$EW$3),(('Extrato 1'!$EW$3-'Extrato 1'!D5)/'Extrato 1'!D5),IF(AND('Extrato 1'!D5&lt;'Extrato 1'!$EX$3),(('Extrato 1'!$EX$3-'Extrato 1'!D5)/'Extrato 1'!D5),'Extrato 1'!$HW$2)))))&lt;0,IF(AND('Extrato 1'!D5&gt;'Extrato 1'!$EW$3),(('Extrato 1'!$EW$3-'Extrato 1'!D5)/'Extrato 1'!D5),IF(AND('Extrato 1'!D5&lt;'Extrato 1'!$EX$3),(('Extrato 1'!$EX$3-'Extrato 1'!D5)/'Extrato 1'!D5),'Extrato 1'!$HW$2))*-1,IF(AND('Extrato 1'!D5&gt;'Extrato 1'!$EW$3),(('Extrato 1'!$EW$3-'Extrato 1'!D5)/'Extrato 1'!D5),IF(AND('Extrato 1'!D5&lt;'Extrato 1'!$EX$3),(('Extrato 1'!$EX$3-'Extrato 1'!D5)/'Extrato 1'!D5),'Extrato 1'!$HW$2)))</f>
        <v/>
      </c>
      <c r="N5" s="6" t="str">
        <f>IF(AND(D5&gt;'Extrato 1'!$EW$3),M5,"")</f>
        <v/>
      </c>
      <c r="O5" s="6" t="str">
        <f>IF(D5&lt;'Extrato 1'!$EX$3,M5,"")</f>
        <v/>
      </c>
      <c r="P5" s="5">
        <f>IF('Extrato 1'!L5='Extrato 1'!$HP$2,'Extrato 1'!D5,"")</f>
        <v>21.83</v>
      </c>
      <c r="Q5" s="4" t="str">
        <f>IF(ISNA(HLOOKUP($Q$2,'Extrato 1'!$ME$3:$NE$74,B5,0)),"",IF(HLOOKUP($Q$2,'Extrato 1'!$ME$3:$NE$74,B5,0)="","",IF(HLOOKUP($Q$2,'Extrato 1'!$ME$3:$NE$74,B5,0)=0,"",HLOOKUP($Q$2,'Extrato 1'!$ME$3:$NE$74,B5,0))))</f>
        <v/>
      </c>
      <c r="S5" s="77">
        <f t="shared" si="6"/>
        <v>5</v>
      </c>
      <c r="T5" s="19">
        <f t="shared" si="2"/>
        <v>2</v>
      </c>
      <c r="U5" s="3" t="str">
        <f>IF('Análise Quantitativa'!C39=0,"",'Análise Quantitativa'!C39)</f>
        <v>Mª Silva</v>
      </c>
      <c r="V5" s="19">
        <f t="shared" si="3"/>
        <v>5</v>
      </c>
      <c r="X5" s="19" t="str">
        <f t="shared" si="4"/>
        <v>Mª Silva (2)</v>
      </c>
      <c r="Y5" s="19">
        <f t="shared" si="5"/>
        <v>21.83</v>
      </c>
      <c r="AA5" s="19" t="str">
        <f>IF('Extrato 1'!D5='Extrato 1'!$EF$3,'Extrato 1'!E5,"")</f>
        <v/>
      </c>
      <c r="AB5" s="19" t="str">
        <f>IF(AA5="","-",'Extrato 1'!S5)</f>
        <v>-</v>
      </c>
      <c r="AC5" s="19" t="str">
        <v/>
      </c>
      <c r="AD5" s="19" t="str">
        <f>IF(AC5="","",VLOOKUP(AC5,'Extrato 1'!$S$3:$U$72,3,0))</f>
        <v/>
      </c>
      <c r="AE5" s="2" t="str">
        <f>IF(AC5="","",AD5&amp;" ("&amp;VLOOKUP(AC5,'Extrato 1'!$S$3:$U$72,2,0)&amp;")")</f>
        <v/>
      </c>
      <c r="AF5" s="19" t="str">
        <f>IF('Extrato 1'!D5='Extrato 1'!$EF$4,'Extrato 1'!E5,"")</f>
        <v/>
      </c>
      <c r="AG5" s="19" t="str">
        <f>IF(AF5="","-",'Extrato 1'!$S5)</f>
        <v>-</v>
      </c>
      <c r="AH5" s="19" t="str">
        <v/>
      </c>
      <c r="AI5" s="19" t="str">
        <f>IF(AH5="","",VLOOKUP(AH5,'Extrato 1'!$S$3:$U$72,3,0))</f>
        <v/>
      </c>
      <c r="AJ5" s="2" t="str">
        <f>IF(AH5="","",AI5&amp;" ("&amp;VLOOKUP(AH5,'Extrato 1'!$S$3:$U$72,2,0)&amp;")")</f>
        <v/>
      </c>
      <c r="AK5" s="19" t="str">
        <f>IF('Extrato 1'!D5='Extrato 1'!$EF$5,'Extrato 1'!E5,"")</f>
        <v/>
      </c>
      <c r="AL5" s="19" t="str">
        <f>IF(AK5="","-",'Extrato 1'!$S5)</f>
        <v>-</v>
      </c>
      <c r="AM5" s="19" t="str">
        <v/>
      </c>
      <c r="AN5" s="19" t="str">
        <f>IF(AM5="","",VLOOKUP(AM5,'Extrato 1'!$S$3:$U$72,3,0))</f>
        <v/>
      </c>
      <c r="AO5" s="2" t="str">
        <f>IF(AM5="","",AN5&amp;" ("&amp;VLOOKUP(AM5,'Extrato 1'!$S$3:$U$72,2,0)&amp;")")</f>
        <v/>
      </c>
      <c r="AP5" s="19">
        <f>IF('Extrato 1'!D5='Extrato 1'!$EF$6,'Extrato 1'!E5,"")</f>
        <v>2</v>
      </c>
      <c r="AQ5" s="19">
        <f>IF(AP5="","-",'Extrato 1'!$S5)</f>
        <v>5</v>
      </c>
      <c r="AR5" s="19" t="str">
        <v/>
      </c>
      <c r="AS5" s="19" t="str">
        <f>IF(AR5="","",VLOOKUP(AR5,'Extrato 1'!$S$3:$U$72,3,0))</f>
        <v/>
      </c>
      <c r="AT5" s="2" t="str">
        <f>IF(AR5="","",AS5&amp;" ("&amp;VLOOKUP(AR5,'Extrato 1'!$S$3:$U$72,2,0)&amp;")")</f>
        <v/>
      </c>
      <c r="AU5" s="19" t="str">
        <f>IF('Extrato 1'!D5='Extrato 1'!$EF$7,'Extrato 1'!E5,"")</f>
        <v/>
      </c>
      <c r="AV5" s="19" t="str">
        <f>IF(AU5="","-",'Extrato 1'!$S5)</f>
        <v>-</v>
      </c>
      <c r="AW5" s="19" t="str">
        <v/>
      </c>
      <c r="AX5" s="19" t="str">
        <f>IF(AW5="","",VLOOKUP(AW5,'Extrato 1'!$S$3:$U$72,3,0))</f>
        <v/>
      </c>
      <c r="AY5" s="2" t="str">
        <f>IF(AW5="","",AX5&amp;" ("&amp;VLOOKUP(AW5,'Extrato 1'!$S$3:$U$72,2,0)&amp;")")</f>
        <v/>
      </c>
      <c r="AZ5" s="19" t="str">
        <f>IF('Extrato 1'!D5='Extrato 1'!$EF$8,'Extrato 1'!E5,"")</f>
        <v/>
      </c>
      <c r="BA5" s="19" t="str">
        <f>IF(AZ5="","-",'Extrato 1'!$S5)</f>
        <v>-</v>
      </c>
      <c r="BB5" s="19" t="str">
        <v/>
      </c>
      <c r="BC5" s="19" t="str">
        <f>IF(BB5="","",VLOOKUP(BB5,'Extrato 1'!$S$3:$U$72,3,0))</f>
        <v/>
      </c>
      <c r="BD5" s="2" t="str">
        <f>IF(BB5="","",BC5&amp;" ("&amp;VLOOKUP(BB5,'Extrato 1'!$S$3:$U$72,2,0)&amp;")")</f>
        <v/>
      </c>
      <c r="BE5" s="19" t="str">
        <f>IF('Extrato 1'!D5='Extrato 1'!$EF$9,'Extrato 1'!E5,"")</f>
        <v/>
      </c>
      <c r="BF5" s="19" t="str">
        <f>IF(BE5="","-",'Extrato 1'!$S5)</f>
        <v>-</v>
      </c>
      <c r="BG5" s="19" t="str">
        <v/>
      </c>
      <c r="BH5" s="19" t="str">
        <f>IF(BG5="","",VLOOKUP(BG5,'Extrato 1'!$S$3:$U$72,3,0))</f>
        <v/>
      </c>
      <c r="BI5" s="2" t="str">
        <f>IF(BG5="","",BH5&amp;" ("&amp;VLOOKUP(BG5,'Extrato 1'!$S$3:$U$72,2,0)&amp;")")</f>
        <v/>
      </c>
      <c r="BK5" s="19" t="str">
        <f>IF('Extrato 1'!D5='Extrato 1'!$EH$3,'Extrato 1'!E5,"")</f>
        <v/>
      </c>
      <c r="BL5" s="19" t="str">
        <f>IF(BK5="","-",'Extrato 1'!S5)</f>
        <v>-</v>
      </c>
      <c r="BM5" s="19" t="str">
        <v/>
      </c>
      <c r="BN5" s="19" t="str">
        <f>IF(BM5="","",VLOOKUP(BM5,'Extrato 1'!$S$3:$U$72,3,0))</f>
        <v/>
      </c>
      <c r="BO5" s="2" t="str">
        <f>IF(BM5="","",BN5&amp;" ("&amp;VLOOKUP(BM5,'Extrato 1'!$S$3:$U$72,2,0)&amp;")")</f>
        <v/>
      </c>
      <c r="BP5" s="19" t="str">
        <f>IF('Extrato 1'!D5='Extrato 1'!$EH$4,'Extrato 1'!E5,"")</f>
        <v/>
      </c>
      <c r="BQ5" s="19" t="str">
        <f>IF(BP5="","-",'Extrato 1'!$S5)</f>
        <v>-</v>
      </c>
      <c r="BR5" s="19" t="str">
        <v/>
      </c>
      <c r="BS5" s="19" t="str">
        <f>IF(BR5="","",VLOOKUP(BR5,'Extrato 1'!$S$3:$U$72,3,0))</f>
        <v/>
      </c>
      <c r="BT5" s="2" t="str">
        <f>IF(BR5="","",BS5&amp;" ("&amp;VLOOKUP(BR5,'Extrato 1'!$S$3:$U$72,2,0)&amp;")")</f>
        <v/>
      </c>
      <c r="BU5" s="19" t="str">
        <f>IF('Extrato 1'!D5='Extrato 1'!$EH$5,'Extrato 1'!E5,"")</f>
        <v/>
      </c>
      <c r="BV5" s="19" t="str">
        <f>IF(BU5="","-",'Extrato 1'!$S5)</f>
        <v>-</v>
      </c>
      <c r="BW5" s="19" t="str">
        <v/>
      </c>
      <c r="BX5" s="19" t="str">
        <f>IF(BW5="","",VLOOKUP(BW5,'Extrato 1'!$S$3:$U$72,3,0))</f>
        <v/>
      </c>
      <c r="BY5" s="2" t="str">
        <f>IF(BW5="","",BX5&amp;" ("&amp;VLOOKUP(BW5,'Extrato 1'!$S$3:$U$72,2,0)&amp;")")</f>
        <v/>
      </c>
      <c r="BZ5" s="19" t="str">
        <f>IF('Extrato 1'!D5='Extrato 1'!$EH$6,'Extrato 1'!E5,"")</f>
        <v/>
      </c>
      <c r="CA5" s="19" t="str">
        <f>IF(BZ5="","-",'Extrato 1'!$S5)</f>
        <v>-</v>
      </c>
      <c r="CB5" s="19" t="str">
        <v/>
      </c>
      <c r="CC5" s="19" t="str">
        <f>IF(CB5="","",VLOOKUP(CB5,'Extrato 1'!$S$3:$U$72,3,0))</f>
        <v/>
      </c>
      <c r="CD5" s="2" t="str">
        <f>IF(CB5="","",CC5&amp;" ("&amp;VLOOKUP(CB5,'Extrato 1'!$S$3:$U$72,2,0)&amp;")")</f>
        <v/>
      </c>
      <c r="CE5" s="19">
        <f>IF('Extrato 1'!D5='Extrato 1'!$EH$7,'Extrato 1'!E5,"")</f>
        <v>2</v>
      </c>
      <c r="CF5" s="19">
        <f>IF(CE5="","-",'Extrato 1'!$S5)</f>
        <v>5</v>
      </c>
      <c r="CG5" s="19" t="str">
        <v/>
      </c>
      <c r="CH5" s="19" t="str">
        <f>IF(CG5="","",VLOOKUP(CG5,'Extrato 1'!$S$3:$U$72,3,0))</f>
        <v/>
      </c>
      <c r="CI5" s="2" t="str">
        <f>IF(CG5="","",CH5&amp;" ("&amp;VLOOKUP(CG5,'Extrato 1'!$S$3:$U$72,2,0)&amp;")")</f>
        <v/>
      </c>
      <c r="CJ5" s="19" t="str">
        <f>IF('Extrato 1'!D5='Extrato 1'!$EH$8,'Extrato 1'!E5,"")</f>
        <v/>
      </c>
      <c r="CK5" s="19" t="str">
        <f>IF(CJ5="","-",'Extrato 1'!$S5)</f>
        <v>-</v>
      </c>
      <c r="CL5" s="19" t="str">
        <v/>
      </c>
      <c r="CM5" s="19" t="str">
        <f>IF(CL5="","",VLOOKUP(CL5,'Extrato 1'!$S$3:$U$72,3,0))</f>
        <v/>
      </c>
      <c r="CN5" s="2" t="str">
        <f>IF(CL5="","",CM5&amp;" ("&amp;VLOOKUP(CL5,'Extrato 1'!$S$3:$U$72,2,0)&amp;")")</f>
        <v/>
      </c>
      <c r="CO5" s="19" t="str">
        <f>IF('Extrato 1'!D5='Extrato 1'!$EH$9,'Extrato 1'!E5,"")</f>
        <v/>
      </c>
      <c r="CP5" s="19" t="str">
        <f>IF(CO5="","-",'Extrato 1'!$S5)</f>
        <v>-</v>
      </c>
      <c r="CQ5" s="19" t="str">
        <v/>
      </c>
      <c r="CR5" s="19" t="str">
        <f>IF(CQ5="","",VLOOKUP(CQ5,'Extrato 1'!$S$3:$U$72,3,0))</f>
        <v/>
      </c>
      <c r="CS5" s="2" t="str">
        <f>IF(CQ5="","",CR5&amp;" ("&amp;VLOOKUP(CQ5,'Extrato 1'!$S$3:$U$72,2,0)&amp;")")</f>
        <v/>
      </c>
      <c r="CU5" s="19" t="str">
        <f>IF('Extrato 1'!D5='Extrato 1'!$EJ$3,'Extrato 1'!E5,"")</f>
        <v/>
      </c>
      <c r="CV5" s="19" t="str">
        <f>IF(CU5="","-",'Extrato 1'!S5)</f>
        <v>-</v>
      </c>
      <c r="CW5" s="19" t="str">
        <v/>
      </c>
      <c r="CX5" s="19" t="str">
        <f>IF(CW5="","",VLOOKUP(CW5,'Extrato 1'!$S$3:$U$72,3,0))</f>
        <v/>
      </c>
      <c r="CY5" s="2" t="str">
        <f>IF(CW5="","",CX5&amp;" ("&amp;VLOOKUP(CW5,'Extrato 1'!$S$3:$U$72,2,0)&amp;")")</f>
        <v/>
      </c>
      <c r="CZ5" s="19" t="str">
        <f>IF('Extrato 1'!D5='Extrato 1'!$EJ$4,'Extrato 1'!E5,"")</f>
        <v/>
      </c>
      <c r="DA5" s="19" t="str">
        <f>IF(CZ5="","-",'Extrato 1'!$S5)</f>
        <v>-</v>
      </c>
      <c r="DB5" s="19" t="str">
        <v/>
      </c>
      <c r="DC5" s="19" t="str">
        <f>IF(DB5="","",VLOOKUP(DB5,'Extrato 1'!$S$3:$U$72,3,0))</f>
        <v/>
      </c>
      <c r="DD5" s="2" t="str">
        <f>IF(DB5="","",DC5&amp;" ("&amp;VLOOKUP(DB5,'Extrato 1'!$S$3:$U$72,2,0)&amp;")")</f>
        <v/>
      </c>
      <c r="DE5" s="19" t="str">
        <f>IF('Extrato 1'!D5='Extrato 1'!$EJ$5,'Extrato 1'!E5,"")</f>
        <v/>
      </c>
      <c r="DF5" s="19" t="str">
        <f>IF(DE5="","-",'Extrato 1'!$S5)</f>
        <v>-</v>
      </c>
      <c r="DG5" s="19" t="str">
        <v/>
      </c>
      <c r="DH5" s="19" t="str">
        <f>IF(DG5="","",VLOOKUP(DG5,'Extrato 1'!$S$3:$U$72,3,0))</f>
        <v/>
      </c>
      <c r="DI5" s="2" t="str">
        <f>IF(DG5="","",DH5&amp;" ("&amp;VLOOKUP(DG5,'Extrato 1'!$S$3:$U$72,2,0)&amp;")")</f>
        <v/>
      </c>
      <c r="DJ5" s="19" t="str">
        <f>IF('Extrato 1'!D5='Extrato 1'!$EJ$6,'Extrato 1'!E5,"")</f>
        <v/>
      </c>
      <c r="DK5" s="19" t="str">
        <f>IF(DJ5="","-",'Extrato 1'!$S5)</f>
        <v>-</v>
      </c>
      <c r="DL5" s="19" t="str">
        <v/>
      </c>
      <c r="DM5" s="19" t="str">
        <f>IF(DL5="","",VLOOKUP(DL5,'Extrato 1'!$S$3:$U$72,3,0))</f>
        <v/>
      </c>
      <c r="DN5" s="2" t="str">
        <f>IF(DL5="","",DM5&amp;" ("&amp;VLOOKUP(DL5,'Extrato 1'!$S$3:$U$72,2,0)&amp;")")</f>
        <v/>
      </c>
      <c r="DO5" s="19" t="str">
        <f>IF('Extrato 1'!D5='Extrato 1'!$EJ$7,'Extrato 1'!E5,"")</f>
        <v/>
      </c>
      <c r="DP5" s="19" t="str">
        <f>IF(DO5="","-",'Extrato 1'!$S5)</f>
        <v>-</v>
      </c>
      <c r="DQ5" s="19" t="str">
        <v/>
      </c>
      <c r="DR5" s="19" t="str">
        <f>IF(DQ5="","",VLOOKUP(DQ5,'Extrato 1'!$S$3:$U$72,3,0))</f>
        <v/>
      </c>
      <c r="DS5" s="2" t="str">
        <f>IF(DQ5="","",DR5&amp;" ("&amp;VLOOKUP(DQ5,'Extrato 1'!$S$3:$U$72,2,0)&amp;")")</f>
        <v/>
      </c>
      <c r="DT5" s="19" t="str">
        <f>IF('Extrato 1'!D5='Extrato 1'!$EJ$8,'Extrato 1'!E5,"")</f>
        <v/>
      </c>
      <c r="DU5" s="19" t="str">
        <f>IF(DT5="","-",'Extrato 1'!$S5)</f>
        <v>-</v>
      </c>
      <c r="DV5" s="19" t="str">
        <v/>
      </c>
      <c r="DW5" s="19" t="str">
        <f>IF(DV5="","",VLOOKUP(DV5,'Extrato 1'!$S$3:$U$72,3,0))</f>
        <v/>
      </c>
      <c r="DX5" s="2" t="str">
        <f>IF(DV5="","",DW5&amp;" ("&amp;VLOOKUP(DV5,'Extrato 1'!$S$3:$U$72,2,0)&amp;")")</f>
        <v/>
      </c>
      <c r="DY5" s="19" t="str">
        <f>IF('Extrato 1'!D5='Extrato 1'!$EJ$9,'Extrato 1'!E5,"")</f>
        <v/>
      </c>
      <c r="DZ5" s="19" t="str">
        <f>IF(DY5="","-",'Extrato 1'!$S5)</f>
        <v>-</v>
      </c>
      <c r="EA5" s="19" t="str">
        <v/>
      </c>
      <c r="EB5" s="19" t="str">
        <f>IF(EA5="","",VLOOKUP(EA5,'Extrato 1'!$S$3:$U$72,3,0))</f>
        <v/>
      </c>
      <c r="EC5" s="2" t="str">
        <f>IF(EA5="","",EB5&amp;" ("&amp;VLOOKUP(EA5,'Extrato 1'!$S$3:$U$72,2,0)&amp;")")</f>
        <v/>
      </c>
      <c r="EE5" s="22">
        <v>3</v>
      </c>
      <c r="EF5" s="19">
        <f>IF(ISERROR(LARGE('Extrato 1'!$I$3:$I$72,EE5)),"",LARGE('Extrato 1'!$I$3:$I$72,EE5))</f>
        <v>22.07</v>
      </c>
      <c r="EG5" s="32">
        <f>IF(EF5="","",IF(COUNTIF('Extrato 1'!$D$3:$D$72,EF5)=1,1,IF(COUNTIF('Extrato 1'!$D$3:$D$72,EF5)=0,"",IF(ISERROR(COUNTIF('Extrato 1'!$D$3:$D$72,EF5)),"",COUNTIF('Extrato 1'!$D$3:$D$72,EF5)))))</f>
        <v>1</v>
      </c>
      <c r="EH5" s="19">
        <f t="array" ref="EH5">IF(ISERROR(SMALL(IF('Extrato 1'!$I$3:$I$72&gt;0,'Extrato 1'!$I$3:$I$72),EE5)),"",SMALL(IF('Extrato 1'!$I$3:$I$72&gt;0,'Extrato 1'!$I$3:$I$72),EE5))</f>
        <v>18.18</v>
      </c>
      <c r="EI5" s="32">
        <f>IF(EH5="","",IF(COUNTIF('Extrato 1'!$D$3:$D$72,EH5)=1,1,IF(COUNTIF('Extrato 1'!$D$3:$D$72,EH5)=0,"",IF(ISERROR(COUNTIF('Extrato 1'!$D$3:$D$72,EH5)),"",COUNTIF('Extrato 1'!$D$3:$D$72,EH5)))))</f>
        <v>1</v>
      </c>
      <c r="EJ5" s="19" t="str">
        <f t="array" ref="EJ5">IF(ISERROR(SMALL(IF('Extrato 1'!$H$3:$H$72&lt;0,'Extrato 1'!$H$3:$H$72),EE5)),"",SMALL(IF('Extrato 1'!$H$3:$H$72&lt;0,'Extrato 1'!$H$3:$H$72),EE5))</f>
        <v/>
      </c>
      <c r="EK5" s="32" t="str">
        <f>IF(EJ5="","",IF(COUNTIF('Extrato 1'!$D$3:$D$72,EJ5)=1,1,IF(COUNTIF('Extrato 1'!$D$3:$D$72,EJ5)=0,"",IF(ISERROR(COUNTIF('Extrato 1'!$D$3:$D$72,EJ5)),"",COUNTIF('Extrato 1'!$D$3:$D$72,EJ5)))))</f>
        <v/>
      </c>
      <c r="EL5" s="8"/>
      <c r="EP5" s="8"/>
      <c r="EQ5" s="8"/>
      <c r="ER5" s="8"/>
      <c r="ES5" s="8"/>
      <c r="ET5" s="8"/>
      <c r="FC5" s="24"/>
      <c r="FG5" s="32" t="str">
        <f>IF(VLOOKUP($FH$3,'Extrato 1'!$GE$21:$GF$27,2,0)=0,"",VLOOKUP($FH$3,'Extrato 1'!$GE$21:$GF$27,2,0))</f>
        <v>1ª Colocação (1)</v>
      </c>
      <c r="FH5" s="32" t="str">
        <f>IF(VLOOKUP($FH$3,'Extrato 1'!$FJ$3:$FK$9,2,0)=0,"",VLOOKUP($FH$3,'Extrato 1'!$FJ$3:$FK$9,2,0))</f>
        <v>Vilma Rodrigues Alvez (8)</v>
      </c>
      <c r="FJ5" s="19" t="s">
        <v>38</v>
      </c>
      <c r="FK5" s="19" t="str">
        <f>IF('Extrato 1'!$FG$13='Extrato 1'!$GB$29,'Extrato 1'!GB32,IF('Extrato 1'!$FG$13='Extrato 1'!$GC$29,'Extrato 1'!GC32,IF('Extrato 1'!$FG$13='Extrato 1'!$EJ$2,'Extrato 1'!GD32,"")))</f>
        <v>Kallyne Soares (152)</v>
      </c>
      <c r="FM5" s="22">
        <v>3</v>
      </c>
      <c r="FN5" s="22" t="str">
        <f>IF('Extrato 1'!$FG$13='Extrato 1'!$GB$29,'Extrato 1'!AE5,IF('Extrato 1'!$FG$13='Extrato 1'!$GC$29,'Extrato 1'!BO5,IF('Extrato 1'!$FG$13='Extrato 1'!$EJ$2,'Extrato 1'!CY5,"")))</f>
        <v/>
      </c>
      <c r="FO5" s="22">
        <v>3</v>
      </c>
      <c r="FP5" s="22" t="str">
        <f>IF('Extrato 1'!$FG$13='Extrato 1'!$GB$29,'Extrato 1'!AJ5,IF('Extrato 1'!$FG$13='Extrato 1'!$GC$29,'Extrato 1'!BT5,IF('Extrato 1'!$FG$13='Extrato 1'!$EJ$2,'Extrato 1'!DD5,"")))</f>
        <v/>
      </c>
      <c r="FQ5" s="22">
        <v>3</v>
      </c>
      <c r="FR5" s="22" t="str">
        <f>IF('Extrato 1'!$FG$13='Extrato 1'!$GB$29,'Extrato 1'!AO5,IF('Extrato 1'!$FG$13='Extrato 1'!$GC$29,'Extrato 1'!BY5,IF('Extrato 1'!$FG$13='Extrato 1'!$EJ$2,'Extrato 1'!DI5,"")))</f>
        <v/>
      </c>
      <c r="FS5" s="22">
        <v>3</v>
      </c>
      <c r="FT5" s="22" t="str">
        <f>IF('Extrato 1'!$FG$13='Extrato 1'!$GB$29,'Extrato 1'!AT5,IF('Extrato 1'!$FG$13='Extrato 1'!$GC$29,'Extrato 1'!CD5,IF('Extrato 1'!$FG$13='Extrato 1'!$EJ$2,'Extrato 1'!DN5,"")))</f>
        <v/>
      </c>
      <c r="FU5" s="22">
        <v>3</v>
      </c>
      <c r="FV5" s="22" t="str">
        <f>IF('Extrato 1'!$FG$13='Extrato 1'!$GB$29,'Extrato 1'!AY5,IF('Extrato 1'!$FG$13='Extrato 1'!$GC$29,'Extrato 1'!CI5,IF('Extrato 1'!$FG$13='Extrato 1'!$EJ$2,'Extrato 1'!DS5,"")))</f>
        <v/>
      </c>
      <c r="FW5" s="22">
        <v>3</v>
      </c>
      <c r="FX5" s="22" t="str">
        <f>IF('Extrato 1'!$FG$13='Extrato 1'!$GB$29,'Extrato 1'!BD5,IF('Extrato 1'!$FG$13='Extrato 1'!$GC$29,'Extrato 1'!CN5,IF('Extrato 1'!$FG$13='Extrato 1'!$EJ$2,'Extrato 1'!DX5,"")))</f>
        <v/>
      </c>
      <c r="FY5" s="22">
        <v>3</v>
      </c>
      <c r="FZ5" s="22" t="str">
        <f>IF('Extrato 1'!$FG$13='Extrato 1'!$GB$29,'Extrato 1'!BI5,IF('Extrato 1'!$FG$13='Extrato 1'!$GC$29,'Extrato 1'!CS5,IF('Extrato 1'!$FG$13='Extrato 1'!$EJ$2,'Extrato 1'!EC5,"")))</f>
        <v/>
      </c>
      <c r="GB5" s="30" t="str">
        <f>IF('Extrato 1'!$NH$2&gt;=3,'Extrato 1'!FN6,"")</f>
        <v/>
      </c>
      <c r="GC5" s="30" t="str">
        <f>IF('Extrato 1'!$NH$2&gt;=3,'Extrato 1'!FP6,"")</f>
        <v/>
      </c>
      <c r="GD5" s="30" t="str">
        <f>IF('Extrato 1'!$NH$2&gt;=3,'Extrato 1'!FR6,"")</f>
        <v/>
      </c>
      <c r="GE5" s="30" t="str">
        <f>IF('Extrato 1'!$NH$2&gt;=4,'Extrato 1'!FT6,"")</f>
        <v/>
      </c>
      <c r="GF5" s="30" t="str">
        <f>IF('Extrato 1'!$NH$2&gt;=5,'Extrato 1'!FV6,"")</f>
        <v/>
      </c>
      <c r="GG5" s="30" t="str">
        <f>IF('Extrato 1'!$NH$2&gt;=6,'Extrato 1'!FX6,"")</f>
        <v/>
      </c>
      <c r="GH5" s="30" t="str">
        <f>IF('Extrato 1'!$NH$2&gt;=7,'Extrato 1'!FZ6,"")</f>
        <v/>
      </c>
      <c r="GK5" s="32" t="str">
        <f>IF(ISNA(VLOOKUP('Extrato 1'!$NH$4,'Extrato 1'!$X$3:$Y$72,2,0)),"",VLOOKUP('Extrato 1'!$NH$4,'Extrato 1'!$X$3:$Y$72,2,0))</f>
        <v/>
      </c>
      <c r="GL5" s="32" t="str">
        <f>IF(ISNA(VLOOKUP('Extrato 1'!$NH$5,'Extrato 1'!$X$3:$Y$72,2,0)),"",VLOOKUP('Extrato 1'!$NH$5,'Extrato 1'!$X$3:$Y$72,2,0))</f>
        <v/>
      </c>
      <c r="GM5" s="32" t="str">
        <f>IF(ISNA(VLOOKUP('Extrato 1'!$NH$6,'Extrato 1'!$X$3:$Y$72,2,0)),"",VLOOKUP('Extrato 1'!$NH$6,'Extrato 1'!$X$3:$Y$72,2,0))</f>
        <v/>
      </c>
      <c r="GN5" s="32" t="str">
        <f>IF(ISNA(VLOOKUP('Extrato 1'!$NH$7,'Extrato 1'!$X$3:$Y$72,2,0)),"",VLOOKUP('Extrato 1'!$NH$7,'Extrato 1'!$X$3:$Y$72,2,0))</f>
        <v/>
      </c>
      <c r="GO5" s="32" t="str">
        <f>IF(ISNA(VLOOKUP('Extrato 1'!$NH$8,'Extrato 1'!$X$3:$Y$72,2,0)),"",VLOOKUP('Extrato 1'!$NH$8,'Extrato 1'!$X$3:$Y$72,2,0))</f>
        <v/>
      </c>
      <c r="GP5" s="32" t="str">
        <f>IF(ISNA(VLOOKUP('Extrato 1'!$NH$9,'Extrato 1'!$X$3:$Y$72,2,0)),"",VLOOKUP('Extrato 1'!$NH$9,'Extrato 1'!$X$3:$Y$72,2,0))</f>
        <v/>
      </c>
      <c r="GQ5" s="32" t="str">
        <f>IF(ISNA(VLOOKUP('Extrato 1'!$NH$10,'Extrato 1'!$X$3:$Y$72,2,0)),"",VLOOKUP('Extrato 1'!$NH$10,'Extrato 1'!$X$3:$Y$72,2,0))</f>
        <v/>
      </c>
      <c r="GS5" s="11" t="str">
        <f>IF(HE5='Extrato 1'!$GV$2,'Extrato 1'!$GS$2,ROUND('Extrato 1'!GL7,2)*100&amp;"%")</f>
        <v>-</v>
      </c>
      <c r="GT5" s="11" t="str">
        <f>IF(HF5='Extrato 1'!$GV$2,'Extrato 1'!$GS$2,ROUND('Extrato 1'!GM7,2)*100&amp;"%")</f>
        <v>-</v>
      </c>
      <c r="GU5" s="11" t="str">
        <f>IF(HG5='Extrato 1'!$GV$2,'Extrato 1'!$GS$2,ROUND('Extrato 1'!GN7,2)*100&amp;"%")</f>
        <v>-</v>
      </c>
      <c r="GV5" s="11" t="str">
        <f>IF(HH5='Extrato 1'!$GV$2,'Extrato 1'!$GS$2,ROUND('Extrato 1'!GO7,2)*100&amp;"%")</f>
        <v>-</v>
      </c>
      <c r="GW5" s="11" t="str">
        <f>IF(HI5='Extrato 1'!$GV$2,'Extrato 1'!$GS$2,ROUND('Extrato 1'!GP7,2)*100&amp;"%")</f>
        <v>-</v>
      </c>
      <c r="GX5" s="11" t="str">
        <f>IF(HJ5='Extrato 1'!$GV$2,'Extrato 1'!$GS$2,ROUND('Extrato 1'!GQ7,2)*100&amp;"%")</f>
        <v>-</v>
      </c>
      <c r="GY5" s="15" t="e">
        <f>ROUND('Extrato 1'!GL6,2)</f>
        <v>#VALUE!</v>
      </c>
      <c r="GZ5" s="15" t="e">
        <f>ROUND('Extrato 1'!GM6,2)</f>
        <v>#VALUE!</v>
      </c>
      <c r="HA5" s="15" t="e">
        <f>ROUND('Extrato 1'!GN6,2)</f>
        <v>#VALUE!</v>
      </c>
      <c r="HB5" s="15" t="e">
        <f>ROUND('Extrato 1'!GO6,2)</f>
        <v>#VALUE!</v>
      </c>
      <c r="HC5" s="15" t="e">
        <f>ROUND('Extrato 1'!GP6,2)</f>
        <v>#VALUE!</v>
      </c>
      <c r="HD5" s="15" t="e">
        <f>ROUND('Extrato 1'!GQ6,2)</f>
        <v>#VALUE!</v>
      </c>
      <c r="HE5" s="30" t="str">
        <f>IF(GK5&gt;GL5,$GT$2,IF(GK5&lt;GL5,$GU$2,IF(GK5=GL5,$GV$2)))</f>
        <v>semelhante</v>
      </c>
      <c r="HF5" s="30" t="str">
        <f>IF(GK5&gt;GM5,$GT$2,IF(GK5&lt;GM5,$GU$2,IF(GK5=GM5,$GV$2)))</f>
        <v>semelhante</v>
      </c>
      <c r="HG5" s="30" t="str">
        <f>IF(GK5&gt;GN5,$GT$2,IF(GK5&lt;GN5,$GU$2,IF(GK5=GN5,$GV$2)))</f>
        <v>semelhante</v>
      </c>
      <c r="HH5" s="30" t="str">
        <f>IF(GK5&gt;GO5,$GT$2,IF(GK5&lt;GO5,$GU$2,IF(GK5=GO5,$GV$2)))</f>
        <v>semelhante</v>
      </c>
      <c r="HI5" s="30" t="str">
        <f>IF(GK5&gt;GP5,$GT$2,IF(GK5&lt;GP5,$GU$2,IF(GK5=GP5,$GV$2)))</f>
        <v>semelhante</v>
      </c>
      <c r="HJ5" s="30" t="str">
        <f>IF(GK5&gt;GQ5,$GT$2,IF(GK5&lt;GQ5,$GU$2,IF(GK5=GQ5,$GV$2)))</f>
        <v>semelhante</v>
      </c>
      <c r="HK5" s="30" t="str">
        <f>IF('Extrato 1'!$NI$13='Extrato 1'!$NG$14,'Extrato 1'!$HD$2,IF('Extrato 1'!$NI$13='Extrato 1'!$NH$14,'Extrato 1'!$HF$2,""))</f>
        <v>a</v>
      </c>
      <c r="HL5" s="30" t="str">
        <f>IF('Extrato 1'!$NI$13='Extrato 1'!$NG$14,'Extrato 1'!$HD$2,IF('Extrato 1'!$NI$13='Extrato 1'!$NH$14,'Extrato 1'!$HF$2,""))</f>
        <v>a</v>
      </c>
      <c r="HM5" s="30" t="str">
        <f>IF('Extrato 1'!$NI$13='Extrato 1'!$NG$14,'Extrato 1'!$HD$2,IF('Extrato 1'!$NI$13='Extrato 1'!$NH$14,'Extrato 1'!$HF$2,""))</f>
        <v>a</v>
      </c>
      <c r="HN5" s="30" t="str">
        <f>IF('Extrato 1'!$NI$13='Extrato 1'!$NG$14,'Extrato 1'!$HD$2,IF('Extrato 1'!$NI$13='Extrato 1'!$NH$14,'Extrato 1'!$HF$2,""))</f>
        <v>a</v>
      </c>
      <c r="HO5" s="30" t="str">
        <f>IF('Extrato 1'!$NI$13='Extrato 1'!$NG$14,'Extrato 1'!$HD$2,IF('Extrato 1'!$NI$13='Extrato 1'!$NH$14,'Extrato 1'!$HF$2,""))</f>
        <v>a</v>
      </c>
      <c r="HP5" s="30" t="str">
        <f>IF('Extrato 1'!$NI$13='Extrato 1'!$NG$14,'Extrato 1'!$HD$2,IF('Extrato 1'!$NI$13='Extrato 1'!$NH$14,'Extrato 1'!$HF$2,""))</f>
        <v>a</v>
      </c>
      <c r="HQ5" s="30" t="str">
        <f>IF('Extrato 1'!GL4=0,"",'Extrato 1'!GL4)</f>
        <v>2ª</v>
      </c>
      <c r="HR5" s="30" t="str">
        <f>IF('Extrato 1'!GM4=0,"",'Extrato 1'!GM4)</f>
        <v>3ª</v>
      </c>
      <c r="HS5" s="30" t="str">
        <f>IF('Extrato 1'!GN4=0,"",'Extrato 1'!GN4)</f>
        <v>4ª</v>
      </c>
      <c r="HT5" s="30" t="str">
        <f>IF('Extrato 1'!GO4=0,"",'Extrato 1'!GO4)</f>
        <v>5ª</v>
      </c>
      <c r="HU5" s="30" t="str">
        <f>IF('Extrato 1'!GP4=0,"",'Extrato 1'!GP4)</f>
        <v>6ª</v>
      </c>
      <c r="HV5" s="30" t="str">
        <f>IF('Extrato 1'!GQ4=0,"",'Extrato 1'!GQ4)</f>
        <v>7ª</v>
      </c>
      <c r="HW5" s="30" t="str">
        <f>IF('Extrato 1'!$NI$13='Extrato 1'!$NG$14,'Extrato 1'!$HE$2,IF('Extrato 1'!$NI$13='Extrato 1'!$NH$14,'Extrato 1'!$HG$2,""))</f>
        <v>colocada</v>
      </c>
      <c r="HX5" s="30" t="str">
        <f>IF('Extrato 1'!$NI$13='Extrato 1'!$NG$14,'Extrato 1'!$HE$2,IF('Extrato 1'!$NI$13='Extrato 1'!$NH$14,'Extrato 1'!$HG$2,""))</f>
        <v>colocada</v>
      </c>
      <c r="HY5" s="30" t="str">
        <f>IF('Extrato 1'!$NI$13='Extrato 1'!$NG$14,'Extrato 1'!$HE$2,IF('Extrato 1'!$NI$13='Extrato 1'!$NH$14,'Extrato 1'!$HG$2,""))</f>
        <v>colocada</v>
      </c>
      <c r="HZ5" s="30" t="str">
        <f>IF('Extrato 1'!$NI$13='Extrato 1'!$NG$14,'Extrato 1'!$HE$2,IF('Extrato 1'!$NI$13='Extrato 1'!$NH$14,'Extrato 1'!$HG$2,""))</f>
        <v>colocada</v>
      </c>
      <c r="IA5" s="30" t="str">
        <f>IF('Extrato 1'!$NI$13='Extrato 1'!$NG$14,'Extrato 1'!$HE$2,IF('Extrato 1'!$NI$13='Extrato 1'!$NH$14,'Extrato 1'!$HG$2,""))</f>
        <v>colocada</v>
      </c>
      <c r="IB5" s="30" t="str">
        <f>IF('Extrato 1'!$NI$13='Extrato 1'!$NG$14,'Extrato 1'!$HE$2,IF('Extrato 1'!$NI$13='Extrato 1'!$NH$14,'Extrato 1'!$HG$2,""))</f>
        <v>colocada</v>
      </c>
      <c r="IC5" s="30" t="str">
        <f>IF('Extrato 1'!GL5=0,"",'Extrato 1'!GL5)</f>
        <v/>
      </c>
      <c r="ID5" s="30" t="str">
        <f>IF('Extrato 1'!GM5=0,"",'Extrato 1'!GM5)</f>
        <v/>
      </c>
      <c r="IE5" s="30" t="str">
        <f>IF('Extrato 1'!GN5=0,"",'Extrato 1'!GN5)</f>
        <v/>
      </c>
      <c r="IF5" s="30" t="str">
        <f>IF('Extrato 1'!GO5=0,"",'Extrato 1'!GO5)</f>
        <v/>
      </c>
      <c r="IG5" s="30" t="str">
        <f>IF('Extrato 1'!GP5=0,"",'Extrato 1'!GP5)</f>
        <v/>
      </c>
      <c r="IH5" s="30" t="str">
        <f>IF('Extrato 1'!GQ5=0,"",'Extrato 1'!GQ5)</f>
        <v/>
      </c>
      <c r="II5" s="14" t="str">
        <f>IF('Extrato 1'!HE5='Extrato 1'!$GV$2,'Extrato 1'!HE5&amp;" "&amp;'Extrato 1'!HK5&amp;" "&amp;'Extrato 1'!HQ5&amp;" "&amp;'Extrato 1'!HW5,'Extrato 1'!GS5&amp;" "&amp;"("&amp;'Extrato 1'!$GK$6&amp;": "&amp;'Extrato 1'!GY5&amp;") "&amp;'Extrato 1'!HE5&amp;" "&amp;'Extrato 1'!HK5&amp;" "&amp;'Extrato 1'!HQ5&amp;" "&amp;'Extrato 1'!HW5&amp;" ("&amp;'Extrato 1'!IC5&amp;")")</f>
        <v>semelhante a 2ª colocada</v>
      </c>
      <c r="IJ5" s="14" t="str">
        <f>IF('Extrato 1'!HF5='Extrato 1'!$GV$2,'Extrato 1'!HF5&amp;" "&amp;'Extrato 1'!HL5&amp;" "&amp;'Extrato 1'!HR5&amp;" "&amp;'Extrato 1'!HX5,'Extrato 1'!GT5&amp;" "&amp;"("&amp;'Extrato 1'!$GK$6&amp;": "&amp;'Extrato 1'!GZ5&amp;") "&amp;'Extrato 1'!HF5&amp;" "&amp;'Extrato 1'!HL5&amp;" "&amp;'Extrato 1'!HR5&amp;" "&amp;'Extrato 1'!HX5&amp;" ("&amp;'Extrato 1'!ID5&amp;")")</f>
        <v>semelhante a 3ª colocada</v>
      </c>
      <c r="IK5" s="14" t="str">
        <f>IF('Extrato 1'!HG5='Extrato 1'!$GV$2,'Extrato 1'!HG5&amp;" "&amp;'Extrato 1'!HM5&amp;" "&amp;'Extrato 1'!HS5&amp;" "&amp;'Extrato 1'!HY5,'Extrato 1'!GU5&amp;" "&amp;"("&amp;'Extrato 1'!$GK$6&amp;": "&amp;'Extrato 1'!HA5&amp;") "&amp;'Extrato 1'!HG5&amp;" "&amp;'Extrato 1'!HM5&amp;" "&amp;'Extrato 1'!HS5&amp;" "&amp;'Extrato 1'!HY5&amp;" ("&amp;'Extrato 1'!IE5&amp;")")</f>
        <v>semelhante a 4ª colocada</v>
      </c>
      <c r="IL5" s="14" t="str">
        <f>IF('Extrato 1'!HH5='Extrato 1'!$GV$2,'Extrato 1'!HH5&amp;" "&amp;'Extrato 1'!HN5&amp;" "&amp;'Extrato 1'!HT5&amp;" "&amp;'Extrato 1'!HZ5,'Extrato 1'!GV5&amp;" "&amp;"("&amp;'Extrato 1'!$GK$6&amp;": "&amp;'Extrato 1'!HB5&amp;") "&amp;'Extrato 1'!HH5&amp;" "&amp;'Extrato 1'!HN5&amp;" "&amp;'Extrato 1'!HT5&amp;" "&amp;'Extrato 1'!HZ5&amp;" ("&amp;'Extrato 1'!IF5&amp;")")</f>
        <v>semelhante a 5ª colocada</v>
      </c>
      <c r="IM5" s="14" t="str">
        <f>IF('Extrato 1'!HI5='Extrato 1'!$GV$2,'Extrato 1'!HI5&amp;" "&amp;'Extrato 1'!HO5&amp;" "&amp;'Extrato 1'!HU5&amp;" "&amp;'Extrato 1'!IA5,'Extrato 1'!GW5&amp;" "&amp;"("&amp;'Extrato 1'!$GK$6&amp;": "&amp;'Extrato 1'!HC5&amp;") "&amp;'Extrato 1'!HI5&amp;" "&amp;'Extrato 1'!HO5&amp;" "&amp;'Extrato 1'!HU5&amp;" "&amp;'Extrato 1'!IA5&amp;" ("&amp;'Extrato 1'!IG5&amp;")")</f>
        <v>semelhante a 6ª colocada</v>
      </c>
      <c r="IN5" s="14" t="str">
        <f>IF('Extrato 1'!HJ5='Extrato 1'!$GV$2,'Extrato 1'!HJ5&amp;" "&amp;'Extrato 1'!HP5&amp;" "&amp;'Extrato 1'!HV5&amp;" "&amp;'Extrato 1'!IB5,'Extrato 1'!GX5&amp;" "&amp;"("&amp;'Extrato 1'!$GK$6&amp;": "&amp;'Extrato 1'!HD5&amp;") "&amp;'Extrato 1'!HJ5&amp;" "&amp;'Extrato 1'!HP5&amp;" "&amp;'Extrato 1'!HV5&amp;" "&amp;'Extrato 1'!IB5&amp;" ("&amp;'Extrato 1'!IH5&amp;")")</f>
        <v>semelhante a 7ª colocada</v>
      </c>
      <c r="IP5" s="30" t="e">
        <f t="shared" ref="IP5:IU5" si="10">IF(GL7&lt;=$HB$2,$GY$2&amp;$GX$2&amp;" "&amp;IP4&amp;$HA$2,IF(GL7&gt;$HB$2,$GY$2&amp;$GZ$2&amp;" "&amp;IP4&amp;$HA$2,"-"))</f>
        <v>#VALUE!</v>
      </c>
      <c r="IQ5" s="30" t="e">
        <f t="shared" si="10"/>
        <v>#VALUE!</v>
      </c>
      <c r="IR5" s="30" t="e">
        <f t="shared" si="10"/>
        <v>#VALUE!</v>
      </c>
      <c r="IS5" s="30" t="e">
        <f t="shared" si="10"/>
        <v>#VALUE!</v>
      </c>
      <c r="IT5" s="30" t="e">
        <f t="shared" si="10"/>
        <v>#VALUE!</v>
      </c>
      <c r="IU5" s="30" t="e">
        <f t="shared" si="10"/>
        <v>#VALUE!</v>
      </c>
      <c r="IW5" s="30" t="e">
        <f t="shared" ref="IW5:JB5" si="11">IF(GL7&lt;=$HB$2,$GY$2&amp;$HI$2&amp;" "&amp;IW4&amp;$HA$2,IF(GL7&gt;$HB$2,$GY$2&amp;$HL$2&amp;" "&amp;IW4&amp;$HA$2,"-"))</f>
        <v>#VALUE!</v>
      </c>
      <c r="IX5" s="30" t="e">
        <f t="shared" si="11"/>
        <v>#VALUE!</v>
      </c>
      <c r="IY5" s="30" t="e">
        <f t="shared" si="11"/>
        <v>#VALUE!</v>
      </c>
      <c r="IZ5" s="30" t="e">
        <f t="shared" si="11"/>
        <v>#VALUE!</v>
      </c>
      <c r="JA5" s="30" t="e">
        <f t="shared" si="11"/>
        <v>#VALUE!</v>
      </c>
      <c r="JB5" s="30" t="e">
        <f t="shared" si="11"/>
        <v>#VALUE!</v>
      </c>
      <c r="JD5" s="30" t="str">
        <f>IF(GS6=0,"",GS6)</f>
        <v>semelhante a 2ª colocada e semelhante a 3ª colocada.</v>
      </c>
      <c r="JE5" s="30" t="str">
        <f>IF(GT6=0,"",GT6)</f>
        <v>semelhante a 2ª colocada, semelhante a 3ª colocada e semelhante a 4ª colocada.</v>
      </c>
      <c r="JF5" s="30" t="str">
        <f>IF(GU6=0,"",GU6)</f>
        <v>semelhante a 2ª colocada, semelhante a 3ª colocada, semelhante a 4ª colocada e semelhante a 5ª colocada.</v>
      </c>
      <c r="JG5" s="30" t="str">
        <f>IF(GV6=0,"",GV6)</f>
        <v>semelhante a 2ª colocada, semelhante a 3ª colocada, semelhante a 4ª colocada, semelhante a 5ª colocada e semelhante a 6ª colocada.</v>
      </c>
      <c r="JH5" s="30" t="str">
        <f>IF(GW6=0,"",GW6)</f>
        <v>semelhante a 2ª colocada, semelhante a 3ª colocada, semelhante a 4ª colocada, semelhante a 5ª colocada, semelhante a 6ª colocada e semelhante a 7ª colocada.</v>
      </c>
      <c r="MB5" s="32">
        <f t="shared" ref="MB5:MB68" si="12">IF(C3=0,"",C3)</f>
        <v>1</v>
      </c>
      <c r="MC5" s="32">
        <v>3</v>
      </c>
      <c r="MD5" s="32" t="str">
        <f>IF('Extrato 1'!X3=0,"",'Extrato 1'!X3)</f>
        <v>Emelynne Brito (100)</v>
      </c>
      <c r="ME5" s="32">
        <v>117</v>
      </c>
      <c r="MF5" s="32" t="s">
        <v>37</v>
      </c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G5" s="36" t="s">
        <v>19</v>
      </c>
      <c r="NH5" s="33">
        <f>'Análise Quantitativa'!Q30</f>
        <v>1</v>
      </c>
      <c r="NI5" s="26"/>
      <c r="NJ5" s="34" t="str">
        <f>'Análise Quantitativa'!D28</f>
        <v>1ª Colocação (1)</v>
      </c>
      <c r="NK5" s="16" t="str">
        <f>IFERROR('Extrato 1'!FH5,"")</f>
        <v>Vilma Rodrigues Alvez (8)</v>
      </c>
      <c r="NL5" s="26"/>
    </row>
    <row r="6" spans="2:376" ht="15" customHeight="1" x14ac:dyDescent="0.25">
      <c r="B6" s="19">
        <f>'Extrato 1'!MC8</f>
        <v>6</v>
      </c>
      <c r="C6" s="7">
        <f>Esboço!AX4</f>
        <v>4</v>
      </c>
      <c r="D6" s="4">
        <f>IF('Análise Quantitativa'!R40=0,"",'Análise Quantitativa'!R40)</f>
        <v>26.21</v>
      </c>
      <c r="E6" s="3">
        <f>IF('Análise Quantitativa'!P40=0,"",'Análise Quantitativa'!P40)</f>
        <v>14</v>
      </c>
      <c r="F6" s="19">
        <f t="shared" si="0"/>
        <v>26.21</v>
      </c>
      <c r="G6" s="19">
        <f t="shared" si="1"/>
        <v>26.21</v>
      </c>
      <c r="H6" s="22">
        <v>21.7</v>
      </c>
      <c r="I6" s="22">
        <v>21.7</v>
      </c>
      <c r="J6" s="76">
        <f>IFERROR(IF('Análise Quantitativa'!$D$30="Máximo",RANK(D6,$D$3:$D$72,0),IF('Análise Quantitativa'!$D$30="Mínimo",RANK(D6,$D$3:$D$72,1),IF('Análise Quantitativa'!$D$30="- Mínimo",RANK(D6,$D$3:$D$72,1),""))),"")</f>
        <v>8</v>
      </c>
      <c r="K6" s="76">
        <f>IFERROR(IF('Análise Quantitativa'!$D$30="Máximo",_xlfn.RANK.EQ(D6,$D$3:$D$72,0)+COUNTIF($D$3:D6,D6)-1,IF('Análise Quantitativa'!$D$30="Mínimo",_xlfn.RANK.EQ(D6,$D$3:$D$72,1)+COUNTIF($D$3:D6,D6)-1,IF('Análise Quantitativa'!$D$30="- Mínimo",_xlfn.RANK.EQ(D6,$D$3:$D$72,1)+COUNTIF($D$3:D6,D6)-1,""))),"")</f>
        <v>8</v>
      </c>
      <c r="L6" s="6" t="str">
        <f>IFERROR(IF(ISBLANK(D6),"",IF(AND(D6&gt;'Extrato 1'!$EW$3),'Extrato 1'!$HR$2,IF(AND(D6&lt;'Extrato 1'!$EX$3),'Extrato 1'!$HQ$2,'Extrato 1'!$HP$2))),"")</f>
        <v>&gt;₯</v>
      </c>
      <c r="M6" s="6">
        <f>IF((((IF(AND('Extrato 1'!D6&gt;'Extrato 1'!$EW$3),(('Extrato 1'!$EW$3-'Extrato 1'!D6)/'Extrato 1'!D6),IF(AND('Extrato 1'!D6&lt;'Extrato 1'!$EX$3),(('Extrato 1'!$EX$3-'Extrato 1'!D6)/'Extrato 1'!D6),'Extrato 1'!$HW$2)))))&lt;0,IF(AND('Extrato 1'!D6&gt;'Extrato 1'!$EW$3),(('Extrato 1'!$EW$3-'Extrato 1'!D6)/'Extrato 1'!D6),IF(AND('Extrato 1'!D6&lt;'Extrato 1'!$EX$3),(('Extrato 1'!$EX$3-'Extrato 1'!D6)/'Extrato 1'!D6),'Extrato 1'!$HW$2))*-1,IF(AND('Extrato 1'!D6&gt;'Extrato 1'!$EW$3),(('Extrato 1'!$EW$3-'Extrato 1'!D6)/'Extrato 1'!D6),IF(AND('Extrato 1'!D6&lt;'Extrato 1'!$EX$3),(('Extrato 1'!$EX$3-'Extrato 1'!D6)/'Extrato 1'!D6),'Extrato 1'!$HW$2)))</f>
        <v>4.4102466768450234E-2</v>
      </c>
      <c r="N6" s="6">
        <f>IF(AND(D6&gt;'Extrato 1'!$EW$3),M6,"")</f>
        <v>4.4102466768450234E-2</v>
      </c>
      <c r="O6" s="6" t="str">
        <f>IF(D6&lt;'Extrato 1'!$EX$3,M6,"")</f>
        <v/>
      </c>
      <c r="P6" s="5" t="str">
        <f>IF('Extrato 1'!L6='Extrato 1'!$HP$2,'Extrato 1'!D6,"")</f>
        <v/>
      </c>
      <c r="Q6" s="4" t="str">
        <f>IF(ISNA(HLOOKUP($Q$2,'Extrato 1'!$ME$3:$NE$74,B6,0)),"",IF(HLOOKUP($Q$2,'Extrato 1'!$ME$3:$NE$74,B6,0)="","",IF(HLOOKUP($Q$2,'Extrato 1'!$ME$3:$NE$74,B6,0)=0,"",HLOOKUP($Q$2,'Extrato 1'!$ME$3:$NE$74,B6,0))))</f>
        <v/>
      </c>
      <c r="S6" s="77">
        <f t="shared" si="6"/>
        <v>8</v>
      </c>
      <c r="T6" s="19">
        <f t="shared" si="2"/>
        <v>14</v>
      </c>
      <c r="U6" s="3" t="str">
        <f>IF('Análise Quantitativa'!C40=0,"",'Análise Quantitativa'!C40)</f>
        <v>Leide Santos</v>
      </c>
      <c r="V6" s="19">
        <f t="shared" si="3"/>
        <v>8</v>
      </c>
      <c r="X6" s="19" t="str">
        <f t="shared" si="4"/>
        <v>Leide Santos (14)</v>
      </c>
      <c r="Y6" s="19">
        <f t="shared" si="5"/>
        <v>26.21</v>
      </c>
      <c r="AA6" s="19">
        <f>IF('Extrato 1'!D6='Extrato 1'!$EF$3,'Extrato 1'!E6,"")</f>
        <v>14</v>
      </c>
      <c r="AB6" s="19">
        <f>IF(AA6="","-",'Extrato 1'!S6)</f>
        <v>8</v>
      </c>
      <c r="AC6" s="19" t="str">
        <v/>
      </c>
      <c r="AD6" s="19" t="str">
        <f>IF(AC6="","",VLOOKUP(AC6,'Extrato 1'!$S$3:$U$72,3,0))</f>
        <v/>
      </c>
      <c r="AE6" s="2" t="str">
        <f>IF(AC6="","",AD6&amp;" ("&amp;VLOOKUP(AC6,'Extrato 1'!$S$3:$U$72,2,0)&amp;")")</f>
        <v/>
      </c>
      <c r="AF6" s="19" t="str">
        <f>IF('Extrato 1'!D6='Extrato 1'!$EF$4,'Extrato 1'!E6,"")</f>
        <v/>
      </c>
      <c r="AG6" s="19" t="str">
        <f>IF(AF6="","-",'Extrato 1'!$S6)</f>
        <v>-</v>
      </c>
      <c r="AH6" s="19" t="str">
        <v/>
      </c>
      <c r="AI6" s="19" t="str">
        <f>IF(AH6="","",VLOOKUP(AH6,'Extrato 1'!$S$3:$U$72,3,0))</f>
        <v/>
      </c>
      <c r="AJ6" s="2" t="str">
        <f>IF(AH6="","",AI6&amp;" ("&amp;VLOOKUP(AH6,'Extrato 1'!$S$3:$U$72,2,0)&amp;")")</f>
        <v/>
      </c>
      <c r="AK6" s="19" t="str">
        <f>IF('Extrato 1'!D6='Extrato 1'!$EF$5,'Extrato 1'!E6,"")</f>
        <v/>
      </c>
      <c r="AL6" s="19" t="str">
        <f>IF(AK6="","-",'Extrato 1'!$S6)</f>
        <v>-</v>
      </c>
      <c r="AM6" s="19" t="str">
        <v/>
      </c>
      <c r="AN6" s="19" t="str">
        <f>IF(AM6="","",VLOOKUP(AM6,'Extrato 1'!$S$3:$U$72,3,0))</f>
        <v/>
      </c>
      <c r="AO6" s="2" t="str">
        <f>IF(AM6="","",AN6&amp;" ("&amp;VLOOKUP(AM6,'Extrato 1'!$S$3:$U$72,2,0)&amp;")")</f>
        <v/>
      </c>
      <c r="AP6" s="19" t="str">
        <f>IF('Extrato 1'!D6='Extrato 1'!$EF$6,'Extrato 1'!E6,"")</f>
        <v/>
      </c>
      <c r="AQ6" s="19" t="str">
        <f>IF(AP6="","-",'Extrato 1'!$S6)</f>
        <v>-</v>
      </c>
      <c r="AR6" s="19" t="str">
        <v/>
      </c>
      <c r="AS6" s="19" t="str">
        <f>IF(AR6="","",VLOOKUP(AR6,'Extrato 1'!$S$3:$U$72,3,0))</f>
        <v/>
      </c>
      <c r="AT6" s="2" t="str">
        <f>IF(AR6="","",AS6&amp;" ("&amp;VLOOKUP(AR6,'Extrato 1'!$S$3:$U$72,2,0)&amp;")")</f>
        <v/>
      </c>
      <c r="AU6" s="19" t="str">
        <f>IF('Extrato 1'!D6='Extrato 1'!$EF$7,'Extrato 1'!E6,"")</f>
        <v/>
      </c>
      <c r="AV6" s="19" t="str">
        <f>IF(AU6="","-",'Extrato 1'!$S6)</f>
        <v>-</v>
      </c>
      <c r="AW6" s="19" t="str">
        <v/>
      </c>
      <c r="AX6" s="19" t="str">
        <f>IF(AW6="","",VLOOKUP(AW6,'Extrato 1'!$S$3:$U$72,3,0))</f>
        <v/>
      </c>
      <c r="AY6" s="2" t="str">
        <f>IF(AW6="","",AX6&amp;" ("&amp;VLOOKUP(AW6,'Extrato 1'!$S$3:$U$72,2,0)&amp;")")</f>
        <v/>
      </c>
      <c r="AZ6" s="19" t="str">
        <f>IF('Extrato 1'!D6='Extrato 1'!$EF$8,'Extrato 1'!E6,"")</f>
        <v/>
      </c>
      <c r="BA6" s="19" t="str">
        <f>IF(AZ6="","-",'Extrato 1'!$S6)</f>
        <v>-</v>
      </c>
      <c r="BB6" s="19" t="str">
        <v/>
      </c>
      <c r="BC6" s="19" t="str">
        <f>IF(BB6="","",VLOOKUP(BB6,'Extrato 1'!$S$3:$U$72,3,0))</f>
        <v/>
      </c>
      <c r="BD6" s="2" t="str">
        <f>IF(BB6="","",BC6&amp;" ("&amp;VLOOKUP(BB6,'Extrato 1'!$S$3:$U$72,2,0)&amp;")")</f>
        <v/>
      </c>
      <c r="BE6" s="19" t="str">
        <f>IF('Extrato 1'!D6='Extrato 1'!$EF$9,'Extrato 1'!E6,"")</f>
        <v/>
      </c>
      <c r="BF6" s="19" t="str">
        <f>IF(BE6="","-",'Extrato 1'!$S6)</f>
        <v>-</v>
      </c>
      <c r="BG6" s="19" t="str">
        <v/>
      </c>
      <c r="BH6" s="19" t="str">
        <f>IF(BG6="","",VLOOKUP(BG6,'Extrato 1'!$S$3:$U$72,3,0))</f>
        <v/>
      </c>
      <c r="BI6" s="2" t="str">
        <f>IF(BG6="","",BH6&amp;" ("&amp;VLOOKUP(BG6,'Extrato 1'!$S$3:$U$72,2,0)&amp;")")</f>
        <v/>
      </c>
      <c r="BK6" s="19" t="str">
        <f>IF('Extrato 1'!D6='Extrato 1'!$EH$3,'Extrato 1'!E6,"")</f>
        <v/>
      </c>
      <c r="BL6" s="19" t="str">
        <f>IF(BK6="","-",'Extrato 1'!S6)</f>
        <v>-</v>
      </c>
      <c r="BM6" s="19" t="str">
        <v/>
      </c>
      <c r="BN6" s="19" t="str">
        <f>IF(BM6="","",VLOOKUP(BM6,'Extrato 1'!$S$3:$U$72,3,0))</f>
        <v/>
      </c>
      <c r="BO6" s="2" t="str">
        <f>IF(BM6="","",BN6&amp;" ("&amp;VLOOKUP(BM6,'Extrato 1'!$S$3:$U$72,2,0)&amp;")")</f>
        <v/>
      </c>
      <c r="BP6" s="19" t="str">
        <f>IF('Extrato 1'!D6='Extrato 1'!$EH$4,'Extrato 1'!E6,"")</f>
        <v/>
      </c>
      <c r="BQ6" s="19" t="str">
        <f>IF(BP6="","-",'Extrato 1'!$S6)</f>
        <v>-</v>
      </c>
      <c r="BR6" s="19" t="str">
        <v/>
      </c>
      <c r="BS6" s="19" t="str">
        <f>IF(BR6="","",VLOOKUP(BR6,'Extrato 1'!$S$3:$U$72,3,0))</f>
        <v/>
      </c>
      <c r="BT6" s="2" t="str">
        <f>IF(BR6="","",BS6&amp;" ("&amp;VLOOKUP(BR6,'Extrato 1'!$S$3:$U$72,2,0)&amp;")")</f>
        <v/>
      </c>
      <c r="BU6" s="19" t="str">
        <f>IF('Extrato 1'!D6='Extrato 1'!$EH$5,'Extrato 1'!E6,"")</f>
        <v/>
      </c>
      <c r="BV6" s="19" t="str">
        <f>IF(BU6="","-",'Extrato 1'!$S6)</f>
        <v>-</v>
      </c>
      <c r="BW6" s="19" t="str">
        <v/>
      </c>
      <c r="BX6" s="19" t="str">
        <f>IF(BW6="","",VLOOKUP(BW6,'Extrato 1'!$S$3:$U$72,3,0))</f>
        <v/>
      </c>
      <c r="BY6" s="2" t="str">
        <f>IF(BW6="","",BX6&amp;" ("&amp;VLOOKUP(BW6,'Extrato 1'!$S$3:$U$72,2,0)&amp;")")</f>
        <v/>
      </c>
      <c r="BZ6" s="19" t="str">
        <f>IF('Extrato 1'!D6='Extrato 1'!$EH$6,'Extrato 1'!E6,"")</f>
        <v/>
      </c>
      <c r="CA6" s="19" t="str">
        <f>IF(BZ6="","-",'Extrato 1'!$S6)</f>
        <v>-</v>
      </c>
      <c r="CB6" s="19" t="str">
        <v/>
      </c>
      <c r="CC6" s="19" t="str">
        <f>IF(CB6="","",VLOOKUP(CB6,'Extrato 1'!$S$3:$U$72,3,0))</f>
        <v/>
      </c>
      <c r="CD6" s="2" t="str">
        <f>IF(CB6="","",CC6&amp;" ("&amp;VLOOKUP(CB6,'Extrato 1'!$S$3:$U$72,2,0)&amp;")")</f>
        <v/>
      </c>
      <c r="CE6" s="19" t="str">
        <f>IF('Extrato 1'!D6='Extrato 1'!$EH$7,'Extrato 1'!E6,"")</f>
        <v/>
      </c>
      <c r="CF6" s="19" t="str">
        <f>IF(CE6="","-",'Extrato 1'!$S6)</f>
        <v>-</v>
      </c>
      <c r="CG6" s="19" t="str">
        <v/>
      </c>
      <c r="CH6" s="19" t="str">
        <f>IF(CG6="","",VLOOKUP(CG6,'Extrato 1'!$S$3:$U$72,3,0))</f>
        <v/>
      </c>
      <c r="CI6" s="2" t="str">
        <f>IF(CG6="","",CH6&amp;" ("&amp;VLOOKUP(CG6,'Extrato 1'!$S$3:$U$72,2,0)&amp;")")</f>
        <v/>
      </c>
      <c r="CJ6" s="19" t="str">
        <f>IF('Extrato 1'!D6='Extrato 1'!$EH$8,'Extrato 1'!E6,"")</f>
        <v/>
      </c>
      <c r="CK6" s="19" t="str">
        <f>IF(CJ6="","-",'Extrato 1'!$S6)</f>
        <v>-</v>
      </c>
      <c r="CL6" s="19" t="str">
        <v/>
      </c>
      <c r="CM6" s="19" t="str">
        <f>IF(CL6="","",VLOOKUP(CL6,'Extrato 1'!$S$3:$U$72,3,0))</f>
        <v/>
      </c>
      <c r="CN6" s="2" t="str">
        <f>IF(CL6="","",CM6&amp;" ("&amp;VLOOKUP(CL6,'Extrato 1'!$S$3:$U$72,2,0)&amp;")")</f>
        <v/>
      </c>
      <c r="CO6" s="19" t="str">
        <f>IF('Extrato 1'!D6='Extrato 1'!$EH$9,'Extrato 1'!E6,"")</f>
        <v/>
      </c>
      <c r="CP6" s="19" t="str">
        <f>IF(CO6="","-",'Extrato 1'!$S6)</f>
        <v>-</v>
      </c>
      <c r="CQ6" s="19" t="str">
        <v/>
      </c>
      <c r="CR6" s="19" t="str">
        <f>IF(CQ6="","",VLOOKUP(CQ6,'Extrato 1'!$S$3:$U$72,3,0))</f>
        <v/>
      </c>
      <c r="CS6" s="2" t="str">
        <f>IF(CQ6="","",CR6&amp;" ("&amp;VLOOKUP(CQ6,'Extrato 1'!$S$3:$U$72,2,0)&amp;")")</f>
        <v/>
      </c>
      <c r="CU6" s="19" t="str">
        <f>IF('Extrato 1'!D6='Extrato 1'!$EJ$3,'Extrato 1'!E6,"")</f>
        <v/>
      </c>
      <c r="CV6" s="19" t="str">
        <f>IF(CU6="","-",'Extrato 1'!S6)</f>
        <v>-</v>
      </c>
      <c r="CW6" s="19" t="str">
        <v/>
      </c>
      <c r="CX6" s="19" t="str">
        <f>IF(CW6="","",VLOOKUP(CW6,'Extrato 1'!$S$3:$U$72,3,0))</f>
        <v/>
      </c>
      <c r="CY6" s="2" t="str">
        <f>IF(CW6="","",CX6&amp;" ("&amp;VLOOKUP(CW6,'Extrato 1'!$S$3:$U$72,2,0)&amp;")")</f>
        <v/>
      </c>
      <c r="CZ6" s="19" t="str">
        <f>IF('Extrato 1'!D6='Extrato 1'!$EJ$4,'Extrato 1'!E6,"")</f>
        <v/>
      </c>
      <c r="DA6" s="19" t="str">
        <f>IF(CZ6="","-",'Extrato 1'!$S6)</f>
        <v>-</v>
      </c>
      <c r="DB6" s="19" t="str">
        <v/>
      </c>
      <c r="DC6" s="19" t="str">
        <f>IF(DB6="","",VLOOKUP(DB6,'Extrato 1'!$S$3:$U$72,3,0))</f>
        <v/>
      </c>
      <c r="DD6" s="2" t="str">
        <f>IF(DB6="","",DC6&amp;" ("&amp;VLOOKUP(DB6,'Extrato 1'!$S$3:$U$72,2,0)&amp;")")</f>
        <v/>
      </c>
      <c r="DE6" s="19" t="str">
        <f>IF('Extrato 1'!D6='Extrato 1'!$EJ$5,'Extrato 1'!E6,"")</f>
        <v/>
      </c>
      <c r="DF6" s="19" t="str">
        <f>IF(DE6="","-",'Extrato 1'!$S6)</f>
        <v>-</v>
      </c>
      <c r="DG6" s="19" t="str">
        <v/>
      </c>
      <c r="DH6" s="19" t="str">
        <f>IF(DG6="","",VLOOKUP(DG6,'Extrato 1'!$S$3:$U$72,3,0))</f>
        <v/>
      </c>
      <c r="DI6" s="2" t="str">
        <f>IF(DG6="","",DH6&amp;" ("&amp;VLOOKUP(DG6,'Extrato 1'!$S$3:$U$72,2,0)&amp;")")</f>
        <v/>
      </c>
      <c r="DJ6" s="19" t="str">
        <f>IF('Extrato 1'!D6='Extrato 1'!$EJ$6,'Extrato 1'!E6,"")</f>
        <v/>
      </c>
      <c r="DK6" s="19" t="str">
        <f>IF(DJ6="","-",'Extrato 1'!$S6)</f>
        <v>-</v>
      </c>
      <c r="DL6" s="19" t="str">
        <v/>
      </c>
      <c r="DM6" s="19" t="str">
        <f>IF(DL6="","",VLOOKUP(DL6,'Extrato 1'!$S$3:$U$72,3,0))</f>
        <v/>
      </c>
      <c r="DN6" s="2" t="str">
        <f>IF(DL6="","",DM6&amp;" ("&amp;VLOOKUP(DL6,'Extrato 1'!$S$3:$U$72,2,0)&amp;")")</f>
        <v/>
      </c>
      <c r="DO6" s="19" t="str">
        <f>IF('Extrato 1'!D6='Extrato 1'!$EJ$7,'Extrato 1'!E6,"")</f>
        <v/>
      </c>
      <c r="DP6" s="19" t="str">
        <f>IF(DO6="","-",'Extrato 1'!$S6)</f>
        <v>-</v>
      </c>
      <c r="DQ6" s="19" t="str">
        <v/>
      </c>
      <c r="DR6" s="19" t="str">
        <f>IF(DQ6="","",VLOOKUP(DQ6,'Extrato 1'!$S$3:$U$72,3,0))</f>
        <v/>
      </c>
      <c r="DS6" s="2" t="str">
        <f>IF(DQ6="","",DR6&amp;" ("&amp;VLOOKUP(DQ6,'Extrato 1'!$S$3:$U$72,2,0)&amp;")")</f>
        <v/>
      </c>
      <c r="DT6" s="19" t="str">
        <f>IF('Extrato 1'!D6='Extrato 1'!$EJ$8,'Extrato 1'!E6,"")</f>
        <v/>
      </c>
      <c r="DU6" s="19" t="str">
        <f>IF(DT6="","-",'Extrato 1'!$S6)</f>
        <v>-</v>
      </c>
      <c r="DV6" s="19" t="str">
        <v/>
      </c>
      <c r="DW6" s="19" t="str">
        <f>IF(DV6="","",VLOOKUP(DV6,'Extrato 1'!$S$3:$U$72,3,0))</f>
        <v/>
      </c>
      <c r="DX6" s="2" t="str">
        <f>IF(DV6="","",DW6&amp;" ("&amp;VLOOKUP(DV6,'Extrato 1'!$S$3:$U$72,2,0)&amp;")")</f>
        <v/>
      </c>
      <c r="DY6" s="19" t="str">
        <f>IF('Extrato 1'!D6='Extrato 1'!$EJ$9,'Extrato 1'!E6,"")</f>
        <v/>
      </c>
      <c r="DZ6" s="19" t="str">
        <f>IF(DY6="","-",'Extrato 1'!$S6)</f>
        <v>-</v>
      </c>
      <c r="EA6" s="19" t="str">
        <v/>
      </c>
      <c r="EB6" s="19" t="str">
        <f>IF(EA6="","",VLOOKUP(EA6,'Extrato 1'!$S$3:$U$72,3,0))</f>
        <v/>
      </c>
      <c r="EC6" s="2" t="str">
        <f>IF(EA6="","",EB6&amp;" ("&amp;VLOOKUP(EA6,'Extrato 1'!$S$3:$U$72,2,0)&amp;")")</f>
        <v/>
      </c>
      <c r="EE6" s="22">
        <v>4</v>
      </c>
      <c r="EF6" s="19">
        <f>IF(ISERROR(LARGE('Extrato 1'!$I$3:$I$72,EE6)),"",LARGE('Extrato 1'!$I$3:$I$72,EE6))</f>
        <v>21.83</v>
      </c>
      <c r="EG6" s="32">
        <f>IF(EF6="","",IF(COUNTIF('Extrato 1'!$D$3:$D$72,EF6)=1,1,IF(COUNTIF('Extrato 1'!$D$3:$D$72,EF6)=0,"",IF(ISERROR(COUNTIF('Extrato 1'!$D$3:$D$72,EF6)),"",COUNTIF('Extrato 1'!$D$3:$D$72,EF6)))))</f>
        <v>1</v>
      </c>
      <c r="EH6" s="19">
        <f t="array" ref="EH6">IF(ISERROR(SMALL(IF('Extrato 1'!$I$3:$I$72&gt;0,'Extrato 1'!$I$3:$I$72),EE6)),"",SMALL(IF('Extrato 1'!$I$3:$I$72&gt;0,'Extrato 1'!$I$3:$I$72),EE6))</f>
        <v>21.7</v>
      </c>
      <c r="EI6" s="32">
        <f>IF(EH6="","",IF(COUNTIF('Extrato 1'!$D$3:$D$72,EH6)=1,1,IF(COUNTIF('Extrato 1'!$D$3:$D$72,EH6)=0,"",IF(ISERROR(COUNTIF('Extrato 1'!$D$3:$D$72,EH6)),"",COUNTIF('Extrato 1'!$D$3:$D$72,EH6)))))</f>
        <v>1</v>
      </c>
      <c r="EJ6" s="19" t="str">
        <f t="array" ref="EJ6">IF(ISERROR(SMALL(IF('Extrato 1'!$H$3:$H$72&lt;0,'Extrato 1'!$H$3:$H$72),EE6)),"",SMALL(IF('Extrato 1'!$H$3:$H$72&lt;0,'Extrato 1'!$H$3:$H$72),EE6))</f>
        <v/>
      </c>
      <c r="EK6" s="32" t="str">
        <f>IF(EJ6="","",IF(COUNTIF('Extrato 1'!$D$3:$D$72,EJ6)=1,1,IF(COUNTIF('Extrato 1'!$D$3:$D$72,EJ6)=0,"",IF(ISERROR(COUNTIF('Extrato 1'!$D$3:$D$72,EJ6)),"",COUNTIF('Extrato 1'!$D$3:$D$72,EJ6)))))</f>
        <v/>
      </c>
      <c r="FC6" s="24"/>
      <c r="FJ6" s="19" t="s">
        <v>36</v>
      </c>
      <c r="FK6" s="19" t="str">
        <f>IF('Extrato 1'!$FG$13='Extrato 1'!$GB$29,'Extrato 1'!GB33,IF('Extrato 1'!$FG$13='Extrato 1'!$GC$29,'Extrato 1'!GC33,IF('Extrato 1'!$FG$13='Extrato 1'!$EJ$2,'Extrato 1'!GD33,"")))</f>
        <v>Yslani Vieira (33)</v>
      </c>
      <c r="FM6" s="22">
        <v>4</v>
      </c>
      <c r="FN6" s="22" t="str">
        <f>IF('Extrato 1'!$FG$13='Extrato 1'!$GB$29,'Extrato 1'!AE6,IF('Extrato 1'!$FG$13='Extrato 1'!$GC$29,'Extrato 1'!BO6,IF('Extrato 1'!$FG$13='Extrato 1'!$EJ$2,'Extrato 1'!CY6,"")))</f>
        <v/>
      </c>
      <c r="FO6" s="22">
        <v>4</v>
      </c>
      <c r="FP6" s="22" t="str">
        <f>IF('Extrato 1'!$FG$13='Extrato 1'!$GB$29,'Extrato 1'!AJ6,IF('Extrato 1'!$FG$13='Extrato 1'!$GC$29,'Extrato 1'!BT6,IF('Extrato 1'!$FG$13='Extrato 1'!$EJ$2,'Extrato 1'!DD6,"")))</f>
        <v/>
      </c>
      <c r="FQ6" s="22">
        <v>4</v>
      </c>
      <c r="FR6" s="22" t="str">
        <f>IF('Extrato 1'!$FG$13='Extrato 1'!$GB$29,'Extrato 1'!AO6,IF('Extrato 1'!$FG$13='Extrato 1'!$GC$29,'Extrato 1'!BY6,IF('Extrato 1'!$FG$13='Extrato 1'!$EJ$2,'Extrato 1'!DI6,"")))</f>
        <v/>
      </c>
      <c r="FS6" s="22">
        <v>4</v>
      </c>
      <c r="FT6" s="22" t="str">
        <f>IF('Extrato 1'!$FG$13='Extrato 1'!$GB$29,'Extrato 1'!AT6,IF('Extrato 1'!$FG$13='Extrato 1'!$GC$29,'Extrato 1'!CD6,IF('Extrato 1'!$FG$13='Extrato 1'!$EJ$2,'Extrato 1'!DN6,"")))</f>
        <v/>
      </c>
      <c r="FU6" s="22">
        <v>4</v>
      </c>
      <c r="FV6" s="22" t="str">
        <f>IF('Extrato 1'!$FG$13='Extrato 1'!$GB$29,'Extrato 1'!AY6,IF('Extrato 1'!$FG$13='Extrato 1'!$GC$29,'Extrato 1'!CI6,IF('Extrato 1'!$FG$13='Extrato 1'!$EJ$2,'Extrato 1'!DS6,"")))</f>
        <v/>
      </c>
      <c r="FW6" s="22">
        <v>4</v>
      </c>
      <c r="FX6" s="22" t="str">
        <f>IF('Extrato 1'!$FG$13='Extrato 1'!$GB$29,'Extrato 1'!BD6,IF('Extrato 1'!$FG$13='Extrato 1'!$GC$29,'Extrato 1'!CN6,IF('Extrato 1'!$FG$13='Extrato 1'!$EJ$2,'Extrato 1'!DX6,"")))</f>
        <v/>
      </c>
      <c r="FY6" s="22">
        <v>4</v>
      </c>
      <c r="FZ6" s="22" t="str">
        <f>IF('Extrato 1'!$FG$13='Extrato 1'!$GB$29,'Extrato 1'!BI6,IF('Extrato 1'!$FG$13='Extrato 1'!$GC$29,'Extrato 1'!CS6,IF('Extrato 1'!$FG$13='Extrato 1'!$EJ$2,'Extrato 1'!EC6,"")))</f>
        <v/>
      </c>
      <c r="GB6" s="30" t="str">
        <f>IF('Extrato 1'!$NH$2&gt;=3,'Extrato 1'!FN7,"")</f>
        <v/>
      </c>
      <c r="GC6" s="30" t="str">
        <f>IF('Extrato 1'!$NH$2&gt;=3,'Extrato 1'!FP7,"")</f>
        <v/>
      </c>
      <c r="GD6" s="30" t="str">
        <f>IF('Extrato 1'!$NH$2&gt;=3,'Extrato 1'!FR7,"")</f>
        <v/>
      </c>
      <c r="GE6" s="30" t="str">
        <f>IF('Extrato 1'!$NH$2&gt;=4,'Extrato 1'!FT7,"")</f>
        <v/>
      </c>
      <c r="GF6" s="30" t="str">
        <f>IF('Extrato 1'!$NH$2&gt;=5,'Extrato 1'!FV7,"")</f>
        <v/>
      </c>
      <c r="GG6" s="30" t="str">
        <f>IF('Extrato 1'!$NH$2&gt;=6,'Extrato 1'!FX7,"")</f>
        <v/>
      </c>
      <c r="GH6" s="30" t="str">
        <f>IF('Extrato 1'!$NH$2&gt;=7,'Extrato 1'!FZ7,"")</f>
        <v/>
      </c>
      <c r="GK6" s="10" t="s">
        <v>4</v>
      </c>
      <c r="GL6" s="12" t="str">
        <f>IF(GK5="","",IF(GL5="","",IF((GK5-GL5)&lt;0,(GK5-GL5)*-1,(GK5-GL5)*1)))</f>
        <v/>
      </c>
      <c r="GM6" s="12" t="str">
        <f>IF(GK5="","",IF(GM5="","",IF((GK5-GM5)&lt;0,(GK5-GM5)*-1,(GK5-GM5)*1)))</f>
        <v/>
      </c>
      <c r="GN6" s="12" t="str">
        <f>IF(GK5="","",IF(GN5="","",IF((GK5-GN5)&lt;0,(GK5-GN5)*-1,(GK5-GN5)*1)))</f>
        <v/>
      </c>
      <c r="GO6" s="12" t="str">
        <f>IF(GK5="","",IF(GO5="","",IF((GK5-GO5)&lt;0,(GK5-GO5)*-1,(GK5-GO5)*1)))</f>
        <v/>
      </c>
      <c r="GP6" s="12" t="str">
        <f>IF(GK5="","",IF(GP5="","",IF((GK5-GP5)&lt;0,(GK5-GP5)*-1,(GK5-GP5)*1)))</f>
        <v/>
      </c>
      <c r="GQ6" s="12" t="str">
        <f>IF(GK5="","",IF(GQ5="","",IF((GK5-GQ5)&lt;0,(GK5-GQ5)*-1,(GK5-GQ5)*1)))</f>
        <v/>
      </c>
      <c r="GS6" s="11" t="str">
        <f>IF(ISERROR('Extrato 1'!II5&amp;" e"&amp;" "&amp;'Extrato 1'!IJ5&amp;"."),"-",'Extrato 1'!II5&amp;" e"&amp;" "&amp;'Extrato 1'!IJ5&amp;".")</f>
        <v>semelhante a 2ª colocada e semelhante a 3ª colocada.</v>
      </c>
      <c r="GT6" s="11" t="str">
        <f>IF(ISERROR('Extrato 1'!II5&amp;","&amp;" "&amp;'Extrato 1'!IJ5&amp;" e"&amp;" "&amp;'Extrato 1'!IK5&amp;"."),"-",'Extrato 1'!II5&amp;","&amp;" "&amp;'Extrato 1'!IJ5&amp;" e"&amp;" "&amp;'Extrato 1'!IK5&amp;".")</f>
        <v>semelhante a 2ª colocada, semelhante a 3ª colocada e semelhante a 4ª colocada.</v>
      </c>
      <c r="GU6" s="11" t="str">
        <f>IF(ISERROR('Extrato 1'!II5&amp;","&amp;" "&amp;'Extrato 1'!IJ5&amp;","&amp;" "&amp;'Extrato 1'!IK5&amp;" e"&amp;" "&amp;'Extrato 1'!IL5&amp;"."),"-",'Extrato 1'!II5&amp;","&amp;" "&amp;'Extrato 1'!IJ5&amp;","&amp;" "&amp;'Extrato 1'!IK5&amp;" e"&amp;" "&amp;'Extrato 1'!IL5&amp;".")</f>
        <v>semelhante a 2ª colocada, semelhante a 3ª colocada, semelhante a 4ª colocada e semelhante a 5ª colocada.</v>
      </c>
      <c r="GV6" s="11" t="str">
        <f>IF(ISERROR('Extrato 1'!II5&amp;","&amp;" "&amp;'Extrato 1'!IJ5&amp;","&amp;" "&amp;'Extrato 1'!IK5&amp;","&amp;" "&amp;'Extrato 1'!IL5&amp;" e"&amp;" "&amp;'Extrato 1'!IM5&amp;"."),"-",'Extrato 1'!II5&amp;","&amp;" "&amp;'Extrato 1'!IJ5&amp;","&amp;" "&amp;'Extrato 1'!IK5&amp;","&amp;" "&amp;'Extrato 1'!IL5&amp;" e"&amp;" "&amp;'Extrato 1'!IM5&amp;".")</f>
        <v>semelhante a 2ª colocada, semelhante a 3ª colocada, semelhante a 4ª colocada, semelhante a 5ª colocada e semelhante a 6ª colocada.</v>
      </c>
      <c r="GW6" s="11" t="str">
        <f>IF(ISERROR('Extrato 1'!II5&amp;","&amp;" "&amp;'Extrato 1'!IJ5&amp;","&amp;" "&amp;'Extrato 1'!IK5&amp;","&amp;" "&amp;'Extrato 1'!IL5&amp;","&amp;" "&amp;'Extrato 1'!IM5&amp;"e"&amp;" "&amp;'Extrato 1'!IN5&amp;"."),"-",'Extrato 1'!II5&amp;","&amp;" "&amp;'Extrato 1'!IJ5&amp;","&amp;" "&amp;'Extrato 1'!IK5&amp;","&amp;" "&amp;'Extrato 1'!IL5&amp;","&amp;" "&amp;'Extrato 1'!IM5&amp;" e"&amp;" "&amp;'Extrato 1'!IN5&amp;".")</f>
        <v>semelhante a 2ª colocada, semelhante a 3ª colocada, semelhante a 4ª colocada, semelhante a 5ª colocada, semelhante a 6ª colocada e semelhante a 7ª colocada.</v>
      </c>
      <c r="GY6" s="26"/>
      <c r="JD6" s="30" t="str">
        <f>IF(GS11=0,"",GS11)</f>
        <v>semelhante a 1ª colocada e semelhante a 3ª colocada.</v>
      </c>
      <c r="JE6" s="30" t="str">
        <f>IF(GT11=0,"",GT11)</f>
        <v>semelhante a 1ª colocada, semelhante a 3ª colocada e semelhante a 4ª colocada.</v>
      </c>
      <c r="JF6" s="30" t="str">
        <f>IF(GU11=0,"",GU11)</f>
        <v>semelhante a 1ª colocada, semelhante a 3ª colocada, semelhante a 4ª colocada e semelhante a 5ª colocada.</v>
      </c>
      <c r="JG6" s="30" t="str">
        <f>IF(GV11=0,"",GV11)</f>
        <v>semelhante a 1ª colocada, semelhante a 3ª colocada, semelhante a 4ª colocada, semelhante a 5ª colocada e semelhante a 6ª colocada.</v>
      </c>
      <c r="JH6" s="30" t="str">
        <f>IF(GW11=0,"",GW11)</f>
        <v>semelhante a 1ª colocada, semelhante a 3ª colocada, semelhante a 4ª colocada, semelhante a 5ª colocada, semelhante a 6ª colocada e semelhante a 7ª colocada.</v>
      </c>
      <c r="MB6" s="32">
        <f t="shared" si="12"/>
        <v>2</v>
      </c>
      <c r="MC6" s="32">
        <v>4</v>
      </c>
      <c r="MD6" s="32" t="str">
        <f>IF('Extrato 1'!X4=0,"",'Extrato 1'!X4)</f>
        <v>Kallyne Soares (152)</v>
      </c>
      <c r="ME6" s="32">
        <v>110</v>
      </c>
      <c r="MF6" s="32" t="s">
        <v>35</v>
      </c>
      <c r="MG6" s="32"/>
      <c r="MH6" s="32"/>
      <c r="MI6" s="32"/>
      <c r="MJ6" s="32"/>
      <c r="MK6" s="32"/>
      <c r="ML6" s="32"/>
      <c r="MM6" s="32"/>
      <c r="MN6" s="32"/>
      <c r="MO6" s="32"/>
      <c r="MP6" s="32"/>
      <c r="MQ6" s="32"/>
      <c r="MR6" s="32"/>
      <c r="MS6" s="32"/>
      <c r="MT6" s="32"/>
      <c r="MU6" s="32"/>
      <c r="MV6" s="32"/>
      <c r="MW6" s="32"/>
      <c r="MX6" s="32"/>
      <c r="MY6" s="32"/>
      <c r="MZ6" s="32"/>
      <c r="NA6" s="32"/>
      <c r="NB6" s="32"/>
      <c r="NC6" s="32"/>
      <c r="ND6" s="32"/>
      <c r="NE6" s="32"/>
      <c r="NG6" s="36" t="s">
        <v>18</v>
      </c>
      <c r="NH6" s="33">
        <f>'Análise Quantitativa'!S30</f>
        <v>1</v>
      </c>
      <c r="NI6" s="26"/>
      <c r="NJ6" s="34" t="str">
        <f>'Análise Quantitativa'!E28</f>
        <v>2ª Colocação (1)</v>
      </c>
      <c r="NK6" s="16" t="str">
        <f>IFERROR('Extrato 1'!FH10,"")</f>
        <v>Emelynne Brito (100)</v>
      </c>
      <c r="NL6" s="26"/>
    </row>
    <row r="7" spans="2:376" ht="15" customHeight="1" x14ac:dyDescent="0.25">
      <c r="B7" s="19">
        <f>'Extrato 1'!MC9</f>
        <v>7</v>
      </c>
      <c r="C7" s="7">
        <f>Esboço!AX5</f>
        <v>5</v>
      </c>
      <c r="D7" s="4">
        <f>IF('Análise Quantitativa'!R41=0,"",'Análise Quantitativa'!R41)</f>
        <v>24.7</v>
      </c>
      <c r="E7" s="3">
        <f>IF('Análise Quantitativa'!P41=0,"",'Análise Quantitativa'!P41)</f>
        <v>96</v>
      </c>
      <c r="F7" s="19">
        <f t="shared" si="0"/>
        <v>24.7</v>
      </c>
      <c r="G7" s="19">
        <f t="shared" si="1"/>
        <v>24.7</v>
      </c>
      <c r="H7" s="22">
        <v>21.83</v>
      </c>
      <c r="I7" s="22">
        <v>21.83</v>
      </c>
      <c r="J7" s="76">
        <f>IFERROR(IF('Análise Quantitativa'!$D$30="Máximo",RANK(D7,$D$3:$D$72,0),IF('Análise Quantitativa'!$D$30="Mínimo",RANK(D7,$D$3:$D$72,1),IF('Análise Quantitativa'!$D$30="- Mínimo",RANK(D7,$D$3:$D$72,1),""))),"")</f>
        <v>7</v>
      </c>
      <c r="K7" s="76">
        <f>IFERROR(IF('Análise Quantitativa'!$D$30="Máximo",_xlfn.RANK.EQ(D7,$D$3:$D$72,0)+COUNTIF($D$3:D7,D7)-1,IF('Análise Quantitativa'!$D$30="Mínimo",_xlfn.RANK.EQ(D7,$D$3:$D$72,1)+COUNTIF($D$3:D7,D7)-1,IF('Análise Quantitativa'!$D$30="- Mínimo",_xlfn.RANK.EQ(D7,$D$3:$D$72,1)+COUNTIF($D$3:D7,D7)-1,""))),"")</f>
        <v>7</v>
      </c>
      <c r="L7" s="6" t="str">
        <f>IFERROR(IF(ISBLANK(D7),"",IF(AND(D7&gt;'Extrato 1'!$EW$3),'Extrato 1'!$HR$2,IF(AND(D7&lt;'Extrato 1'!$EX$3),'Extrato 1'!$HQ$2,'Extrato 1'!$HP$2))),"")</f>
        <v>≥ ₯ ≤</v>
      </c>
      <c r="M7" s="6" t="str">
        <f>IF((((IF(AND('Extrato 1'!D7&gt;'Extrato 1'!$EW$3),(('Extrato 1'!$EW$3-'Extrato 1'!D7)/'Extrato 1'!D7),IF(AND('Extrato 1'!D7&lt;'Extrato 1'!$EX$3),(('Extrato 1'!$EX$3-'Extrato 1'!D7)/'Extrato 1'!D7),'Extrato 1'!$HW$2)))))&lt;0,IF(AND('Extrato 1'!D7&gt;'Extrato 1'!$EW$3),(('Extrato 1'!$EW$3-'Extrato 1'!D7)/'Extrato 1'!D7),IF(AND('Extrato 1'!D7&lt;'Extrato 1'!$EX$3),(('Extrato 1'!$EX$3-'Extrato 1'!D7)/'Extrato 1'!D7),'Extrato 1'!$HW$2))*-1,IF(AND('Extrato 1'!D7&gt;'Extrato 1'!$EW$3),(('Extrato 1'!$EW$3-'Extrato 1'!D7)/'Extrato 1'!D7),IF(AND('Extrato 1'!D7&lt;'Extrato 1'!$EX$3),(('Extrato 1'!$EX$3-'Extrato 1'!D7)/'Extrato 1'!D7),'Extrato 1'!$HW$2)))</f>
        <v/>
      </c>
      <c r="N7" s="6" t="str">
        <f>IF(AND(D7&gt;'Extrato 1'!$EW$3),M7,"")</f>
        <v/>
      </c>
      <c r="O7" s="6" t="str">
        <f>IF(D7&lt;'Extrato 1'!$EX$3,M7,"")</f>
        <v/>
      </c>
      <c r="P7" s="5">
        <f>IF('Extrato 1'!L7='Extrato 1'!$HP$2,'Extrato 1'!D7,"")</f>
        <v>24.7</v>
      </c>
      <c r="Q7" s="4" t="str">
        <f>IF(ISNA(HLOOKUP($Q$2,'Extrato 1'!$ME$3:$NE$74,B7,0)),"",IF(HLOOKUP($Q$2,'Extrato 1'!$ME$3:$NE$74,B7,0)="","",IF(HLOOKUP($Q$2,'Extrato 1'!$ME$3:$NE$74,B7,0)=0,"",HLOOKUP($Q$2,'Extrato 1'!$ME$3:$NE$74,B7,0))))</f>
        <v/>
      </c>
      <c r="S7" s="77">
        <f t="shared" si="6"/>
        <v>7</v>
      </c>
      <c r="T7" s="19">
        <f t="shared" si="2"/>
        <v>96</v>
      </c>
      <c r="U7" s="3" t="str">
        <f>IF('Análise Quantitativa'!C41=0,"",'Análise Quantitativa'!C41)</f>
        <v>Edna Dias</v>
      </c>
      <c r="V7" s="19">
        <f t="shared" si="3"/>
        <v>7</v>
      </c>
      <c r="X7" s="19" t="str">
        <f t="shared" si="4"/>
        <v>Edna Dias (96)</v>
      </c>
      <c r="Y7" s="19">
        <f t="shared" si="5"/>
        <v>24.7</v>
      </c>
      <c r="AA7" s="19" t="str">
        <f>IF('Extrato 1'!D7='Extrato 1'!$EF$3,'Extrato 1'!E7,"")</f>
        <v/>
      </c>
      <c r="AB7" s="19" t="str">
        <f>IF(AA7="","-",'Extrato 1'!S7)</f>
        <v>-</v>
      </c>
      <c r="AC7" s="19" t="str">
        <v/>
      </c>
      <c r="AD7" s="19" t="str">
        <f>IF(AC7="","",VLOOKUP(AC7,'Extrato 1'!$S$3:$U$72,3,0))</f>
        <v/>
      </c>
      <c r="AE7" s="2" t="str">
        <f>IF(AC7="","",AD7&amp;" ("&amp;VLOOKUP(AC7,'Extrato 1'!$S$3:$U$72,2,0)&amp;")")</f>
        <v/>
      </c>
      <c r="AF7" s="19">
        <f>IF('Extrato 1'!D7='Extrato 1'!$EF$4,'Extrato 1'!E7,"")</f>
        <v>96</v>
      </c>
      <c r="AG7" s="19">
        <f>IF(AF7="","-",'Extrato 1'!$S7)</f>
        <v>7</v>
      </c>
      <c r="AH7" s="19" t="str">
        <v/>
      </c>
      <c r="AI7" s="19" t="str">
        <f>IF(AH7="","",VLOOKUP(AH7,'Extrato 1'!$S$3:$U$72,3,0))</f>
        <v/>
      </c>
      <c r="AJ7" s="2" t="str">
        <f>IF(AH7="","",AI7&amp;" ("&amp;VLOOKUP(AH7,'Extrato 1'!$S$3:$U$72,2,0)&amp;")")</f>
        <v/>
      </c>
      <c r="AK7" s="19" t="str">
        <f>IF('Extrato 1'!D7='Extrato 1'!$EF$5,'Extrato 1'!E7,"")</f>
        <v/>
      </c>
      <c r="AL7" s="19" t="str">
        <f>IF(AK7="","-",'Extrato 1'!$S7)</f>
        <v>-</v>
      </c>
      <c r="AM7" s="19" t="str">
        <v/>
      </c>
      <c r="AN7" s="19" t="str">
        <f>IF(AM7="","",VLOOKUP(AM7,'Extrato 1'!$S$3:$U$72,3,0))</f>
        <v/>
      </c>
      <c r="AO7" s="2" t="str">
        <f>IF(AM7="","",AN7&amp;" ("&amp;VLOOKUP(AM7,'Extrato 1'!$S$3:$U$72,2,0)&amp;")")</f>
        <v/>
      </c>
      <c r="AP7" s="19" t="str">
        <f>IF('Extrato 1'!D7='Extrato 1'!$EF$6,'Extrato 1'!E7,"")</f>
        <v/>
      </c>
      <c r="AQ7" s="19" t="str">
        <f>IF(AP7="","-",'Extrato 1'!$S7)</f>
        <v>-</v>
      </c>
      <c r="AR7" s="19" t="str">
        <v/>
      </c>
      <c r="AS7" s="19" t="str">
        <f>IF(AR7="","",VLOOKUP(AR7,'Extrato 1'!$S$3:$U$72,3,0))</f>
        <v/>
      </c>
      <c r="AT7" s="2" t="str">
        <f>IF(AR7="","",AS7&amp;" ("&amp;VLOOKUP(AR7,'Extrato 1'!$S$3:$U$72,2,0)&amp;")")</f>
        <v/>
      </c>
      <c r="AU7" s="19" t="str">
        <f>IF('Extrato 1'!D7='Extrato 1'!$EF$7,'Extrato 1'!E7,"")</f>
        <v/>
      </c>
      <c r="AV7" s="19" t="str">
        <f>IF(AU7="","-",'Extrato 1'!$S7)</f>
        <v>-</v>
      </c>
      <c r="AW7" s="19" t="str">
        <v/>
      </c>
      <c r="AX7" s="19" t="str">
        <f>IF(AW7="","",VLOOKUP(AW7,'Extrato 1'!$S$3:$U$72,3,0))</f>
        <v/>
      </c>
      <c r="AY7" s="2" t="str">
        <f>IF(AW7="","",AX7&amp;" ("&amp;VLOOKUP(AW7,'Extrato 1'!$S$3:$U$72,2,0)&amp;")")</f>
        <v/>
      </c>
      <c r="AZ7" s="19" t="str">
        <f>IF('Extrato 1'!D7='Extrato 1'!$EF$8,'Extrato 1'!E7,"")</f>
        <v/>
      </c>
      <c r="BA7" s="19" t="str">
        <f>IF(AZ7="","-",'Extrato 1'!$S7)</f>
        <v>-</v>
      </c>
      <c r="BB7" s="19" t="str">
        <v/>
      </c>
      <c r="BC7" s="19" t="str">
        <f>IF(BB7="","",VLOOKUP(BB7,'Extrato 1'!$S$3:$U$72,3,0))</f>
        <v/>
      </c>
      <c r="BD7" s="2" t="str">
        <f>IF(BB7="","",BC7&amp;" ("&amp;VLOOKUP(BB7,'Extrato 1'!$S$3:$U$72,2,0)&amp;")")</f>
        <v/>
      </c>
      <c r="BE7" s="19" t="str">
        <f>IF('Extrato 1'!D7='Extrato 1'!$EF$9,'Extrato 1'!E7,"")</f>
        <v/>
      </c>
      <c r="BF7" s="19" t="str">
        <f>IF(BE7="","-",'Extrato 1'!$S7)</f>
        <v>-</v>
      </c>
      <c r="BG7" s="19" t="str">
        <v/>
      </c>
      <c r="BH7" s="19" t="str">
        <f>IF(BG7="","",VLOOKUP(BG7,'Extrato 1'!$S$3:$U$72,3,0))</f>
        <v/>
      </c>
      <c r="BI7" s="2" t="str">
        <f>IF(BG7="","",BH7&amp;" ("&amp;VLOOKUP(BG7,'Extrato 1'!$S$3:$U$72,2,0)&amp;")")</f>
        <v/>
      </c>
      <c r="BK7" s="19" t="str">
        <f>IF('Extrato 1'!D7='Extrato 1'!$EH$3,'Extrato 1'!E7,"")</f>
        <v/>
      </c>
      <c r="BL7" s="19" t="str">
        <f>IF(BK7="","-",'Extrato 1'!S7)</f>
        <v>-</v>
      </c>
      <c r="BM7" s="19" t="str">
        <v/>
      </c>
      <c r="BN7" s="19" t="str">
        <f>IF(BM7="","",VLOOKUP(BM7,'Extrato 1'!$S$3:$U$72,3,0))</f>
        <v/>
      </c>
      <c r="BO7" s="2" t="str">
        <f>IF(BM7="","",BN7&amp;" ("&amp;VLOOKUP(BM7,'Extrato 1'!$S$3:$U$72,2,0)&amp;")")</f>
        <v/>
      </c>
      <c r="BP7" s="19" t="str">
        <f>IF('Extrato 1'!D7='Extrato 1'!$EH$4,'Extrato 1'!E7,"")</f>
        <v/>
      </c>
      <c r="BQ7" s="19" t="str">
        <f>IF(BP7="","-",'Extrato 1'!$S7)</f>
        <v>-</v>
      </c>
      <c r="BR7" s="19" t="str">
        <v/>
      </c>
      <c r="BS7" s="19" t="str">
        <f>IF(BR7="","",VLOOKUP(BR7,'Extrato 1'!$S$3:$U$72,3,0))</f>
        <v/>
      </c>
      <c r="BT7" s="2" t="str">
        <f>IF(BR7="","",BS7&amp;" ("&amp;VLOOKUP(BR7,'Extrato 1'!$S$3:$U$72,2,0)&amp;")")</f>
        <v/>
      </c>
      <c r="BU7" s="19" t="str">
        <f>IF('Extrato 1'!D7='Extrato 1'!$EH$5,'Extrato 1'!E7,"")</f>
        <v/>
      </c>
      <c r="BV7" s="19" t="str">
        <f>IF(BU7="","-",'Extrato 1'!$S7)</f>
        <v>-</v>
      </c>
      <c r="BW7" s="19" t="str">
        <v/>
      </c>
      <c r="BX7" s="19" t="str">
        <f>IF(BW7="","",VLOOKUP(BW7,'Extrato 1'!$S$3:$U$72,3,0))</f>
        <v/>
      </c>
      <c r="BY7" s="2" t="str">
        <f>IF(BW7="","",BX7&amp;" ("&amp;VLOOKUP(BW7,'Extrato 1'!$S$3:$U$72,2,0)&amp;")")</f>
        <v/>
      </c>
      <c r="BZ7" s="19" t="str">
        <f>IF('Extrato 1'!D7='Extrato 1'!$EH$6,'Extrato 1'!E7,"")</f>
        <v/>
      </c>
      <c r="CA7" s="19" t="str">
        <f>IF(BZ7="","-",'Extrato 1'!$S7)</f>
        <v>-</v>
      </c>
      <c r="CB7" s="19" t="str">
        <v/>
      </c>
      <c r="CC7" s="19" t="str">
        <f>IF(CB7="","",VLOOKUP(CB7,'Extrato 1'!$S$3:$U$72,3,0))</f>
        <v/>
      </c>
      <c r="CD7" s="2" t="str">
        <f>IF(CB7="","",CC7&amp;" ("&amp;VLOOKUP(CB7,'Extrato 1'!$S$3:$U$72,2,0)&amp;")")</f>
        <v/>
      </c>
      <c r="CE7" s="19" t="str">
        <f>IF('Extrato 1'!D7='Extrato 1'!$EH$7,'Extrato 1'!E7,"")</f>
        <v/>
      </c>
      <c r="CF7" s="19" t="str">
        <f>IF(CE7="","-",'Extrato 1'!$S7)</f>
        <v>-</v>
      </c>
      <c r="CG7" s="19" t="str">
        <v/>
      </c>
      <c r="CH7" s="19" t="str">
        <f>IF(CG7="","",VLOOKUP(CG7,'Extrato 1'!$S$3:$U$72,3,0))</f>
        <v/>
      </c>
      <c r="CI7" s="2" t="str">
        <f>IF(CG7="","",CH7&amp;" ("&amp;VLOOKUP(CG7,'Extrato 1'!$S$3:$U$72,2,0)&amp;")")</f>
        <v/>
      </c>
      <c r="CJ7" s="19" t="str">
        <f>IF('Extrato 1'!D7='Extrato 1'!$EH$8,'Extrato 1'!E7,"")</f>
        <v/>
      </c>
      <c r="CK7" s="19" t="str">
        <f>IF(CJ7="","-",'Extrato 1'!$S7)</f>
        <v>-</v>
      </c>
      <c r="CL7" s="19" t="str">
        <v/>
      </c>
      <c r="CM7" s="19" t="str">
        <f>IF(CL7="","",VLOOKUP(CL7,'Extrato 1'!$S$3:$U$72,3,0))</f>
        <v/>
      </c>
      <c r="CN7" s="2" t="str">
        <f>IF(CL7="","",CM7&amp;" ("&amp;VLOOKUP(CL7,'Extrato 1'!$S$3:$U$72,2,0)&amp;")")</f>
        <v/>
      </c>
      <c r="CO7" s="19">
        <f>IF('Extrato 1'!D7='Extrato 1'!$EH$9,'Extrato 1'!E7,"")</f>
        <v>96</v>
      </c>
      <c r="CP7" s="19">
        <f>IF(CO7="","-",'Extrato 1'!$S7)</f>
        <v>7</v>
      </c>
      <c r="CQ7" s="19" t="str">
        <v/>
      </c>
      <c r="CR7" s="19" t="str">
        <f>IF(CQ7="","",VLOOKUP(CQ7,'Extrato 1'!$S$3:$U$72,3,0))</f>
        <v/>
      </c>
      <c r="CS7" s="2" t="str">
        <f>IF(CQ7="","",CR7&amp;" ("&amp;VLOOKUP(CQ7,'Extrato 1'!$S$3:$U$72,2,0)&amp;")")</f>
        <v/>
      </c>
      <c r="CU7" s="19" t="str">
        <f>IF('Extrato 1'!D7='Extrato 1'!$EJ$3,'Extrato 1'!E7,"")</f>
        <v/>
      </c>
      <c r="CV7" s="19" t="str">
        <f>IF(CU7="","-",'Extrato 1'!S7)</f>
        <v>-</v>
      </c>
      <c r="CW7" s="19" t="str">
        <v/>
      </c>
      <c r="CX7" s="19" t="str">
        <f>IF(CW7="","",VLOOKUP(CW7,'Extrato 1'!$S$3:$U$72,3,0))</f>
        <v/>
      </c>
      <c r="CY7" s="2" t="str">
        <f>IF(CW7="","",CX7&amp;" ("&amp;VLOOKUP(CW7,'Extrato 1'!$S$3:$U$72,2,0)&amp;")")</f>
        <v/>
      </c>
      <c r="CZ7" s="19" t="str">
        <f>IF('Extrato 1'!D7='Extrato 1'!$EJ$4,'Extrato 1'!E7,"")</f>
        <v/>
      </c>
      <c r="DA7" s="19" t="str">
        <f>IF(CZ7="","-",'Extrato 1'!$S7)</f>
        <v>-</v>
      </c>
      <c r="DB7" s="19" t="str">
        <v/>
      </c>
      <c r="DC7" s="19" t="str">
        <f>IF(DB7="","",VLOOKUP(DB7,'Extrato 1'!$S$3:$U$72,3,0))</f>
        <v/>
      </c>
      <c r="DD7" s="2" t="str">
        <f>IF(DB7="","",DC7&amp;" ("&amp;VLOOKUP(DB7,'Extrato 1'!$S$3:$U$72,2,0)&amp;")")</f>
        <v/>
      </c>
      <c r="DE7" s="19" t="str">
        <f>IF('Extrato 1'!D7='Extrato 1'!$EJ$5,'Extrato 1'!E7,"")</f>
        <v/>
      </c>
      <c r="DF7" s="19" t="str">
        <f>IF(DE7="","-",'Extrato 1'!$S7)</f>
        <v>-</v>
      </c>
      <c r="DG7" s="19" t="str">
        <v/>
      </c>
      <c r="DH7" s="19" t="str">
        <f>IF(DG7="","",VLOOKUP(DG7,'Extrato 1'!$S$3:$U$72,3,0))</f>
        <v/>
      </c>
      <c r="DI7" s="2" t="str">
        <f>IF(DG7="","",DH7&amp;" ("&amp;VLOOKUP(DG7,'Extrato 1'!$S$3:$U$72,2,0)&amp;")")</f>
        <v/>
      </c>
      <c r="DJ7" s="19" t="str">
        <f>IF('Extrato 1'!D7='Extrato 1'!$EJ$6,'Extrato 1'!E7,"")</f>
        <v/>
      </c>
      <c r="DK7" s="19" t="str">
        <f>IF(DJ7="","-",'Extrato 1'!$S7)</f>
        <v>-</v>
      </c>
      <c r="DL7" s="19" t="str">
        <v/>
      </c>
      <c r="DM7" s="19" t="str">
        <f>IF(DL7="","",VLOOKUP(DL7,'Extrato 1'!$S$3:$U$72,3,0))</f>
        <v/>
      </c>
      <c r="DN7" s="2" t="str">
        <f>IF(DL7="","",DM7&amp;" ("&amp;VLOOKUP(DL7,'Extrato 1'!$S$3:$U$72,2,0)&amp;")")</f>
        <v/>
      </c>
      <c r="DO7" s="19" t="str">
        <f>IF('Extrato 1'!D7='Extrato 1'!$EJ$7,'Extrato 1'!E7,"")</f>
        <v/>
      </c>
      <c r="DP7" s="19" t="str">
        <f>IF(DO7="","-",'Extrato 1'!$S7)</f>
        <v>-</v>
      </c>
      <c r="DQ7" s="19" t="str">
        <v/>
      </c>
      <c r="DR7" s="19" t="str">
        <f>IF(DQ7="","",VLOOKUP(DQ7,'Extrato 1'!$S$3:$U$72,3,0))</f>
        <v/>
      </c>
      <c r="DS7" s="2" t="str">
        <f>IF(DQ7="","",DR7&amp;" ("&amp;VLOOKUP(DQ7,'Extrato 1'!$S$3:$U$72,2,0)&amp;")")</f>
        <v/>
      </c>
      <c r="DT7" s="19" t="str">
        <f>IF('Extrato 1'!D7='Extrato 1'!$EJ$8,'Extrato 1'!E7,"")</f>
        <v/>
      </c>
      <c r="DU7" s="19" t="str">
        <f>IF(DT7="","-",'Extrato 1'!$S7)</f>
        <v>-</v>
      </c>
      <c r="DV7" s="19" t="str">
        <v/>
      </c>
      <c r="DW7" s="19" t="str">
        <f>IF(DV7="","",VLOOKUP(DV7,'Extrato 1'!$S$3:$U$72,3,0))</f>
        <v/>
      </c>
      <c r="DX7" s="2" t="str">
        <f>IF(DV7="","",DW7&amp;" ("&amp;VLOOKUP(DV7,'Extrato 1'!$S$3:$U$72,2,0)&amp;")")</f>
        <v/>
      </c>
      <c r="DY7" s="19" t="str">
        <f>IF('Extrato 1'!D7='Extrato 1'!$EJ$9,'Extrato 1'!E7,"")</f>
        <v/>
      </c>
      <c r="DZ7" s="19" t="str">
        <f>IF(DY7="","-",'Extrato 1'!$S7)</f>
        <v>-</v>
      </c>
      <c r="EA7" s="19" t="str">
        <v/>
      </c>
      <c r="EB7" s="19" t="str">
        <f>IF(EA7="","",VLOOKUP(EA7,'Extrato 1'!$S$3:$U$72,3,0))</f>
        <v/>
      </c>
      <c r="EC7" s="2" t="str">
        <f>IF(EA7="","",EB7&amp;" ("&amp;VLOOKUP(EA7,'Extrato 1'!$S$3:$U$72,2,0)&amp;")")</f>
        <v/>
      </c>
      <c r="EE7" s="22">
        <v>5</v>
      </c>
      <c r="EF7" s="19">
        <f>IF(ISERROR(LARGE('Extrato 1'!$I$3:$I$72,EE7)),"",LARGE('Extrato 1'!$I$3:$I$72,EE7))</f>
        <v>21.7</v>
      </c>
      <c r="EG7" s="32">
        <f>IF(EF7="","",IF(COUNTIF('Extrato 1'!$D$3:$D$72,EF7)=1,1,IF(COUNTIF('Extrato 1'!$D$3:$D$72,EF7)=0,"",IF(ISERROR(COUNTIF('Extrato 1'!$D$3:$D$72,EF7)),"",COUNTIF('Extrato 1'!$D$3:$D$72,EF7)))))</f>
        <v>1</v>
      </c>
      <c r="EH7" s="19">
        <f t="array" ref="EH7">IF(ISERROR(SMALL(IF('Extrato 1'!$I$3:$I$72&gt;0,'Extrato 1'!$I$3:$I$72),EE7)),"",SMALL(IF('Extrato 1'!$I$3:$I$72&gt;0,'Extrato 1'!$I$3:$I$72),EE7))</f>
        <v>21.83</v>
      </c>
      <c r="EI7" s="32">
        <f>IF(EH7="","",IF(COUNTIF('Extrato 1'!$D$3:$D$72,EH7)=1,1,IF(COUNTIF('Extrato 1'!$D$3:$D$72,EH7)=0,"",IF(ISERROR(COUNTIF('Extrato 1'!$D$3:$D$72,EH7)),"",COUNTIF('Extrato 1'!$D$3:$D$72,EH7)))))</f>
        <v>1</v>
      </c>
      <c r="EJ7" s="19" t="str">
        <f t="array" ref="EJ7">IF(ISERROR(SMALL(IF('Extrato 1'!$H$3:$H$72&lt;0,'Extrato 1'!$H$3:$H$72),EE7)),"",SMALL(IF('Extrato 1'!$H$3:$H$72&lt;0,'Extrato 1'!$H$3:$H$72),EE7))</f>
        <v/>
      </c>
      <c r="EK7" s="32" t="str">
        <f>IF(EJ7="","",IF(COUNTIF('Extrato 1'!$D$3:$D$72,EJ7)=1,1,IF(COUNTIF('Extrato 1'!$D$3:$D$72,EJ7)=0,"",IF(ISERROR(COUNTIF('Extrato 1'!$D$3:$D$72,EJ7)),"",COUNTIF('Extrato 1'!$D$3:$D$72,EJ7)))))</f>
        <v/>
      </c>
      <c r="FC7" s="24"/>
      <c r="FG7" s="19" t="str">
        <f>FG2</f>
        <v>=</v>
      </c>
      <c r="FH7" s="19" t="s">
        <v>29</v>
      </c>
      <c r="FJ7" s="19" t="s">
        <v>34</v>
      </c>
      <c r="FK7" s="19" t="str">
        <f>IF('Extrato 1'!$FG$13='Extrato 1'!$GB$29,'Extrato 1'!GB34,IF('Extrato 1'!$FG$13='Extrato 1'!$GC$29,'Extrato 1'!GC34,IF('Extrato 1'!$FG$13='Extrato 1'!$EJ$2,'Extrato 1'!GD34,"")))</f>
        <v>Mª Silva (2)</v>
      </c>
      <c r="FM7" s="22">
        <v>5</v>
      </c>
      <c r="FN7" s="22" t="str">
        <f>IF('Extrato 1'!$FG$13='Extrato 1'!$GB$29,'Extrato 1'!AE7,IF('Extrato 1'!$FG$13='Extrato 1'!$GC$29,'Extrato 1'!BO7,IF('Extrato 1'!$FG$13='Extrato 1'!$EJ$2,'Extrato 1'!CY7,"")))</f>
        <v/>
      </c>
      <c r="FO7" s="22">
        <v>5</v>
      </c>
      <c r="FP7" s="22" t="str">
        <f>IF('Extrato 1'!$FG$13='Extrato 1'!$GB$29,'Extrato 1'!AJ7,IF('Extrato 1'!$FG$13='Extrato 1'!$GC$29,'Extrato 1'!BT7,IF('Extrato 1'!$FG$13='Extrato 1'!$EJ$2,'Extrato 1'!DD7,"")))</f>
        <v/>
      </c>
      <c r="FQ7" s="22">
        <v>5</v>
      </c>
      <c r="FR7" s="22" t="str">
        <f>IF('Extrato 1'!$FG$13='Extrato 1'!$GB$29,'Extrato 1'!AO7,IF('Extrato 1'!$FG$13='Extrato 1'!$GC$29,'Extrato 1'!BY7,IF('Extrato 1'!$FG$13='Extrato 1'!$EJ$2,'Extrato 1'!DI7,"")))</f>
        <v/>
      </c>
      <c r="FS7" s="22">
        <v>5</v>
      </c>
      <c r="FT7" s="22" t="str">
        <f>IF('Extrato 1'!$FG$13='Extrato 1'!$GB$29,'Extrato 1'!AT7,IF('Extrato 1'!$FG$13='Extrato 1'!$GC$29,'Extrato 1'!CD7,IF('Extrato 1'!$FG$13='Extrato 1'!$EJ$2,'Extrato 1'!DN7,"")))</f>
        <v/>
      </c>
      <c r="FU7" s="22">
        <v>5</v>
      </c>
      <c r="FV7" s="22" t="str">
        <f>IF('Extrato 1'!$FG$13='Extrato 1'!$GB$29,'Extrato 1'!AY7,IF('Extrato 1'!$FG$13='Extrato 1'!$GC$29,'Extrato 1'!CI7,IF('Extrato 1'!$FG$13='Extrato 1'!$EJ$2,'Extrato 1'!DS7,"")))</f>
        <v/>
      </c>
      <c r="FW7" s="22">
        <v>5</v>
      </c>
      <c r="FX7" s="22" t="str">
        <f>IF('Extrato 1'!$FG$13='Extrato 1'!$GB$29,'Extrato 1'!BD7,IF('Extrato 1'!$FG$13='Extrato 1'!$GC$29,'Extrato 1'!CN7,IF('Extrato 1'!$FG$13='Extrato 1'!$EJ$2,'Extrato 1'!DX7,"")))</f>
        <v/>
      </c>
      <c r="FY7" s="22">
        <v>5</v>
      </c>
      <c r="FZ7" s="22" t="str">
        <f>IF('Extrato 1'!$FG$13='Extrato 1'!$GB$29,'Extrato 1'!BI7,IF('Extrato 1'!$FG$13='Extrato 1'!$GC$29,'Extrato 1'!CS7,IF('Extrato 1'!$FG$13='Extrato 1'!$EJ$2,'Extrato 1'!EC7,"")))</f>
        <v/>
      </c>
      <c r="GB7" s="30" t="str">
        <f>IF('Extrato 1'!$NH$2&gt;=3,'Extrato 1'!FN8,"")</f>
        <v/>
      </c>
      <c r="GC7" s="30" t="str">
        <f>IF('Extrato 1'!$NH$2&gt;=3,'Extrato 1'!FP8,"")</f>
        <v/>
      </c>
      <c r="GD7" s="30" t="str">
        <f>IF('Extrato 1'!$NH$2&gt;=3,'Extrato 1'!FR8,"")</f>
        <v/>
      </c>
      <c r="GE7" s="30" t="str">
        <f>IF('Extrato 1'!$NH$2&gt;=4,'Extrato 1'!FT8,"")</f>
        <v/>
      </c>
      <c r="GF7" s="30" t="str">
        <f>IF('Extrato 1'!$NH$2&gt;=5,'Extrato 1'!FV8,"")</f>
        <v/>
      </c>
      <c r="GG7" s="30" t="str">
        <f>IF('Extrato 1'!$NH$2&gt;=6,'Extrato 1'!FX8,"")</f>
        <v/>
      </c>
      <c r="GH7" s="30" t="str">
        <f>IF('Extrato 1'!$NH$2&gt;=7,'Extrato 1'!FZ8,"")</f>
        <v/>
      </c>
      <c r="GK7" s="10" t="s">
        <v>3</v>
      </c>
      <c r="GL7" s="9" t="e">
        <f>IF(GK5=0,"",IF(GL5=0,"",IF((GL5-GK5)/GK5&lt;0,((GL5-GK5)/GK5)*-1,(GL5-GK5)/GK5)))</f>
        <v>#VALUE!</v>
      </c>
      <c r="GM7" s="9" t="e">
        <f>IF(GK5=0,"",IF(GM5=0,"",IF((GM5-GK5)/GK5&lt;0,((GM5-GK5)/GK5)*-1,(GM5-GK5)/GK5)))</f>
        <v>#VALUE!</v>
      </c>
      <c r="GN7" s="9" t="e">
        <f>IF(GK5=0,"",IF(GN5=0,"",IF((GN5-GK5)/GK5&lt;0,((GN5-GK5)/GK5)*-1,(GN5-GK5)/GK5)))</f>
        <v>#VALUE!</v>
      </c>
      <c r="GO7" s="9" t="e">
        <f>IF(GK5=0,"",IF(GO5=0,"",IF((GO5-GK5)/GK5&lt;0,((GO5-GK5)/GK5)*-1,(GO5-GK5)/GK5)))</f>
        <v>#VALUE!</v>
      </c>
      <c r="GP7" s="9" t="e">
        <f>IF(GK5=0,"",IF(GP5=0,"",IF((GP5-GK5)/GK5&lt;0,((GP5-GK5)/GK5)*-1,(GP5-GK5)/GK5)))</f>
        <v>#VALUE!</v>
      </c>
      <c r="GQ7" s="9" t="e">
        <f>IF(GK5=0,"",IF(GQ5=0,"",IF((GQ5-GK5)/GK5&lt;0,((GQ5-GK5)/GK5)*-1,(GQ5-GK5)/GK5)))</f>
        <v>#VALUE!</v>
      </c>
      <c r="IP7" s="25" t="e">
        <f>IP5</f>
        <v>#VALUE!</v>
      </c>
      <c r="IW7" s="25" t="e">
        <f>IW5</f>
        <v>#VALUE!</v>
      </c>
      <c r="JD7" s="30" t="str">
        <f>IF(GS16=0,"",GS16)</f>
        <v>semelhante a 1ª colocada e semelhante a 2ª colocada.</v>
      </c>
      <c r="JE7" s="30" t="str">
        <f>IF(GT16=0,"",GT16)</f>
        <v>semelhante a 1ª colocada, semelhante a 2ª colocada e semelhante a 4ª colocada.</v>
      </c>
      <c r="JF7" s="30" t="str">
        <f>IF(GU16=0,"",GU16)</f>
        <v>semelhante a 1ª colocada, semelhante a 2ª colocada, semelhante a 4ª colocada e semelhante a 5ª colocada.</v>
      </c>
      <c r="JG7" s="30" t="str">
        <f>IF(GV16=0,"",GV16)</f>
        <v>semelhante a 1ª colocada, semelhante a 2ª colocada, semelhante a 4ª colocada, semelhante a 5ª colocada e semelhante a 6ª colocada.</v>
      </c>
      <c r="JH7" s="30" t="str">
        <f>IF(GW16=0,"",GW16)</f>
        <v>semelhante a 1ª colocada, semelhante a 2ª colocada, semelhante a 4ª colocada, semelhante a 5ª colocada, semelhante a 6ª colocada e semelhante a 7ª colocada.</v>
      </c>
      <c r="MB7" s="32">
        <f t="shared" si="12"/>
        <v>3</v>
      </c>
      <c r="MC7" s="32">
        <v>5</v>
      </c>
      <c r="MD7" s="32" t="str">
        <f>IF('Extrato 1'!X5=0,"",'Extrato 1'!X5)</f>
        <v>Mª Silva (2)</v>
      </c>
      <c r="ME7" s="32"/>
      <c r="MF7" s="32"/>
      <c r="MG7" s="32"/>
      <c r="MH7" s="32"/>
      <c r="MI7" s="32"/>
      <c r="MJ7" s="32"/>
      <c r="MK7" s="32"/>
      <c r="ML7" s="32"/>
      <c r="MM7" s="32"/>
      <c r="MN7" s="32"/>
      <c r="MO7" s="32"/>
      <c r="MP7" s="32"/>
      <c r="MQ7" s="32"/>
      <c r="MR7" s="32"/>
      <c r="MS7" s="32"/>
      <c r="MT7" s="32"/>
      <c r="MU7" s="32"/>
      <c r="MV7" s="32"/>
      <c r="MW7" s="32"/>
      <c r="MX7" s="32"/>
      <c r="MY7" s="32"/>
      <c r="MZ7" s="32"/>
      <c r="NA7" s="32"/>
      <c r="NB7" s="32"/>
      <c r="NC7" s="32"/>
      <c r="ND7" s="32"/>
      <c r="NE7" s="32"/>
      <c r="NG7" s="36" t="s">
        <v>17</v>
      </c>
      <c r="NH7" s="33">
        <f>'Análise Quantitativa'!U30</f>
        <v>1</v>
      </c>
      <c r="NI7" s="26"/>
      <c r="NJ7" s="34" t="str">
        <f>'Análise Quantitativa'!F28</f>
        <v>3ª Colocação (1)</v>
      </c>
      <c r="NK7" s="16" t="str">
        <f>IFERROR('Extrato 1'!FH15,"")</f>
        <v>Kallyne Soares (152)</v>
      </c>
      <c r="NL7" s="26"/>
    </row>
    <row r="8" spans="2:376" ht="15" customHeight="1" x14ac:dyDescent="0.25">
      <c r="B8" s="19">
        <f>'Extrato 1'!MC10</f>
        <v>8</v>
      </c>
      <c r="C8" s="7">
        <f>Esboço!AX6</f>
        <v>6</v>
      </c>
      <c r="D8" s="4">
        <f>IF('Análise Quantitativa'!R42=0,"",'Análise Quantitativa'!R42)</f>
        <v>22.07</v>
      </c>
      <c r="E8" s="3">
        <f>IF('Análise Quantitativa'!P42=0,"",'Análise Quantitativa'!P42)</f>
        <v>21</v>
      </c>
      <c r="F8" s="19">
        <f t="shared" si="0"/>
        <v>22.07</v>
      </c>
      <c r="G8" s="19">
        <f t="shared" si="1"/>
        <v>22.07</v>
      </c>
      <c r="H8" s="22">
        <v>22.07</v>
      </c>
      <c r="I8" s="22">
        <v>22.07</v>
      </c>
      <c r="J8" s="76">
        <f>IFERROR(IF('Análise Quantitativa'!$D$30="Máximo",RANK(D8,$D$3:$D$72,0),IF('Análise Quantitativa'!$D$30="Mínimo",RANK(D8,$D$3:$D$72,1),IF('Análise Quantitativa'!$D$30="- Mínimo",RANK(D8,$D$3:$D$72,1),""))),"")</f>
        <v>6</v>
      </c>
      <c r="K8" s="76">
        <f>IFERROR(IF('Análise Quantitativa'!$D$30="Máximo",_xlfn.RANK.EQ(D8,$D$3:$D$72,0)+COUNTIF($D$3:D8,D8)-1,IF('Análise Quantitativa'!$D$30="Mínimo",_xlfn.RANK.EQ(D8,$D$3:$D$72,1)+COUNTIF($D$3:D8,D8)-1,IF('Análise Quantitativa'!$D$30="- Mínimo",_xlfn.RANK.EQ(D8,$D$3:$D$72,1)+COUNTIF($D$3:D8,D8)-1,""))),"")</f>
        <v>6</v>
      </c>
      <c r="L8" s="6" t="str">
        <f>IFERROR(IF(ISBLANK(D8),"",IF(AND(D8&gt;'Extrato 1'!$EW$3),'Extrato 1'!$HR$2,IF(AND(D8&lt;'Extrato 1'!$EX$3),'Extrato 1'!$HQ$2,'Extrato 1'!$HP$2))),"")</f>
        <v>≥ ₯ ≤</v>
      </c>
      <c r="M8" s="6" t="str">
        <f>IF((((IF(AND('Extrato 1'!D8&gt;'Extrato 1'!$EW$3),(('Extrato 1'!$EW$3-'Extrato 1'!D8)/'Extrato 1'!D8),IF(AND('Extrato 1'!D8&lt;'Extrato 1'!$EX$3),(('Extrato 1'!$EX$3-'Extrato 1'!D8)/'Extrato 1'!D8),'Extrato 1'!$HW$2)))))&lt;0,IF(AND('Extrato 1'!D8&gt;'Extrato 1'!$EW$3),(('Extrato 1'!$EW$3-'Extrato 1'!D8)/'Extrato 1'!D8),IF(AND('Extrato 1'!D8&lt;'Extrato 1'!$EX$3),(('Extrato 1'!$EX$3-'Extrato 1'!D8)/'Extrato 1'!D8),'Extrato 1'!$HW$2))*-1,IF(AND('Extrato 1'!D8&gt;'Extrato 1'!$EW$3),(('Extrato 1'!$EW$3-'Extrato 1'!D8)/'Extrato 1'!D8),IF(AND('Extrato 1'!D8&lt;'Extrato 1'!$EX$3),(('Extrato 1'!$EX$3-'Extrato 1'!D8)/'Extrato 1'!D8),'Extrato 1'!$HW$2)))</f>
        <v/>
      </c>
      <c r="N8" s="6" t="str">
        <f>IF(AND(D8&gt;'Extrato 1'!$EW$3),M8,"")</f>
        <v/>
      </c>
      <c r="O8" s="6" t="str">
        <f>IF(D8&lt;'Extrato 1'!$EX$3,M8,"")</f>
        <v/>
      </c>
      <c r="P8" s="5">
        <f>IF('Extrato 1'!L8='Extrato 1'!$HP$2,'Extrato 1'!D8,"")</f>
        <v>22.07</v>
      </c>
      <c r="Q8" s="4" t="str">
        <f>IF(ISNA(HLOOKUP($Q$2,'Extrato 1'!$ME$3:$NE$74,B8,0)),"",IF(HLOOKUP($Q$2,'Extrato 1'!$ME$3:$NE$74,B8,0)="","",IF(HLOOKUP($Q$2,'Extrato 1'!$ME$3:$NE$74,B8,0)=0,"",HLOOKUP($Q$2,'Extrato 1'!$ME$3:$NE$74,B8,0))))</f>
        <v/>
      </c>
      <c r="S8" s="77">
        <f t="shared" si="6"/>
        <v>6</v>
      </c>
      <c r="T8" s="19">
        <f t="shared" si="2"/>
        <v>21</v>
      </c>
      <c r="U8" s="3" t="str">
        <f>IF('Análise Quantitativa'!C42=0,"",'Análise Quantitativa'!C42)</f>
        <v>Brend Santos</v>
      </c>
      <c r="V8" s="19">
        <f t="shared" si="3"/>
        <v>6</v>
      </c>
      <c r="X8" s="19" t="str">
        <f t="shared" si="4"/>
        <v>Brend Santos (21)</v>
      </c>
      <c r="Y8" s="19">
        <f t="shared" si="5"/>
        <v>22.07</v>
      </c>
      <c r="AA8" s="19" t="str">
        <f>IF('Extrato 1'!D8='Extrato 1'!$EF$3,'Extrato 1'!E8,"")</f>
        <v/>
      </c>
      <c r="AB8" s="19" t="str">
        <f>IF(AA8="","-",'Extrato 1'!S8)</f>
        <v>-</v>
      </c>
      <c r="AC8" s="19" t="str">
        <v/>
      </c>
      <c r="AD8" s="19" t="str">
        <f>IF(AC8="","",VLOOKUP(AC8,'Extrato 1'!$S$3:$U$72,3,0))</f>
        <v/>
      </c>
      <c r="AE8" s="2" t="str">
        <f>IF(AC8="","",AD8&amp;" ("&amp;VLOOKUP(AC8,'Extrato 1'!$S$3:$U$72,2,0)&amp;")")</f>
        <v/>
      </c>
      <c r="AF8" s="19" t="str">
        <f>IF('Extrato 1'!D8='Extrato 1'!$EF$4,'Extrato 1'!E8,"")</f>
        <v/>
      </c>
      <c r="AG8" s="19" t="str">
        <f>IF(AF8="","-",'Extrato 1'!$S8)</f>
        <v>-</v>
      </c>
      <c r="AH8" s="19" t="str">
        <v/>
      </c>
      <c r="AI8" s="19" t="str">
        <f>IF(AH8="","",VLOOKUP(AH8,'Extrato 1'!$S$3:$U$72,3,0))</f>
        <v/>
      </c>
      <c r="AJ8" s="2" t="str">
        <f>IF(AH8="","",AI8&amp;" ("&amp;VLOOKUP(AH8,'Extrato 1'!$S$3:$U$72,2,0)&amp;")")</f>
        <v/>
      </c>
      <c r="AK8" s="19">
        <f>IF('Extrato 1'!D8='Extrato 1'!$EF$5,'Extrato 1'!E8,"")</f>
        <v>21</v>
      </c>
      <c r="AL8" s="19">
        <f>IF(AK8="","-",'Extrato 1'!$S8)</f>
        <v>6</v>
      </c>
      <c r="AM8" s="19" t="str">
        <v/>
      </c>
      <c r="AN8" s="19" t="str">
        <f>IF(AM8="","",VLOOKUP(AM8,'Extrato 1'!$S$3:$U$72,3,0))</f>
        <v/>
      </c>
      <c r="AO8" s="2" t="str">
        <f>IF(AM8="","",AN8&amp;" ("&amp;VLOOKUP(AM8,'Extrato 1'!$S$3:$U$72,2,0)&amp;")")</f>
        <v/>
      </c>
      <c r="AP8" s="19" t="str">
        <f>IF('Extrato 1'!D8='Extrato 1'!$EF$6,'Extrato 1'!E8,"")</f>
        <v/>
      </c>
      <c r="AQ8" s="19" t="str">
        <f>IF(AP8="","-",'Extrato 1'!$S8)</f>
        <v>-</v>
      </c>
      <c r="AR8" s="19" t="str">
        <v/>
      </c>
      <c r="AS8" s="19" t="str">
        <f>IF(AR8="","",VLOOKUP(AR8,'Extrato 1'!$S$3:$U$72,3,0))</f>
        <v/>
      </c>
      <c r="AT8" s="2" t="str">
        <f>IF(AR8="","",AS8&amp;" ("&amp;VLOOKUP(AR8,'Extrato 1'!$S$3:$U$72,2,0)&amp;")")</f>
        <v/>
      </c>
      <c r="AU8" s="19" t="str">
        <f>IF('Extrato 1'!D8='Extrato 1'!$EF$7,'Extrato 1'!E8,"")</f>
        <v/>
      </c>
      <c r="AV8" s="19" t="str">
        <f>IF(AU8="","-",'Extrato 1'!$S8)</f>
        <v>-</v>
      </c>
      <c r="AW8" s="19" t="str">
        <v/>
      </c>
      <c r="AX8" s="19" t="str">
        <f>IF(AW8="","",VLOOKUP(AW8,'Extrato 1'!$S$3:$U$72,3,0))</f>
        <v/>
      </c>
      <c r="AY8" s="2" t="str">
        <f>IF(AW8="","",AX8&amp;" ("&amp;VLOOKUP(AW8,'Extrato 1'!$S$3:$U$72,2,0)&amp;")")</f>
        <v/>
      </c>
      <c r="AZ8" s="19" t="str">
        <f>IF('Extrato 1'!D8='Extrato 1'!$EF$8,'Extrato 1'!E8,"")</f>
        <v/>
      </c>
      <c r="BA8" s="19" t="str">
        <f>IF(AZ8="","-",'Extrato 1'!$S8)</f>
        <v>-</v>
      </c>
      <c r="BB8" s="19" t="str">
        <v/>
      </c>
      <c r="BC8" s="19" t="str">
        <f>IF(BB8="","",VLOOKUP(BB8,'Extrato 1'!$S$3:$U$72,3,0))</f>
        <v/>
      </c>
      <c r="BD8" s="2" t="str">
        <f>IF(BB8="","",BC8&amp;" ("&amp;VLOOKUP(BB8,'Extrato 1'!$S$3:$U$72,2,0)&amp;")")</f>
        <v/>
      </c>
      <c r="BE8" s="19" t="str">
        <f>IF('Extrato 1'!D8='Extrato 1'!$EF$9,'Extrato 1'!E8,"")</f>
        <v/>
      </c>
      <c r="BF8" s="19" t="str">
        <f>IF(BE8="","-",'Extrato 1'!$S8)</f>
        <v>-</v>
      </c>
      <c r="BG8" s="19" t="str">
        <v/>
      </c>
      <c r="BH8" s="19" t="str">
        <f>IF(BG8="","",VLOOKUP(BG8,'Extrato 1'!$S$3:$U$72,3,0))</f>
        <v/>
      </c>
      <c r="BI8" s="2" t="str">
        <f>IF(BG8="","",BH8&amp;" ("&amp;VLOOKUP(BG8,'Extrato 1'!$S$3:$U$72,2,0)&amp;")")</f>
        <v/>
      </c>
      <c r="BK8" s="19" t="str">
        <f>IF('Extrato 1'!D8='Extrato 1'!$EH$3,'Extrato 1'!E8,"")</f>
        <v/>
      </c>
      <c r="BL8" s="19" t="str">
        <f>IF(BK8="","-",'Extrato 1'!S8)</f>
        <v>-</v>
      </c>
      <c r="BM8" s="19" t="str">
        <v/>
      </c>
      <c r="BN8" s="19" t="str">
        <f>IF(BM8="","",VLOOKUP(BM8,'Extrato 1'!$S$3:$U$72,3,0))</f>
        <v/>
      </c>
      <c r="BO8" s="2" t="str">
        <f>IF(BM8="","",BN8&amp;" ("&amp;VLOOKUP(BM8,'Extrato 1'!$S$3:$U$72,2,0)&amp;")")</f>
        <v/>
      </c>
      <c r="BP8" s="19" t="str">
        <f>IF('Extrato 1'!D8='Extrato 1'!$EH$4,'Extrato 1'!E8,"")</f>
        <v/>
      </c>
      <c r="BQ8" s="19" t="str">
        <f>IF(BP8="","-",'Extrato 1'!$S8)</f>
        <v>-</v>
      </c>
      <c r="BR8" s="19" t="str">
        <v/>
      </c>
      <c r="BS8" s="19" t="str">
        <f>IF(BR8="","",VLOOKUP(BR8,'Extrato 1'!$S$3:$U$72,3,0))</f>
        <v/>
      </c>
      <c r="BT8" s="2" t="str">
        <f>IF(BR8="","",BS8&amp;" ("&amp;VLOOKUP(BR8,'Extrato 1'!$S$3:$U$72,2,0)&amp;")")</f>
        <v/>
      </c>
      <c r="BU8" s="19" t="str">
        <f>IF('Extrato 1'!D8='Extrato 1'!$EH$5,'Extrato 1'!E8,"")</f>
        <v/>
      </c>
      <c r="BV8" s="19" t="str">
        <f>IF(BU8="","-",'Extrato 1'!$S8)</f>
        <v>-</v>
      </c>
      <c r="BW8" s="19" t="str">
        <v/>
      </c>
      <c r="BX8" s="19" t="str">
        <f>IF(BW8="","",VLOOKUP(BW8,'Extrato 1'!$S$3:$U$72,3,0))</f>
        <v/>
      </c>
      <c r="BY8" s="2" t="str">
        <f>IF(BW8="","",BX8&amp;" ("&amp;VLOOKUP(BW8,'Extrato 1'!$S$3:$U$72,2,0)&amp;")")</f>
        <v/>
      </c>
      <c r="BZ8" s="19" t="str">
        <f>IF('Extrato 1'!D8='Extrato 1'!$EH$6,'Extrato 1'!E8,"")</f>
        <v/>
      </c>
      <c r="CA8" s="19" t="str">
        <f>IF(BZ8="","-",'Extrato 1'!$S8)</f>
        <v>-</v>
      </c>
      <c r="CB8" s="19" t="str">
        <v/>
      </c>
      <c r="CC8" s="19" t="str">
        <f>IF(CB8="","",VLOOKUP(CB8,'Extrato 1'!$S$3:$U$72,3,0))</f>
        <v/>
      </c>
      <c r="CD8" s="2" t="str">
        <f>IF(CB8="","",CC8&amp;" ("&amp;VLOOKUP(CB8,'Extrato 1'!$S$3:$U$72,2,0)&amp;")")</f>
        <v/>
      </c>
      <c r="CE8" s="19" t="str">
        <f>IF('Extrato 1'!D8='Extrato 1'!$EH$7,'Extrato 1'!E8,"")</f>
        <v/>
      </c>
      <c r="CF8" s="19" t="str">
        <f>IF(CE8="","-",'Extrato 1'!$S8)</f>
        <v>-</v>
      </c>
      <c r="CG8" s="19" t="str">
        <v/>
      </c>
      <c r="CH8" s="19" t="str">
        <f>IF(CG8="","",VLOOKUP(CG8,'Extrato 1'!$S$3:$U$72,3,0))</f>
        <v/>
      </c>
      <c r="CI8" s="2" t="str">
        <f>IF(CG8="","",CH8&amp;" ("&amp;VLOOKUP(CG8,'Extrato 1'!$S$3:$U$72,2,0)&amp;")")</f>
        <v/>
      </c>
      <c r="CJ8" s="19">
        <f>IF('Extrato 1'!D8='Extrato 1'!$EH$8,'Extrato 1'!E8,"")</f>
        <v>21</v>
      </c>
      <c r="CK8" s="19">
        <f>IF(CJ8="","-",'Extrato 1'!$S8)</f>
        <v>6</v>
      </c>
      <c r="CL8" s="19" t="str">
        <v/>
      </c>
      <c r="CM8" s="19" t="str">
        <f>IF(CL8="","",VLOOKUP(CL8,'Extrato 1'!$S$3:$U$72,3,0))</f>
        <v/>
      </c>
      <c r="CN8" s="2" t="str">
        <f>IF(CL8="","",CM8&amp;" ("&amp;VLOOKUP(CL8,'Extrato 1'!$S$3:$U$72,2,0)&amp;")")</f>
        <v/>
      </c>
      <c r="CO8" s="19" t="str">
        <f>IF('Extrato 1'!D8='Extrato 1'!$EH$9,'Extrato 1'!E8,"")</f>
        <v/>
      </c>
      <c r="CP8" s="19" t="str">
        <f>IF(CO8="","-",'Extrato 1'!$S8)</f>
        <v>-</v>
      </c>
      <c r="CQ8" s="19" t="str">
        <v/>
      </c>
      <c r="CR8" s="19" t="str">
        <f>IF(CQ8="","",VLOOKUP(CQ8,'Extrato 1'!$S$3:$U$72,3,0))</f>
        <v/>
      </c>
      <c r="CS8" s="2" t="str">
        <f>IF(CQ8="","",CR8&amp;" ("&amp;VLOOKUP(CQ8,'Extrato 1'!$S$3:$U$72,2,0)&amp;")")</f>
        <v/>
      </c>
      <c r="CU8" s="19" t="str">
        <f>IF('Extrato 1'!D8='Extrato 1'!$EJ$3,'Extrato 1'!E8,"")</f>
        <v/>
      </c>
      <c r="CV8" s="19" t="str">
        <f>IF(CU8="","-",'Extrato 1'!S8)</f>
        <v>-</v>
      </c>
      <c r="CW8" s="19" t="str">
        <v/>
      </c>
      <c r="CX8" s="19" t="str">
        <f>IF(CW8="","",VLOOKUP(CW8,'Extrato 1'!$S$3:$U$72,3,0))</f>
        <v/>
      </c>
      <c r="CY8" s="2" t="str">
        <f>IF(CW8="","",CX8&amp;" ("&amp;VLOOKUP(CW8,'Extrato 1'!$S$3:$U$72,2,0)&amp;")")</f>
        <v/>
      </c>
      <c r="CZ8" s="19" t="str">
        <f>IF('Extrato 1'!D8='Extrato 1'!$EJ$4,'Extrato 1'!E8,"")</f>
        <v/>
      </c>
      <c r="DA8" s="19" t="str">
        <f>IF(CZ8="","-",'Extrato 1'!$S8)</f>
        <v>-</v>
      </c>
      <c r="DB8" s="19" t="str">
        <v/>
      </c>
      <c r="DC8" s="19" t="str">
        <f>IF(DB8="","",VLOOKUP(DB8,'Extrato 1'!$S$3:$U$72,3,0))</f>
        <v/>
      </c>
      <c r="DD8" s="2" t="str">
        <f>IF(DB8="","",DC8&amp;" ("&amp;VLOOKUP(DB8,'Extrato 1'!$S$3:$U$72,2,0)&amp;")")</f>
        <v/>
      </c>
      <c r="DE8" s="19" t="str">
        <f>IF('Extrato 1'!D8='Extrato 1'!$EJ$5,'Extrato 1'!E8,"")</f>
        <v/>
      </c>
      <c r="DF8" s="19" t="str">
        <f>IF(DE8="","-",'Extrato 1'!$S8)</f>
        <v>-</v>
      </c>
      <c r="DG8" s="19" t="str">
        <v/>
      </c>
      <c r="DH8" s="19" t="str">
        <f>IF(DG8="","",VLOOKUP(DG8,'Extrato 1'!$S$3:$U$72,3,0))</f>
        <v/>
      </c>
      <c r="DI8" s="2" t="str">
        <f>IF(DG8="","",DH8&amp;" ("&amp;VLOOKUP(DG8,'Extrato 1'!$S$3:$U$72,2,0)&amp;")")</f>
        <v/>
      </c>
      <c r="DJ8" s="19" t="str">
        <f>IF('Extrato 1'!D8='Extrato 1'!$EJ$6,'Extrato 1'!E8,"")</f>
        <v/>
      </c>
      <c r="DK8" s="19" t="str">
        <f>IF(DJ8="","-",'Extrato 1'!$S8)</f>
        <v>-</v>
      </c>
      <c r="DL8" s="19" t="str">
        <v/>
      </c>
      <c r="DM8" s="19" t="str">
        <f>IF(DL8="","",VLOOKUP(DL8,'Extrato 1'!$S$3:$U$72,3,0))</f>
        <v/>
      </c>
      <c r="DN8" s="2" t="str">
        <f>IF(DL8="","",DM8&amp;" ("&amp;VLOOKUP(DL8,'Extrato 1'!$S$3:$U$72,2,0)&amp;")")</f>
        <v/>
      </c>
      <c r="DO8" s="19" t="str">
        <f>IF('Extrato 1'!D8='Extrato 1'!$EJ$7,'Extrato 1'!E8,"")</f>
        <v/>
      </c>
      <c r="DP8" s="19" t="str">
        <f>IF(DO8="","-",'Extrato 1'!$S8)</f>
        <v>-</v>
      </c>
      <c r="DQ8" s="19" t="str">
        <v/>
      </c>
      <c r="DR8" s="19" t="str">
        <f>IF(DQ8="","",VLOOKUP(DQ8,'Extrato 1'!$S$3:$U$72,3,0))</f>
        <v/>
      </c>
      <c r="DS8" s="2" t="str">
        <f>IF(DQ8="","",DR8&amp;" ("&amp;VLOOKUP(DQ8,'Extrato 1'!$S$3:$U$72,2,0)&amp;")")</f>
        <v/>
      </c>
      <c r="DT8" s="19" t="str">
        <f>IF('Extrato 1'!D8='Extrato 1'!$EJ$8,'Extrato 1'!E8,"")</f>
        <v/>
      </c>
      <c r="DU8" s="19" t="str">
        <f>IF(DT8="","-",'Extrato 1'!$S8)</f>
        <v>-</v>
      </c>
      <c r="DV8" s="19" t="str">
        <v/>
      </c>
      <c r="DW8" s="19" t="str">
        <f>IF(DV8="","",VLOOKUP(DV8,'Extrato 1'!$S$3:$U$72,3,0))</f>
        <v/>
      </c>
      <c r="DX8" s="2" t="str">
        <f>IF(DV8="","",DW8&amp;" ("&amp;VLOOKUP(DV8,'Extrato 1'!$S$3:$U$72,2,0)&amp;")")</f>
        <v/>
      </c>
      <c r="DY8" s="19" t="str">
        <f>IF('Extrato 1'!D8='Extrato 1'!$EJ$9,'Extrato 1'!E8,"")</f>
        <v/>
      </c>
      <c r="DZ8" s="19" t="str">
        <f>IF(DY8="","-",'Extrato 1'!$S8)</f>
        <v>-</v>
      </c>
      <c r="EA8" s="19" t="str">
        <v/>
      </c>
      <c r="EB8" s="19" t="str">
        <f>IF(EA8="","",VLOOKUP(EA8,'Extrato 1'!$S$3:$U$72,3,0))</f>
        <v/>
      </c>
      <c r="EC8" s="2" t="str">
        <f>IF(EA8="","",EB8&amp;" ("&amp;VLOOKUP(EA8,'Extrato 1'!$S$3:$U$72,2,0)&amp;")")</f>
        <v/>
      </c>
      <c r="EE8" s="22">
        <v>6</v>
      </c>
      <c r="EF8" s="19">
        <f>IF(ISERROR(LARGE('Extrato 1'!$I$3:$I$72,EE8)),"",LARGE('Extrato 1'!$I$3:$I$72,EE8))</f>
        <v>18.18</v>
      </c>
      <c r="EG8" s="32">
        <f>IF(EF8="","",IF(COUNTIF('Extrato 1'!$D$3:$D$72,EF8)=1,1,IF(COUNTIF('Extrato 1'!$D$3:$D$72,EF8)=0,"",IF(ISERROR(COUNTIF('Extrato 1'!$D$3:$D$72,EF8)),"",COUNTIF('Extrato 1'!$D$3:$D$72,EF8)))))</f>
        <v>1</v>
      </c>
      <c r="EH8" s="19">
        <f t="array" ref="EH8">IF(ISERROR(SMALL(IF('Extrato 1'!$I$3:$I$72&gt;0,'Extrato 1'!$I$3:$I$72),EE8)),"",SMALL(IF('Extrato 1'!$I$3:$I$72&gt;0,'Extrato 1'!$I$3:$I$72),EE8))</f>
        <v>22.07</v>
      </c>
      <c r="EI8" s="32">
        <f>IF(EH8="","",IF(COUNTIF('Extrato 1'!$D$3:$D$72,EH8)=1,1,IF(COUNTIF('Extrato 1'!$D$3:$D$72,EH8)=0,"",IF(ISERROR(COUNTIF('Extrato 1'!$D$3:$D$72,EH8)),"",COUNTIF('Extrato 1'!$D$3:$D$72,EH8)))))</f>
        <v>1</v>
      </c>
      <c r="EJ8" s="19" t="str">
        <f t="array" ref="EJ8">IF(ISERROR(SMALL(IF('Extrato 1'!$H$3:$H$72&lt;0,'Extrato 1'!$H$3:$H$72),EE8)),"",SMALL(IF('Extrato 1'!$H$3:$H$72&lt;0,'Extrato 1'!$H$3:$H$72),EE8))</f>
        <v/>
      </c>
      <c r="EK8" s="32" t="str">
        <f>IF(EJ8="","",IF(COUNTIF('Extrato 1'!$D$3:$D$72,EJ8)=1,1,IF(COUNTIF('Extrato 1'!$D$3:$D$72,EJ8)=0,"",IF(ISERROR(COUNTIF('Extrato 1'!$D$3:$D$72,EJ8)),"",COUNTIF('Extrato 1'!$D$3:$D$72,EJ8)))))</f>
        <v/>
      </c>
      <c r="FC8" s="24"/>
      <c r="FD8" s="24"/>
      <c r="FE8" s="24"/>
      <c r="FG8" s="19" t="str">
        <f>FG3</f>
        <v>Mínimo</v>
      </c>
      <c r="FH8" s="30" t="str">
        <f>VLOOKUP('Extrato 1'!NJ6,'Extrato 1'!$GF$21:$GG$27,2,0)</f>
        <v>2ª</v>
      </c>
      <c r="FJ8" s="19" t="s">
        <v>33</v>
      </c>
      <c r="FK8" s="19" t="str">
        <f>IF('Extrato 1'!$FG$13='Extrato 1'!$GB$29,'Extrato 1'!GB35,IF('Extrato 1'!$FG$13='Extrato 1'!$GC$29,'Extrato 1'!GC35,IF('Extrato 1'!$FG$13='Extrato 1'!$EJ$2,'Extrato 1'!GD35,"")))</f>
        <v>Brend Santos (21)</v>
      </c>
      <c r="FM8" s="22">
        <v>6</v>
      </c>
      <c r="FN8" s="22" t="str">
        <f>IF('Extrato 1'!$FG$13='Extrato 1'!$GB$29,'Extrato 1'!AE8,IF('Extrato 1'!$FG$13='Extrato 1'!$GC$29,'Extrato 1'!BO8,IF('Extrato 1'!$FG$13='Extrato 1'!$EJ$2,'Extrato 1'!CY8,"")))</f>
        <v/>
      </c>
      <c r="FO8" s="22">
        <v>6</v>
      </c>
      <c r="FP8" s="22" t="str">
        <f>IF('Extrato 1'!$FG$13='Extrato 1'!$GB$29,'Extrato 1'!AJ8,IF('Extrato 1'!$FG$13='Extrato 1'!$GC$29,'Extrato 1'!BT8,IF('Extrato 1'!$FG$13='Extrato 1'!$EJ$2,'Extrato 1'!DD8,"")))</f>
        <v/>
      </c>
      <c r="FQ8" s="22">
        <v>6</v>
      </c>
      <c r="FR8" s="22" t="str">
        <f>IF('Extrato 1'!$FG$13='Extrato 1'!$GB$29,'Extrato 1'!AO8,IF('Extrato 1'!$FG$13='Extrato 1'!$GC$29,'Extrato 1'!BY8,IF('Extrato 1'!$FG$13='Extrato 1'!$EJ$2,'Extrato 1'!DI8,"")))</f>
        <v/>
      </c>
      <c r="FS8" s="22">
        <v>6</v>
      </c>
      <c r="FT8" s="22" t="str">
        <f>IF('Extrato 1'!$FG$13='Extrato 1'!$GB$29,'Extrato 1'!AT8,IF('Extrato 1'!$FG$13='Extrato 1'!$GC$29,'Extrato 1'!CD8,IF('Extrato 1'!$FG$13='Extrato 1'!$EJ$2,'Extrato 1'!DN8,"")))</f>
        <v/>
      </c>
      <c r="FU8" s="22">
        <v>6</v>
      </c>
      <c r="FV8" s="22" t="str">
        <f>IF('Extrato 1'!$FG$13='Extrato 1'!$GB$29,'Extrato 1'!AY8,IF('Extrato 1'!$FG$13='Extrato 1'!$GC$29,'Extrato 1'!CI8,IF('Extrato 1'!$FG$13='Extrato 1'!$EJ$2,'Extrato 1'!DS8,"")))</f>
        <v/>
      </c>
      <c r="FW8" s="22">
        <v>6</v>
      </c>
      <c r="FX8" s="22" t="str">
        <f>IF('Extrato 1'!$FG$13='Extrato 1'!$GB$29,'Extrato 1'!BD8,IF('Extrato 1'!$FG$13='Extrato 1'!$GC$29,'Extrato 1'!CN8,IF('Extrato 1'!$FG$13='Extrato 1'!$EJ$2,'Extrato 1'!DX8,"")))</f>
        <v/>
      </c>
      <c r="FY8" s="22">
        <v>6</v>
      </c>
      <c r="FZ8" s="22" t="str">
        <f>IF('Extrato 1'!$FG$13='Extrato 1'!$GB$29,'Extrato 1'!BI8,IF('Extrato 1'!$FG$13='Extrato 1'!$GC$29,'Extrato 1'!CS8,IF('Extrato 1'!$FG$13='Extrato 1'!$EJ$2,'Extrato 1'!EC8,"")))</f>
        <v/>
      </c>
      <c r="GB8" s="30" t="str">
        <f>IF('Extrato 1'!$NH$2&gt;=3,'Extrato 1'!FN9,"")</f>
        <v/>
      </c>
      <c r="GC8" s="30" t="str">
        <f>IF('Extrato 1'!$NH$2&gt;=3,'Extrato 1'!FP9,"")</f>
        <v/>
      </c>
      <c r="GD8" s="30" t="str">
        <f>IF('Extrato 1'!$NH$2&gt;=3,'Extrato 1'!FR9,"")</f>
        <v/>
      </c>
      <c r="GE8" s="30" t="str">
        <f>IF('Extrato 1'!$NH$2&gt;=4,'Extrato 1'!FT9,"")</f>
        <v/>
      </c>
      <c r="GF8" s="30" t="str">
        <f>IF('Extrato 1'!$NH$2&gt;=5,'Extrato 1'!FV9,"")</f>
        <v/>
      </c>
      <c r="GG8" s="30" t="str">
        <f>IF('Extrato 1'!$NH$2&gt;=6,'Extrato 1'!FX9,"")</f>
        <v/>
      </c>
      <c r="GH8" s="30" t="str">
        <f>IF('Extrato 1'!$NH$2&gt;=7,'Extrato 1'!FZ9,"")</f>
        <v/>
      </c>
      <c r="JD8" s="30" t="str">
        <f>IF(GS21=0,"",GS21)</f>
        <v>semelhante a 1ª colocada e semelhante a 2ª colocada.</v>
      </c>
      <c r="JE8" s="30" t="str">
        <f>IF(GT21=0,"",GT21)</f>
        <v>semelhante a 1ª colocada, semelhante a 2ª colocada e semelhante a 3ª colocada.</v>
      </c>
      <c r="JF8" s="30" t="str">
        <f>IF(GU21=0,"",GU21)</f>
        <v>semelhante a 1ª colocada, semelhante a 2ª colocada, semelhante a 3ª colocada e semelhante a 5ª colocada.</v>
      </c>
      <c r="JG8" s="30" t="str">
        <f>IF(GV21=0,"",GV21)</f>
        <v>semelhante a 1ª colocada, semelhante a 2ª colocada, semelhante a 3ª colocada, semelhante a 5ª colocada e semelhante a 6ª colocada.</v>
      </c>
      <c r="JH8" s="30" t="str">
        <f>IF(GW21=0,"",GW21)</f>
        <v>semelhante a 1ª colocada, semelhante a 2ª colocada, semelhante a 3ª colocada, semelhante a 5ª colocada, semelhante a 6ª colocada e semelhante a 7ª colocada.</v>
      </c>
      <c r="MB8" s="32">
        <f t="shared" si="12"/>
        <v>4</v>
      </c>
      <c r="MC8" s="32">
        <v>6</v>
      </c>
      <c r="MD8" s="32" t="str">
        <f>IF('Extrato 1'!X6=0,"",'Extrato 1'!X6)</f>
        <v>Leide Santos (14)</v>
      </c>
      <c r="ME8" s="32"/>
      <c r="MF8" s="32"/>
      <c r="MG8" s="32"/>
      <c r="MH8" s="32"/>
      <c r="MI8" s="32"/>
      <c r="MJ8" s="32"/>
      <c r="MK8" s="32"/>
      <c r="ML8" s="32"/>
      <c r="MM8" s="32"/>
      <c r="MN8" s="32"/>
      <c r="MO8" s="32"/>
      <c r="MP8" s="32"/>
      <c r="MQ8" s="32"/>
      <c r="MR8" s="32"/>
      <c r="MS8" s="32"/>
      <c r="MT8" s="32"/>
      <c r="MU8" s="32"/>
      <c r="MV8" s="32"/>
      <c r="MW8" s="32"/>
      <c r="MX8" s="32"/>
      <c r="MY8" s="32"/>
      <c r="MZ8" s="32"/>
      <c r="NA8" s="32"/>
      <c r="NB8" s="32"/>
      <c r="NC8" s="32"/>
      <c r="ND8" s="32"/>
      <c r="NE8" s="32"/>
      <c r="NG8" s="36" t="s">
        <v>16</v>
      </c>
      <c r="NH8" s="33">
        <f>'Análise Quantitativa'!W30</f>
        <v>1</v>
      </c>
      <c r="NI8" s="26"/>
    </row>
    <row r="9" spans="2:376" ht="15" customHeight="1" x14ac:dyDescent="0.25">
      <c r="B9" s="19">
        <f>'Extrato 1'!MC11</f>
        <v>9</v>
      </c>
      <c r="C9" s="7">
        <f>Esboço!AX7</f>
        <v>7</v>
      </c>
      <c r="D9" s="4">
        <f>IF('Análise Quantitativa'!R43=0,"",'Análise Quantitativa'!R43)</f>
        <v>11.94</v>
      </c>
      <c r="E9" s="3">
        <f>IF('Análise Quantitativa'!P43=0,"",'Análise Quantitativa'!P43)</f>
        <v>8</v>
      </c>
      <c r="F9" s="19">
        <f t="shared" si="0"/>
        <v>11.94</v>
      </c>
      <c r="G9" s="19">
        <f t="shared" si="1"/>
        <v>11.94</v>
      </c>
      <c r="H9" s="22">
        <v>24.7</v>
      </c>
      <c r="I9" s="22">
        <v>24.7</v>
      </c>
      <c r="J9" s="76">
        <f>IFERROR(IF('Análise Quantitativa'!$D$30="Máximo",RANK(D9,$D$3:$D$72,0),IF('Análise Quantitativa'!$D$30="Mínimo",RANK(D9,$D$3:$D$72,1),IF('Análise Quantitativa'!$D$30="- Mínimo",RANK(D9,$D$3:$D$72,1),""))),"")</f>
        <v>1</v>
      </c>
      <c r="K9" s="76">
        <f>IFERROR(IF('Análise Quantitativa'!$D$30="Máximo",_xlfn.RANK.EQ(D9,$D$3:$D$72,0)+COUNTIF($D$3:D9,D9)-1,IF('Análise Quantitativa'!$D$30="Mínimo",_xlfn.RANK.EQ(D9,$D$3:$D$72,1)+COUNTIF($D$3:D9,D9)-1,IF('Análise Quantitativa'!$D$30="- Mínimo",_xlfn.RANK.EQ(D9,$D$3:$D$72,1)+COUNTIF($D$3:D9,D9)-1,""))),"")</f>
        <v>1</v>
      </c>
      <c r="L9" s="6" t="str">
        <f>IFERROR(IF(ISBLANK(D9),"",IF(AND(D9&gt;'Extrato 1'!$EW$3),'Extrato 1'!$HR$2,IF(AND(D9&lt;'Extrato 1'!$EX$3),'Extrato 1'!$HQ$2,'Extrato 1'!$HP$2))),"")</f>
        <v>&lt;₯</v>
      </c>
      <c r="M9" s="6">
        <f>IF((((IF(AND('Extrato 1'!D9&gt;'Extrato 1'!$EW$3),(('Extrato 1'!$EW$3-'Extrato 1'!D9)/'Extrato 1'!D9),IF(AND('Extrato 1'!D9&lt;'Extrato 1'!$EX$3),(('Extrato 1'!$EX$3-'Extrato 1'!D9)/'Extrato 1'!D9),'Extrato 1'!$HW$2)))))&lt;0,IF(AND('Extrato 1'!D9&gt;'Extrato 1'!$EW$3),(('Extrato 1'!$EW$3-'Extrato 1'!D9)/'Extrato 1'!D9),IF(AND('Extrato 1'!D9&lt;'Extrato 1'!$EX$3),(('Extrato 1'!$EX$3-'Extrato 1'!D9)/'Extrato 1'!D9),'Extrato 1'!$HW$2))*-1,IF(AND('Extrato 1'!D9&gt;'Extrato 1'!$EW$3),(('Extrato 1'!$EW$3-'Extrato 1'!D9)/'Extrato 1'!D9),IF(AND('Extrato 1'!D9&lt;'Extrato 1'!$EX$3),(('Extrato 1'!$EX$3-'Extrato 1'!D9)/'Extrato 1'!D9),'Extrato 1'!$HW$2)))</f>
        <v>0.34387987051935359</v>
      </c>
      <c r="N9" s="6" t="str">
        <f>IF(AND(D9&gt;'Extrato 1'!$EW$3),M9,"")</f>
        <v/>
      </c>
      <c r="O9" s="6">
        <f>IF(D9&lt;'Extrato 1'!$EX$3,M9,"")</f>
        <v>0.34387987051935359</v>
      </c>
      <c r="P9" s="5" t="str">
        <f>IF('Extrato 1'!L9='Extrato 1'!$HP$2,'Extrato 1'!D9,"")</f>
        <v/>
      </c>
      <c r="Q9" s="4" t="str">
        <f>IF(ISNA(HLOOKUP($Q$2,'Extrato 1'!$ME$3:$NE$74,B9,0)),"",IF(HLOOKUP($Q$2,'Extrato 1'!$ME$3:$NE$74,B9,0)="","",IF(HLOOKUP($Q$2,'Extrato 1'!$ME$3:$NE$74,B9,0)=0,"",HLOOKUP($Q$2,'Extrato 1'!$ME$3:$NE$74,B9,0))))</f>
        <v/>
      </c>
      <c r="S9" s="77">
        <f t="shared" si="6"/>
        <v>1</v>
      </c>
      <c r="T9" s="19">
        <f t="shared" si="2"/>
        <v>8</v>
      </c>
      <c r="U9" s="3" t="str">
        <f>IF('Análise Quantitativa'!C43=0,"",'Análise Quantitativa'!C43)</f>
        <v>Vilma Rodrigues Alvez</v>
      </c>
      <c r="V9" s="19">
        <f t="shared" si="3"/>
        <v>1</v>
      </c>
      <c r="X9" s="19" t="str">
        <f t="shared" si="4"/>
        <v>Vilma Rodrigues Alvez (8)</v>
      </c>
      <c r="Y9" s="19">
        <f t="shared" si="5"/>
        <v>11.94</v>
      </c>
      <c r="AA9" s="19" t="str">
        <f>IF('Extrato 1'!D9='Extrato 1'!$EF$3,'Extrato 1'!E9,"")</f>
        <v/>
      </c>
      <c r="AB9" s="19" t="str">
        <f>IF(AA9="","-",'Extrato 1'!S9)</f>
        <v>-</v>
      </c>
      <c r="AC9" s="19" t="str">
        <v/>
      </c>
      <c r="AD9" s="19" t="str">
        <f>IF(AC9="","",VLOOKUP(AC9,'Extrato 1'!$S$3:$U$72,3,0))</f>
        <v/>
      </c>
      <c r="AE9" s="2" t="str">
        <f>IF(AC9="","",AD9&amp;" ("&amp;VLOOKUP(AC9,'Extrato 1'!$S$3:$U$72,2,0)&amp;")")</f>
        <v/>
      </c>
      <c r="AF9" s="19" t="str">
        <f>IF('Extrato 1'!D9='Extrato 1'!$EF$4,'Extrato 1'!E9,"")</f>
        <v/>
      </c>
      <c r="AG9" s="19" t="str">
        <f>IF(AF9="","-",'Extrato 1'!$S9)</f>
        <v>-</v>
      </c>
      <c r="AH9" s="19" t="str">
        <v/>
      </c>
      <c r="AI9" s="19" t="str">
        <f>IF(AH9="","",VLOOKUP(AH9,'Extrato 1'!$S$3:$U$72,3,0))</f>
        <v/>
      </c>
      <c r="AJ9" s="2" t="str">
        <f>IF(AH9="","",AI9&amp;" ("&amp;VLOOKUP(AH9,'Extrato 1'!$S$3:$U$72,2,0)&amp;")")</f>
        <v/>
      </c>
      <c r="AK9" s="19" t="str">
        <f>IF('Extrato 1'!D9='Extrato 1'!$EF$5,'Extrato 1'!E9,"")</f>
        <v/>
      </c>
      <c r="AL9" s="19" t="str">
        <f>IF(AK9="","-",'Extrato 1'!$S9)</f>
        <v>-</v>
      </c>
      <c r="AM9" s="19" t="str">
        <v/>
      </c>
      <c r="AN9" s="19" t="str">
        <f>IF(AM9="","",VLOOKUP(AM9,'Extrato 1'!$S$3:$U$72,3,0))</f>
        <v/>
      </c>
      <c r="AO9" s="2" t="str">
        <f>IF(AM9="","",AN9&amp;" ("&amp;VLOOKUP(AM9,'Extrato 1'!$S$3:$U$72,2,0)&amp;")")</f>
        <v/>
      </c>
      <c r="AP9" s="19" t="str">
        <f>IF('Extrato 1'!D9='Extrato 1'!$EF$6,'Extrato 1'!E9,"")</f>
        <v/>
      </c>
      <c r="AQ9" s="19" t="str">
        <f>IF(AP9="","-",'Extrato 1'!$S9)</f>
        <v>-</v>
      </c>
      <c r="AR9" s="19" t="str">
        <v/>
      </c>
      <c r="AS9" s="19" t="str">
        <f>IF(AR9="","",VLOOKUP(AR9,'Extrato 1'!$S$3:$U$72,3,0))</f>
        <v/>
      </c>
      <c r="AT9" s="2" t="str">
        <f>IF(AR9="","",AS9&amp;" ("&amp;VLOOKUP(AR9,'Extrato 1'!$S$3:$U$72,2,0)&amp;")")</f>
        <v/>
      </c>
      <c r="AU9" s="19" t="str">
        <f>IF('Extrato 1'!D9='Extrato 1'!$EF$7,'Extrato 1'!E9,"")</f>
        <v/>
      </c>
      <c r="AV9" s="19" t="str">
        <f>IF(AU9="","-",'Extrato 1'!$S9)</f>
        <v>-</v>
      </c>
      <c r="AW9" s="19" t="str">
        <v/>
      </c>
      <c r="AX9" s="19" t="str">
        <f>IF(AW9="","",VLOOKUP(AW9,'Extrato 1'!$S$3:$U$72,3,0))</f>
        <v/>
      </c>
      <c r="AY9" s="2" t="str">
        <f>IF(AW9="","",AX9&amp;" ("&amp;VLOOKUP(AW9,'Extrato 1'!$S$3:$U$72,2,0)&amp;")")</f>
        <v/>
      </c>
      <c r="AZ9" s="19" t="str">
        <f>IF('Extrato 1'!D9='Extrato 1'!$EF$8,'Extrato 1'!E9,"")</f>
        <v/>
      </c>
      <c r="BA9" s="19" t="str">
        <f>IF(AZ9="","-",'Extrato 1'!$S9)</f>
        <v>-</v>
      </c>
      <c r="BB9" s="19" t="str">
        <v/>
      </c>
      <c r="BC9" s="19" t="str">
        <f>IF(BB9="","",VLOOKUP(BB9,'Extrato 1'!$S$3:$U$72,3,0))</f>
        <v/>
      </c>
      <c r="BD9" s="2" t="str">
        <f>IF(BB9="","",BC9&amp;" ("&amp;VLOOKUP(BB9,'Extrato 1'!$S$3:$U$72,2,0)&amp;")")</f>
        <v/>
      </c>
      <c r="BE9" s="19" t="str">
        <f>IF('Extrato 1'!D9='Extrato 1'!$EF$9,'Extrato 1'!E9,"")</f>
        <v/>
      </c>
      <c r="BF9" s="19" t="str">
        <f>IF(BE9="","-",'Extrato 1'!$S9)</f>
        <v>-</v>
      </c>
      <c r="BG9" s="19" t="str">
        <v/>
      </c>
      <c r="BH9" s="19" t="str">
        <f>IF(BG9="","",VLOOKUP(BG9,'Extrato 1'!$S$3:$U$72,3,0))</f>
        <v/>
      </c>
      <c r="BI9" s="2" t="str">
        <f>IF(BG9="","",BH9&amp;" ("&amp;VLOOKUP(BG9,'Extrato 1'!$S$3:$U$72,2,0)&amp;")")</f>
        <v/>
      </c>
      <c r="BK9" s="19">
        <f>IF('Extrato 1'!D9='Extrato 1'!$EH$3,'Extrato 1'!E9,"")</f>
        <v>8</v>
      </c>
      <c r="BL9" s="19">
        <f>IF(BK9="","-",'Extrato 1'!S9)</f>
        <v>1</v>
      </c>
      <c r="BM9" s="19" t="str">
        <v/>
      </c>
      <c r="BN9" s="19" t="str">
        <f>IF(BM9="","",VLOOKUP(BM9,'Extrato 1'!$S$3:$U$72,3,0))</f>
        <v/>
      </c>
      <c r="BO9" s="2" t="str">
        <f>IF(BM9="","",BN9&amp;" ("&amp;VLOOKUP(BM9,'Extrato 1'!$S$3:$U$72,2,0)&amp;")")</f>
        <v/>
      </c>
      <c r="BP9" s="19" t="str">
        <f>IF('Extrato 1'!D9='Extrato 1'!$EH$4,'Extrato 1'!E9,"")</f>
        <v/>
      </c>
      <c r="BQ9" s="19" t="str">
        <f>IF(BP9="","-",'Extrato 1'!$S9)</f>
        <v>-</v>
      </c>
      <c r="BR9" s="19" t="str">
        <v/>
      </c>
      <c r="BS9" s="19" t="str">
        <f>IF(BR9="","",VLOOKUP(BR9,'Extrato 1'!$S$3:$U$72,3,0))</f>
        <v/>
      </c>
      <c r="BT9" s="2" t="str">
        <f>IF(BR9="","",BS9&amp;" ("&amp;VLOOKUP(BR9,'Extrato 1'!$S$3:$U$72,2,0)&amp;")")</f>
        <v/>
      </c>
      <c r="BU9" s="19" t="str">
        <f>IF('Extrato 1'!D9='Extrato 1'!$EH$5,'Extrato 1'!E9,"")</f>
        <v/>
      </c>
      <c r="BV9" s="19" t="str">
        <f>IF(BU9="","-",'Extrato 1'!$S9)</f>
        <v>-</v>
      </c>
      <c r="BW9" s="19" t="str">
        <v/>
      </c>
      <c r="BX9" s="19" t="str">
        <f>IF(BW9="","",VLOOKUP(BW9,'Extrato 1'!$S$3:$U$72,3,0))</f>
        <v/>
      </c>
      <c r="BY9" s="2" t="str">
        <f>IF(BW9="","",BX9&amp;" ("&amp;VLOOKUP(BW9,'Extrato 1'!$S$3:$U$72,2,0)&amp;")")</f>
        <v/>
      </c>
      <c r="BZ9" s="19" t="str">
        <f>IF('Extrato 1'!D9='Extrato 1'!$EH$6,'Extrato 1'!E9,"")</f>
        <v/>
      </c>
      <c r="CA9" s="19" t="str">
        <f>IF(BZ9="","-",'Extrato 1'!$S9)</f>
        <v>-</v>
      </c>
      <c r="CB9" s="19" t="str">
        <v/>
      </c>
      <c r="CC9" s="19" t="str">
        <f>IF(CB9="","",VLOOKUP(CB9,'Extrato 1'!$S$3:$U$72,3,0))</f>
        <v/>
      </c>
      <c r="CD9" s="2" t="str">
        <f>IF(CB9="","",CC9&amp;" ("&amp;VLOOKUP(CB9,'Extrato 1'!$S$3:$U$72,2,0)&amp;")")</f>
        <v/>
      </c>
      <c r="CE9" s="19" t="str">
        <f>IF('Extrato 1'!D9='Extrato 1'!$EH$7,'Extrato 1'!E9,"")</f>
        <v/>
      </c>
      <c r="CF9" s="19" t="str">
        <f>IF(CE9="","-",'Extrato 1'!$S9)</f>
        <v>-</v>
      </c>
      <c r="CG9" s="19" t="str">
        <v/>
      </c>
      <c r="CH9" s="19" t="str">
        <f>IF(CG9="","",VLOOKUP(CG9,'Extrato 1'!$S$3:$U$72,3,0))</f>
        <v/>
      </c>
      <c r="CI9" s="2" t="str">
        <f>IF(CG9="","",CH9&amp;" ("&amp;VLOOKUP(CG9,'Extrato 1'!$S$3:$U$72,2,0)&amp;")")</f>
        <v/>
      </c>
      <c r="CJ9" s="19" t="str">
        <f>IF('Extrato 1'!D9='Extrato 1'!$EH$8,'Extrato 1'!E9,"")</f>
        <v/>
      </c>
      <c r="CK9" s="19" t="str">
        <f>IF(CJ9="","-",'Extrato 1'!$S9)</f>
        <v>-</v>
      </c>
      <c r="CL9" s="19" t="str">
        <v/>
      </c>
      <c r="CM9" s="19" t="str">
        <f>IF(CL9="","",VLOOKUP(CL9,'Extrato 1'!$S$3:$U$72,3,0))</f>
        <v/>
      </c>
      <c r="CN9" s="2" t="str">
        <f>IF(CL9="","",CM9&amp;" ("&amp;VLOOKUP(CL9,'Extrato 1'!$S$3:$U$72,2,0)&amp;")")</f>
        <v/>
      </c>
      <c r="CO9" s="19" t="str">
        <f>IF('Extrato 1'!D9='Extrato 1'!$EH$9,'Extrato 1'!E9,"")</f>
        <v/>
      </c>
      <c r="CP9" s="19" t="str">
        <f>IF(CO9="","-",'Extrato 1'!$S9)</f>
        <v>-</v>
      </c>
      <c r="CQ9" s="19" t="str">
        <v/>
      </c>
      <c r="CR9" s="19" t="str">
        <f>IF(CQ9="","",VLOOKUP(CQ9,'Extrato 1'!$S$3:$U$72,3,0))</f>
        <v/>
      </c>
      <c r="CS9" s="2" t="str">
        <f>IF(CQ9="","",CR9&amp;" ("&amp;VLOOKUP(CQ9,'Extrato 1'!$S$3:$U$72,2,0)&amp;")")</f>
        <v/>
      </c>
      <c r="CU9" s="19" t="str">
        <f>IF('Extrato 1'!D9='Extrato 1'!$EJ$3,'Extrato 1'!E9,"")</f>
        <v/>
      </c>
      <c r="CV9" s="19" t="str">
        <f>IF(CU9="","-",'Extrato 1'!S9)</f>
        <v>-</v>
      </c>
      <c r="CW9" s="19" t="str">
        <v/>
      </c>
      <c r="CX9" s="19" t="str">
        <f>IF(CW9="","",VLOOKUP(CW9,'Extrato 1'!$S$3:$U$72,3,0))</f>
        <v/>
      </c>
      <c r="CY9" s="2" t="str">
        <f>IF(CW9="","",CX9&amp;" ("&amp;VLOOKUP(CW9,'Extrato 1'!$S$3:$U$72,2,0)&amp;")")</f>
        <v/>
      </c>
      <c r="CZ9" s="19" t="str">
        <f>IF('Extrato 1'!D9='Extrato 1'!$EJ$4,'Extrato 1'!E9,"")</f>
        <v/>
      </c>
      <c r="DA9" s="19" t="str">
        <f>IF(CZ9="","-",'Extrato 1'!$S9)</f>
        <v>-</v>
      </c>
      <c r="DB9" s="19" t="str">
        <v/>
      </c>
      <c r="DC9" s="19" t="str">
        <f>IF(DB9="","",VLOOKUP(DB9,'Extrato 1'!$S$3:$U$72,3,0))</f>
        <v/>
      </c>
      <c r="DD9" s="2" t="str">
        <f>IF(DB9="","",DC9&amp;" ("&amp;VLOOKUP(DB9,'Extrato 1'!$S$3:$U$72,2,0)&amp;")")</f>
        <v/>
      </c>
      <c r="DE9" s="19" t="str">
        <f>IF('Extrato 1'!D9='Extrato 1'!$EJ$5,'Extrato 1'!E9,"")</f>
        <v/>
      </c>
      <c r="DF9" s="19" t="str">
        <f>IF(DE9="","-",'Extrato 1'!$S9)</f>
        <v>-</v>
      </c>
      <c r="DG9" s="19" t="str">
        <v/>
      </c>
      <c r="DH9" s="19" t="str">
        <f>IF(DG9="","",VLOOKUP(DG9,'Extrato 1'!$S$3:$U$72,3,0))</f>
        <v/>
      </c>
      <c r="DI9" s="2" t="str">
        <f>IF(DG9="","",DH9&amp;" ("&amp;VLOOKUP(DG9,'Extrato 1'!$S$3:$U$72,2,0)&amp;")")</f>
        <v/>
      </c>
      <c r="DJ9" s="19" t="str">
        <f>IF('Extrato 1'!D9='Extrato 1'!$EJ$6,'Extrato 1'!E9,"")</f>
        <v/>
      </c>
      <c r="DK9" s="19" t="str">
        <f>IF(DJ9="","-",'Extrato 1'!$S9)</f>
        <v>-</v>
      </c>
      <c r="DL9" s="19" t="str">
        <v/>
      </c>
      <c r="DM9" s="19" t="str">
        <f>IF(DL9="","",VLOOKUP(DL9,'Extrato 1'!$S$3:$U$72,3,0))</f>
        <v/>
      </c>
      <c r="DN9" s="2" t="str">
        <f>IF(DL9="","",DM9&amp;" ("&amp;VLOOKUP(DL9,'Extrato 1'!$S$3:$U$72,2,0)&amp;")")</f>
        <v/>
      </c>
      <c r="DO9" s="19" t="str">
        <f>IF('Extrato 1'!D9='Extrato 1'!$EJ$7,'Extrato 1'!E9,"")</f>
        <v/>
      </c>
      <c r="DP9" s="19" t="str">
        <f>IF(DO9="","-",'Extrato 1'!$S9)</f>
        <v>-</v>
      </c>
      <c r="DQ9" s="19" t="str">
        <v/>
      </c>
      <c r="DR9" s="19" t="str">
        <f>IF(DQ9="","",VLOOKUP(DQ9,'Extrato 1'!$S$3:$U$72,3,0))</f>
        <v/>
      </c>
      <c r="DS9" s="2" t="str">
        <f>IF(DQ9="","",DR9&amp;" ("&amp;VLOOKUP(DQ9,'Extrato 1'!$S$3:$U$72,2,0)&amp;")")</f>
        <v/>
      </c>
      <c r="DT9" s="19" t="str">
        <f>IF('Extrato 1'!D9='Extrato 1'!$EJ$8,'Extrato 1'!E9,"")</f>
        <v/>
      </c>
      <c r="DU9" s="19" t="str">
        <f>IF(DT9="","-",'Extrato 1'!$S9)</f>
        <v>-</v>
      </c>
      <c r="DV9" s="19" t="str">
        <v/>
      </c>
      <c r="DW9" s="19" t="str">
        <f>IF(DV9="","",VLOOKUP(DV9,'Extrato 1'!$S$3:$U$72,3,0))</f>
        <v/>
      </c>
      <c r="DX9" s="2" t="str">
        <f>IF(DV9="","",DW9&amp;" ("&amp;VLOOKUP(DV9,'Extrato 1'!$S$3:$U$72,2,0)&amp;")")</f>
        <v/>
      </c>
      <c r="DY9" s="19" t="str">
        <f>IF('Extrato 1'!D9='Extrato 1'!$EJ$9,'Extrato 1'!E9,"")</f>
        <v/>
      </c>
      <c r="DZ9" s="19" t="str">
        <f>IF(DY9="","-",'Extrato 1'!$S9)</f>
        <v>-</v>
      </c>
      <c r="EA9" s="19" t="str">
        <v/>
      </c>
      <c r="EB9" s="19" t="str">
        <f>IF(EA9="","",VLOOKUP(EA9,'Extrato 1'!$S$3:$U$72,3,0))</f>
        <v/>
      </c>
      <c r="EC9" s="2" t="str">
        <f>IF(EA9="","",EB9&amp;" ("&amp;VLOOKUP(EA9,'Extrato 1'!$S$3:$U$72,2,0)&amp;")")</f>
        <v/>
      </c>
      <c r="EE9" s="22">
        <v>7</v>
      </c>
      <c r="EF9" s="19">
        <f>IF(ISERROR(LARGE('Extrato 1'!$I$3:$I$72,EE9)),"",LARGE('Extrato 1'!$I$3:$I$72,EE9))</f>
        <v>17.77</v>
      </c>
      <c r="EG9" s="32">
        <f>IF(EF9="","",IF(COUNTIF('Extrato 1'!$D$3:$D$72,EF9)=1,1,IF(COUNTIF('Extrato 1'!$D$3:$D$72,EF9)=0,"",IF(ISERROR(COUNTIF('Extrato 1'!$D$3:$D$72,EF9)),"",COUNTIF('Extrato 1'!$D$3:$D$72,EF9)))))</f>
        <v>1</v>
      </c>
      <c r="EH9" s="19">
        <f t="array" ref="EH9">IF(ISERROR(SMALL(IF('Extrato 1'!$I$3:$I$72&gt;0,'Extrato 1'!$I$3:$I$72),EE9)),"",SMALL(IF('Extrato 1'!$I$3:$I$72&gt;0,'Extrato 1'!$I$3:$I$72),EE9))</f>
        <v>24.7</v>
      </c>
      <c r="EI9" s="32">
        <f>IF(EH9="","",IF(COUNTIF('Extrato 1'!$D$3:$D$72,EH9)=1,1,IF(COUNTIF('Extrato 1'!$D$3:$D$72,EH9)=0,"",IF(ISERROR(COUNTIF('Extrato 1'!$D$3:$D$72,EH9)),"",COUNTIF('Extrato 1'!$D$3:$D$72,EH9)))))</f>
        <v>1</v>
      </c>
      <c r="EJ9" s="19" t="str">
        <f t="array" ref="EJ9">IF(ISERROR(SMALL(IF('Extrato 1'!$H$3:$H$72&lt;0,'Extrato 1'!$H$3:$H$72),EE9)),"",SMALL(IF('Extrato 1'!$H$3:$H$72&lt;0,'Extrato 1'!$H$3:$H$72),EE9))</f>
        <v/>
      </c>
      <c r="EK9" s="32" t="str">
        <f>IF(EJ9="","",IF(COUNTIF('Extrato 1'!$D$3:$D$72,EJ9)=1,1,IF(COUNTIF('Extrato 1'!$D$3:$D$72,EJ9)=0,"",IF(ISERROR(COUNTIF('Extrato 1'!$D$3:$D$72,EJ9)),"",COUNTIF('Extrato 1'!$D$3:$D$72,EJ9)))))</f>
        <v/>
      </c>
      <c r="FC9" s="24"/>
      <c r="FD9" s="24"/>
      <c r="FE9" s="24"/>
      <c r="FG9" s="264" t="s">
        <v>28</v>
      </c>
      <c r="FH9" s="264"/>
      <c r="FJ9" s="19" t="s">
        <v>32</v>
      </c>
      <c r="FK9" s="19" t="str">
        <f>IF('Extrato 1'!$FG$13='Extrato 1'!$GB$29,'Extrato 1'!GB36,IF('Extrato 1'!$FG$13='Extrato 1'!$GC$29,'Extrato 1'!GC36,IF('Extrato 1'!$FG$13='Extrato 1'!$EJ$2,'Extrato 1'!GD36,"")))</f>
        <v>Edna Dias (96)</v>
      </c>
      <c r="FM9" s="22">
        <v>7</v>
      </c>
      <c r="FN9" s="22" t="str">
        <f>IF('Extrato 1'!$FG$13='Extrato 1'!$GB$29,'Extrato 1'!AE9,IF('Extrato 1'!$FG$13='Extrato 1'!$GC$29,'Extrato 1'!BO9,IF('Extrato 1'!$FG$13='Extrato 1'!$EJ$2,'Extrato 1'!CY9,"")))</f>
        <v/>
      </c>
      <c r="FO9" s="22">
        <v>7</v>
      </c>
      <c r="FP9" s="22" t="str">
        <f>IF('Extrato 1'!$FG$13='Extrato 1'!$GB$29,'Extrato 1'!AJ9,IF('Extrato 1'!$FG$13='Extrato 1'!$GC$29,'Extrato 1'!BT9,IF('Extrato 1'!$FG$13='Extrato 1'!$EJ$2,'Extrato 1'!DD9,"")))</f>
        <v/>
      </c>
      <c r="FQ9" s="22">
        <v>7</v>
      </c>
      <c r="FR9" s="22" t="str">
        <f>IF('Extrato 1'!$FG$13='Extrato 1'!$GB$29,'Extrato 1'!AO9,IF('Extrato 1'!$FG$13='Extrato 1'!$GC$29,'Extrato 1'!BY9,IF('Extrato 1'!$FG$13='Extrato 1'!$EJ$2,'Extrato 1'!DI9,"")))</f>
        <v/>
      </c>
      <c r="FS9" s="22">
        <v>7</v>
      </c>
      <c r="FT9" s="22" t="str">
        <f>IF('Extrato 1'!$FG$13='Extrato 1'!$GB$29,'Extrato 1'!AT9,IF('Extrato 1'!$FG$13='Extrato 1'!$GC$29,'Extrato 1'!CD9,IF('Extrato 1'!$FG$13='Extrato 1'!$EJ$2,'Extrato 1'!DN9,"")))</f>
        <v/>
      </c>
      <c r="FU9" s="22">
        <v>7</v>
      </c>
      <c r="FV9" s="22" t="str">
        <f>IF('Extrato 1'!$FG$13='Extrato 1'!$GB$29,'Extrato 1'!AY9,IF('Extrato 1'!$FG$13='Extrato 1'!$GC$29,'Extrato 1'!CI9,IF('Extrato 1'!$FG$13='Extrato 1'!$EJ$2,'Extrato 1'!DS9,"")))</f>
        <v/>
      </c>
      <c r="FW9" s="22">
        <v>7</v>
      </c>
      <c r="FX9" s="22" t="str">
        <f>IF('Extrato 1'!$FG$13='Extrato 1'!$GB$29,'Extrato 1'!BD9,IF('Extrato 1'!$FG$13='Extrato 1'!$GC$29,'Extrato 1'!CN9,IF('Extrato 1'!$FG$13='Extrato 1'!$EJ$2,'Extrato 1'!DX9,"")))</f>
        <v/>
      </c>
      <c r="FY9" s="22">
        <v>7</v>
      </c>
      <c r="FZ9" s="22" t="str">
        <f>IF('Extrato 1'!$FG$13='Extrato 1'!$GB$29,'Extrato 1'!BI9,IF('Extrato 1'!$FG$13='Extrato 1'!$GC$29,'Extrato 1'!CS9,IF('Extrato 1'!$FG$13='Extrato 1'!$EJ$2,'Extrato 1'!EC9,"")))</f>
        <v/>
      </c>
      <c r="GB9" s="30" t="str">
        <f>IF('Extrato 1'!$NH$2&gt;=3,'Extrato 1'!FN10,"")</f>
        <v/>
      </c>
      <c r="GC9" s="30" t="str">
        <f>IF('Extrato 1'!$NH$2&gt;=3,'Extrato 1'!FP10,"")</f>
        <v/>
      </c>
      <c r="GD9" s="30" t="str">
        <f>IF('Extrato 1'!$NH$2&gt;=3,'Extrato 1'!FR10,"")</f>
        <v/>
      </c>
      <c r="GE9" s="30" t="str">
        <f>IF('Extrato 1'!$NH$2&gt;=4,'Extrato 1'!FT10,"")</f>
        <v/>
      </c>
      <c r="GF9" s="30" t="str">
        <f>IF('Extrato 1'!$NH$2&gt;=5,'Extrato 1'!FV10,"")</f>
        <v/>
      </c>
      <c r="GG9" s="30" t="str">
        <f>IF('Extrato 1'!$NH$2&gt;=6,'Extrato 1'!FX10,"")</f>
        <v/>
      </c>
      <c r="GH9" s="30" t="str">
        <f>IF('Extrato 1'!$NH$2&gt;=7,'Extrato 1'!FZ10,"")</f>
        <v/>
      </c>
      <c r="GK9" s="22" t="str">
        <f>IF('Extrato 1'!GL4=0,"",'Extrato 1'!GL4)</f>
        <v>2ª</v>
      </c>
      <c r="GL9" s="22" t="str">
        <f>IF('Extrato 1'!GK4=0,"",'Extrato 1'!GK4)</f>
        <v>1ª</v>
      </c>
      <c r="GM9" s="22" t="str">
        <f>IF('Extrato 1'!GM4=0,"",'Extrato 1'!GM4)</f>
        <v>3ª</v>
      </c>
      <c r="GN9" s="22" t="str">
        <f>IF('Extrato 1'!GN4=0,"",'Extrato 1'!GN4)</f>
        <v>4ª</v>
      </c>
      <c r="GO9" s="22" t="str">
        <f>IF('Extrato 1'!GO4=0,"",'Extrato 1'!GO4)</f>
        <v>5ª</v>
      </c>
      <c r="GP9" s="22" t="str">
        <f>IF('Extrato 1'!GP4=0,"",'Extrato 1'!GP4)</f>
        <v>6ª</v>
      </c>
      <c r="GQ9" s="22" t="str">
        <f>IF('Extrato 1'!GQ4=0,"",'Extrato 1'!GQ4)</f>
        <v>7ª</v>
      </c>
      <c r="GS9" s="10">
        <v>1</v>
      </c>
      <c r="GT9" s="10">
        <v>2</v>
      </c>
      <c r="GU9" s="10">
        <v>3</v>
      </c>
      <c r="GV9" s="10">
        <v>4</v>
      </c>
      <c r="GW9" s="10">
        <v>5</v>
      </c>
      <c r="GX9" s="10">
        <v>6</v>
      </c>
      <c r="GY9" s="10" t="str">
        <f>'Extrato 1'!$GK$6&amp;" "&amp;1</f>
        <v>≠ 1</v>
      </c>
      <c r="GZ9" s="18" t="str">
        <f>'Extrato 1'!$GK$6&amp;" "&amp;2</f>
        <v>≠ 2</v>
      </c>
      <c r="HA9" s="10" t="str">
        <f>'Extrato 1'!$GK$6&amp;" "&amp;3</f>
        <v>≠ 3</v>
      </c>
      <c r="HB9" s="10" t="str">
        <f>'Extrato 1'!$GK$6&amp;" "&amp;4</f>
        <v>≠ 4</v>
      </c>
      <c r="HC9" s="10" t="str">
        <f>'Extrato 1'!$GK$6&amp;" "&amp;5</f>
        <v>≠ 5</v>
      </c>
      <c r="HD9" s="10" t="str">
        <f>'Extrato 1'!$GK$6&amp;" "&amp;6</f>
        <v>≠ 6</v>
      </c>
      <c r="HE9" s="265" t="s">
        <v>14</v>
      </c>
      <c r="HF9" s="265"/>
      <c r="HG9" s="265"/>
      <c r="HH9" s="265"/>
      <c r="HI9" s="265"/>
      <c r="HJ9" s="265"/>
      <c r="HK9" s="265" t="s">
        <v>13</v>
      </c>
      <c r="HL9" s="265"/>
      <c r="HM9" s="265"/>
      <c r="HN9" s="265"/>
      <c r="HO9" s="265"/>
      <c r="HP9" s="265"/>
      <c r="HQ9" s="10">
        <v>1</v>
      </c>
      <c r="HR9" s="10">
        <v>2</v>
      </c>
      <c r="HS9" s="10">
        <v>3</v>
      </c>
      <c r="HT9" s="10">
        <v>4</v>
      </c>
      <c r="HU9" s="10">
        <v>5</v>
      </c>
      <c r="HV9" s="10">
        <v>6</v>
      </c>
      <c r="HW9" s="265" t="s">
        <v>12</v>
      </c>
      <c r="HX9" s="265"/>
      <c r="HY9" s="265"/>
      <c r="HZ9" s="265"/>
      <c r="IA9" s="265"/>
      <c r="IB9" s="265"/>
      <c r="IC9" s="17" t="str">
        <f t="shared" ref="IC9:IH9" si="13">IF(HQ10=0,"",HQ10&amp;" = ")</f>
        <v xml:space="preserve">1ª = </v>
      </c>
      <c r="ID9" s="17" t="str">
        <f t="shared" si="13"/>
        <v xml:space="preserve">3ª = </v>
      </c>
      <c r="IE9" s="17" t="str">
        <f t="shared" si="13"/>
        <v xml:space="preserve">4ª = </v>
      </c>
      <c r="IF9" s="17" t="str">
        <f t="shared" si="13"/>
        <v xml:space="preserve">5ª = </v>
      </c>
      <c r="IG9" s="17" t="str">
        <f t="shared" si="13"/>
        <v xml:space="preserve">6ª = </v>
      </c>
      <c r="IH9" s="17" t="str">
        <f t="shared" si="13"/>
        <v xml:space="preserve">7ª = </v>
      </c>
      <c r="II9" s="10" t="s">
        <v>11</v>
      </c>
      <c r="IJ9" s="10" t="s">
        <v>10</v>
      </c>
      <c r="IK9" s="10" t="s">
        <v>9</v>
      </c>
      <c r="IL9" s="10" t="s">
        <v>8</v>
      </c>
      <c r="IM9" s="10" t="s">
        <v>7</v>
      </c>
      <c r="IN9" s="10" t="s">
        <v>6</v>
      </c>
      <c r="JD9" s="30" t="str">
        <f>IF(GS26=0,"",GS26)</f>
        <v>semelhante a 1ª colocada e semelhante a 2ª colocada.</v>
      </c>
      <c r="JE9" s="30" t="str">
        <f>IF(GT26=0,"",GT26)</f>
        <v>semelhante a 1ª colocada, semelhante a 2ª colocada e semelhante a 3ª colocada.</v>
      </c>
      <c r="JF9" s="30" t="str">
        <f>IF(GU26=0,"",GU26)</f>
        <v>semelhante a 1ª colocada, semelhante a 2ª colocada, semelhante a 3ª colocada e semelhante a 4ª colocada.</v>
      </c>
      <c r="JG9" s="30" t="str">
        <f>IF(GV26=0,"",GV26)</f>
        <v>semelhante a 1ª colocada, semelhante a 2ª colocada, semelhante a 3ª colocada, semelhante a 4ª colocada e semelhante a 6ª colocada.</v>
      </c>
      <c r="JH9" s="30" t="str">
        <f>IF(GW26=0,"",GW26)</f>
        <v>semelhante a 1ª colocada, semelhante a 2ª colocada, semelhante a 3ª colocada, semelhante a 4ª colocada, semelhante a 6ª colocada e semelhante a 7ª colocada.</v>
      </c>
      <c r="MB9" s="32">
        <f t="shared" si="12"/>
        <v>5</v>
      </c>
      <c r="MC9" s="32">
        <v>7</v>
      </c>
      <c r="MD9" s="32" t="str">
        <f>IF('Extrato 1'!X7=0,"",'Extrato 1'!X7)</f>
        <v>Edna Dias (96)</v>
      </c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G9" s="36" t="s">
        <v>15</v>
      </c>
      <c r="NH9" s="33">
        <f>'Análise Quantitativa'!Y30</f>
        <v>1</v>
      </c>
      <c r="NI9" s="26"/>
    </row>
    <row r="10" spans="2:376" ht="15" customHeight="1" x14ac:dyDescent="0.25">
      <c r="B10" s="19">
        <f>'Extrato 1'!MC12</f>
        <v>10</v>
      </c>
      <c r="C10" s="7">
        <f>Esboço!AX8</f>
        <v>8</v>
      </c>
      <c r="D10" s="4">
        <f>IF('Análise Quantitativa'!R44=0,"",'Análise Quantitativa'!R44)</f>
        <v>21.7</v>
      </c>
      <c r="E10" s="3">
        <f>IF('Análise Quantitativa'!P44=0,"",'Análise Quantitativa'!P44)</f>
        <v>33</v>
      </c>
      <c r="F10" s="19">
        <f t="shared" si="0"/>
        <v>21.7</v>
      </c>
      <c r="G10" s="19">
        <f t="shared" si="1"/>
        <v>21.7</v>
      </c>
      <c r="H10" s="22">
        <v>26.21</v>
      </c>
      <c r="I10" s="22">
        <v>26.21</v>
      </c>
      <c r="J10" s="76">
        <f>IFERROR(IF('Análise Quantitativa'!$D$30="Máximo",RANK(D10,$D$3:$D$72,0),IF('Análise Quantitativa'!$D$30="Mínimo",RANK(D10,$D$3:$D$72,1),IF('Análise Quantitativa'!$D$30="- Mínimo",RANK(D10,$D$3:$D$72,1),""))),"")</f>
        <v>4</v>
      </c>
      <c r="K10" s="76">
        <f>IFERROR(IF('Análise Quantitativa'!$D$30="Máximo",_xlfn.RANK.EQ(D10,$D$3:$D$72,0)+COUNTIF($D$3:D10,D10)-1,IF('Análise Quantitativa'!$D$30="Mínimo",_xlfn.RANK.EQ(D10,$D$3:$D$72,1)+COUNTIF($D$3:D10,D10)-1,IF('Análise Quantitativa'!$D$30="- Mínimo",_xlfn.RANK.EQ(D10,$D$3:$D$72,1)+COUNTIF($D$3:D10,D10)-1,""))),"")</f>
        <v>4</v>
      </c>
      <c r="L10" s="6" t="str">
        <f>IFERROR(IF(ISBLANK(D10),"",IF(AND(D10&gt;'Extrato 1'!$EW$3),'Extrato 1'!$HR$2,IF(AND(D10&lt;'Extrato 1'!$EX$3),'Extrato 1'!$HQ$2,'Extrato 1'!$HP$2))),"")</f>
        <v>≥ ₯ ≤</v>
      </c>
      <c r="M10" s="6" t="str">
        <f>IF((((IF(AND('Extrato 1'!D10&gt;'Extrato 1'!$EW$3),(('Extrato 1'!$EW$3-'Extrato 1'!D10)/'Extrato 1'!D10),IF(AND('Extrato 1'!D10&lt;'Extrato 1'!$EX$3),(('Extrato 1'!$EX$3-'Extrato 1'!D10)/'Extrato 1'!D10),'Extrato 1'!$HW$2)))))&lt;0,IF(AND('Extrato 1'!D10&gt;'Extrato 1'!$EW$3),(('Extrato 1'!$EW$3-'Extrato 1'!D10)/'Extrato 1'!D10),IF(AND('Extrato 1'!D10&lt;'Extrato 1'!$EX$3),(('Extrato 1'!$EX$3-'Extrato 1'!D10)/'Extrato 1'!D10),'Extrato 1'!$HW$2))*-1,IF(AND('Extrato 1'!D10&gt;'Extrato 1'!$EW$3),(('Extrato 1'!$EW$3-'Extrato 1'!D10)/'Extrato 1'!D10),IF(AND('Extrato 1'!D10&lt;'Extrato 1'!$EX$3),(('Extrato 1'!$EX$3-'Extrato 1'!D10)/'Extrato 1'!D10),'Extrato 1'!$HW$2)))</f>
        <v/>
      </c>
      <c r="N10" s="6" t="str">
        <f>IF(AND(D10&gt;'Extrato 1'!$EW$3),M10,"")</f>
        <v/>
      </c>
      <c r="O10" s="6" t="str">
        <f>IF(D10&lt;'Extrato 1'!$EX$3,M10,"")</f>
        <v/>
      </c>
      <c r="P10" s="5">
        <f>IF('Extrato 1'!L10='Extrato 1'!$HP$2,'Extrato 1'!D10,"")</f>
        <v>21.7</v>
      </c>
      <c r="Q10" s="4" t="str">
        <f>IF(ISNA(HLOOKUP($Q$2,'Extrato 1'!$ME$3:$NE$74,B10,0)),"",IF(HLOOKUP($Q$2,'Extrato 1'!$ME$3:$NE$74,B10,0)="","",IF(HLOOKUP($Q$2,'Extrato 1'!$ME$3:$NE$74,B10,0)=0,"",HLOOKUP($Q$2,'Extrato 1'!$ME$3:$NE$74,B10,0))))</f>
        <v/>
      </c>
      <c r="S10" s="77">
        <f t="shared" si="6"/>
        <v>4</v>
      </c>
      <c r="T10" s="19">
        <f t="shared" si="2"/>
        <v>33</v>
      </c>
      <c r="U10" s="3" t="str">
        <f>IF('Análise Quantitativa'!C44=0,"",'Análise Quantitativa'!C44)</f>
        <v>Yslani Vieira</v>
      </c>
      <c r="V10" s="19">
        <f t="shared" si="3"/>
        <v>4</v>
      </c>
      <c r="X10" s="19" t="str">
        <f t="shared" si="4"/>
        <v>Yslani Vieira (33)</v>
      </c>
      <c r="Y10" s="19">
        <f t="shared" si="5"/>
        <v>21.7</v>
      </c>
      <c r="AA10" s="19" t="str">
        <f>IF('Extrato 1'!D10='Extrato 1'!$EF$3,'Extrato 1'!E10,"")</f>
        <v/>
      </c>
      <c r="AB10" s="19" t="str">
        <f>IF(AA10="","-",'Extrato 1'!S10)</f>
        <v>-</v>
      </c>
      <c r="AC10" s="19" t="str">
        <v/>
      </c>
      <c r="AD10" s="19" t="str">
        <f>IF(AC10="","",VLOOKUP(AC10,'Extrato 1'!$S$3:$U$72,3,0))</f>
        <v/>
      </c>
      <c r="AE10" s="2" t="str">
        <f>IF(AC10="","",AD10&amp;" ("&amp;VLOOKUP(AC10,'Extrato 1'!$S$3:$U$72,2,0)&amp;")")</f>
        <v/>
      </c>
      <c r="AF10" s="19" t="str">
        <f>IF('Extrato 1'!D10='Extrato 1'!$EF$4,'Extrato 1'!E10,"")</f>
        <v/>
      </c>
      <c r="AG10" s="19" t="str">
        <f>IF(AF10="","-",'Extrato 1'!$S10)</f>
        <v>-</v>
      </c>
      <c r="AH10" s="19" t="str">
        <v/>
      </c>
      <c r="AI10" s="19" t="str">
        <f>IF(AH10="","",VLOOKUP(AH10,'Extrato 1'!$S$3:$U$72,3,0))</f>
        <v/>
      </c>
      <c r="AJ10" s="2" t="str">
        <f>IF(AH10="","",AI10&amp;" ("&amp;VLOOKUP(AH10,'Extrato 1'!$S$3:$U$72,2,0)&amp;")")</f>
        <v/>
      </c>
      <c r="AK10" s="19" t="str">
        <f>IF('Extrato 1'!D10='Extrato 1'!$EF$5,'Extrato 1'!E10,"")</f>
        <v/>
      </c>
      <c r="AL10" s="19" t="str">
        <f>IF(AK10="","-",'Extrato 1'!$S10)</f>
        <v>-</v>
      </c>
      <c r="AM10" s="19" t="str">
        <v/>
      </c>
      <c r="AN10" s="19" t="str">
        <f>IF(AM10="","",VLOOKUP(AM10,'Extrato 1'!$S$3:$U$72,3,0))</f>
        <v/>
      </c>
      <c r="AO10" s="2" t="str">
        <f>IF(AM10="","",AN10&amp;" ("&amp;VLOOKUP(AM10,'Extrato 1'!$S$3:$U$72,2,0)&amp;")")</f>
        <v/>
      </c>
      <c r="AP10" s="19" t="str">
        <f>IF('Extrato 1'!D10='Extrato 1'!$EF$6,'Extrato 1'!E10,"")</f>
        <v/>
      </c>
      <c r="AQ10" s="19" t="str">
        <f>IF(AP10="","-",'Extrato 1'!$S10)</f>
        <v>-</v>
      </c>
      <c r="AR10" s="19" t="str">
        <v/>
      </c>
      <c r="AS10" s="19" t="str">
        <f>IF(AR10="","",VLOOKUP(AR10,'Extrato 1'!$S$3:$U$72,3,0))</f>
        <v/>
      </c>
      <c r="AT10" s="2" t="str">
        <f>IF(AR10="","",AS10&amp;" ("&amp;VLOOKUP(AR10,'Extrato 1'!$S$3:$U$72,2,0)&amp;")")</f>
        <v/>
      </c>
      <c r="AU10" s="19">
        <f>IF('Extrato 1'!D10='Extrato 1'!$EF$7,'Extrato 1'!E10,"")</f>
        <v>33</v>
      </c>
      <c r="AV10" s="19">
        <f>IF(AU10="","-",'Extrato 1'!$S10)</f>
        <v>4</v>
      </c>
      <c r="AW10" s="19" t="str">
        <v/>
      </c>
      <c r="AX10" s="19" t="str">
        <f>IF(AW10="","",VLOOKUP(AW10,'Extrato 1'!$S$3:$U$72,3,0))</f>
        <v/>
      </c>
      <c r="AY10" s="2" t="str">
        <f>IF(AW10="","",AX10&amp;" ("&amp;VLOOKUP(AW10,'Extrato 1'!$S$3:$U$72,2,0)&amp;")")</f>
        <v/>
      </c>
      <c r="AZ10" s="19" t="str">
        <f>IF('Extrato 1'!D10='Extrato 1'!$EF$8,'Extrato 1'!E10,"")</f>
        <v/>
      </c>
      <c r="BA10" s="19" t="str">
        <f>IF(AZ10="","-",'Extrato 1'!$S10)</f>
        <v>-</v>
      </c>
      <c r="BB10" s="19" t="str">
        <v/>
      </c>
      <c r="BC10" s="19" t="str">
        <f>IF(BB10="","",VLOOKUP(BB10,'Extrato 1'!$S$3:$U$72,3,0))</f>
        <v/>
      </c>
      <c r="BD10" s="2" t="str">
        <f>IF(BB10="","",BC10&amp;" ("&amp;VLOOKUP(BB10,'Extrato 1'!$S$3:$U$72,2,0)&amp;")")</f>
        <v/>
      </c>
      <c r="BE10" s="19" t="str">
        <f>IF('Extrato 1'!D10='Extrato 1'!$EF$9,'Extrato 1'!E10,"")</f>
        <v/>
      </c>
      <c r="BF10" s="19" t="str">
        <f>IF(BE10="","-",'Extrato 1'!$S10)</f>
        <v>-</v>
      </c>
      <c r="BG10" s="19" t="str">
        <v/>
      </c>
      <c r="BH10" s="19" t="str">
        <f>IF(BG10="","",VLOOKUP(BG10,'Extrato 1'!$S$3:$U$72,3,0))</f>
        <v/>
      </c>
      <c r="BI10" s="2" t="str">
        <f>IF(BG10="","",BH10&amp;" ("&amp;VLOOKUP(BG10,'Extrato 1'!$S$3:$U$72,2,0)&amp;")")</f>
        <v/>
      </c>
      <c r="BK10" s="19" t="str">
        <f>IF('Extrato 1'!D10='Extrato 1'!$EH$3,'Extrato 1'!E10,"")</f>
        <v/>
      </c>
      <c r="BL10" s="19" t="str">
        <f>IF(BK10="","-",'Extrato 1'!S10)</f>
        <v>-</v>
      </c>
      <c r="BM10" s="19" t="str">
        <v/>
      </c>
      <c r="BN10" s="19" t="str">
        <f>IF(BM10="","",VLOOKUP(BM10,'Extrato 1'!$S$3:$U$72,3,0))</f>
        <v/>
      </c>
      <c r="BO10" s="2" t="str">
        <f>IF(BM10="","",BN10&amp;" ("&amp;VLOOKUP(BM10,'Extrato 1'!$S$3:$U$72,2,0)&amp;")")</f>
        <v/>
      </c>
      <c r="BP10" s="19" t="str">
        <f>IF('Extrato 1'!D10='Extrato 1'!$EH$4,'Extrato 1'!E10,"")</f>
        <v/>
      </c>
      <c r="BQ10" s="19" t="str">
        <f>IF(BP10="","-",'Extrato 1'!$S10)</f>
        <v>-</v>
      </c>
      <c r="BR10" s="19" t="str">
        <v/>
      </c>
      <c r="BS10" s="19" t="str">
        <f>IF(BR10="","",VLOOKUP(BR10,'Extrato 1'!$S$3:$U$72,3,0))</f>
        <v/>
      </c>
      <c r="BT10" s="2" t="str">
        <f>IF(BR10="","",BS10&amp;" ("&amp;VLOOKUP(BR10,'Extrato 1'!$S$3:$U$72,2,0)&amp;")")</f>
        <v/>
      </c>
      <c r="BU10" s="19" t="str">
        <f>IF('Extrato 1'!D10='Extrato 1'!$EH$5,'Extrato 1'!E10,"")</f>
        <v/>
      </c>
      <c r="BV10" s="19" t="str">
        <f>IF(BU10="","-",'Extrato 1'!$S10)</f>
        <v>-</v>
      </c>
      <c r="BW10" s="19" t="str">
        <v/>
      </c>
      <c r="BX10" s="19" t="str">
        <f>IF(BW10="","",VLOOKUP(BW10,'Extrato 1'!$S$3:$U$72,3,0))</f>
        <v/>
      </c>
      <c r="BY10" s="2" t="str">
        <f>IF(BW10="","",BX10&amp;" ("&amp;VLOOKUP(BW10,'Extrato 1'!$S$3:$U$72,2,0)&amp;")")</f>
        <v/>
      </c>
      <c r="BZ10" s="19">
        <f>IF('Extrato 1'!D10='Extrato 1'!$EH$6,'Extrato 1'!E10,"")</f>
        <v>33</v>
      </c>
      <c r="CA10" s="19">
        <f>IF(BZ10="","-",'Extrato 1'!$S10)</f>
        <v>4</v>
      </c>
      <c r="CB10" s="19" t="str">
        <v/>
      </c>
      <c r="CC10" s="19" t="str">
        <f>IF(CB10="","",VLOOKUP(CB10,'Extrato 1'!$S$3:$U$72,3,0))</f>
        <v/>
      </c>
      <c r="CD10" s="2" t="str">
        <f>IF(CB10="","",CC10&amp;" ("&amp;VLOOKUP(CB10,'Extrato 1'!$S$3:$U$72,2,0)&amp;")")</f>
        <v/>
      </c>
      <c r="CE10" s="19" t="str">
        <f>IF('Extrato 1'!D10='Extrato 1'!$EH$7,'Extrato 1'!E10,"")</f>
        <v/>
      </c>
      <c r="CF10" s="19" t="str">
        <f>IF(CE10="","-",'Extrato 1'!$S10)</f>
        <v>-</v>
      </c>
      <c r="CG10" s="19" t="str">
        <v/>
      </c>
      <c r="CH10" s="19" t="str">
        <f>IF(CG10="","",VLOOKUP(CG10,'Extrato 1'!$S$3:$U$72,3,0))</f>
        <v/>
      </c>
      <c r="CI10" s="2" t="str">
        <f>IF(CG10="","",CH10&amp;" ("&amp;VLOOKUP(CG10,'Extrato 1'!$S$3:$U$72,2,0)&amp;")")</f>
        <v/>
      </c>
      <c r="CJ10" s="19" t="str">
        <f>IF('Extrato 1'!D10='Extrato 1'!$EH$8,'Extrato 1'!E10,"")</f>
        <v/>
      </c>
      <c r="CK10" s="19" t="str">
        <f>IF(CJ10="","-",'Extrato 1'!$S10)</f>
        <v>-</v>
      </c>
      <c r="CL10" s="19" t="str">
        <v/>
      </c>
      <c r="CM10" s="19" t="str">
        <f>IF(CL10="","",VLOOKUP(CL10,'Extrato 1'!$S$3:$U$72,3,0))</f>
        <v/>
      </c>
      <c r="CN10" s="2" t="str">
        <f>IF(CL10="","",CM10&amp;" ("&amp;VLOOKUP(CL10,'Extrato 1'!$S$3:$U$72,2,0)&amp;")")</f>
        <v/>
      </c>
      <c r="CO10" s="19" t="str">
        <f>IF('Extrato 1'!D10='Extrato 1'!$EH$9,'Extrato 1'!E10,"")</f>
        <v/>
      </c>
      <c r="CP10" s="19" t="str">
        <f>IF(CO10="","-",'Extrato 1'!$S10)</f>
        <v>-</v>
      </c>
      <c r="CQ10" s="19" t="str">
        <v/>
      </c>
      <c r="CR10" s="19" t="str">
        <f>IF(CQ10="","",VLOOKUP(CQ10,'Extrato 1'!$S$3:$U$72,3,0))</f>
        <v/>
      </c>
      <c r="CS10" s="2" t="str">
        <f>IF(CQ10="","",CR10&amp;" ("&amp;VLOOKUP(CQ10,'Extrato 1'!$S$3:$U$72,2,0)&amp;")")</f>
        <v/>
      </c>
      <c r="CU10" s="19" t="str">
        <f>IF('Extrato 1'!D10='Extrato 1'!$EJ$3,'Extrato 1'!E10,"")</f>
        <v/>
      </c>
      <c r="CV10" s="19" t="str">
        <f>IF(CU10="","-",'Extrato 1'!S10)</f>
        <v>-</v>
      </c>
      <c r="CW10" s="19" t="str">
        <v/>
      </c>
      <c r="CX10" s="19" t="str">
        <f>IF(CW10="","",VLOOKUP(CW10,'Extrato 1'!$S$3:$U$72,3,0))</f>
        <v/>
      </c>
      <c r="CY10" s="2" t="str">
        <f>IF(CW10="","",CX10&amp;" ("&amp;VLOOKUP(CW10,'Extrato 1'!$S$3:$U$72,2,0)&amp;")")</f>
        <v/>
      </c>
      <c r="CZ10" s="19" t="str">
        <f>IF('Extrato 1'!D10='Extrato 1'!$EJ$4,'Extrato 1'!E10,"")</f>
        <v/>
      </c>
      <c r="DA10" s="19" t="str">
        <f>IF(CZ10="","-",'Extrato 1'!$S10)</f>
        <v>-</v>
      </c>
      <c r="DB10" s="19" t="str">
        <v/>
      </c>
      <c r="DC10" s="19" t="str">
        <f>IF(DB10="","",VLOOKUP(DB10,'Extrato 1'!$S$3:$U$72,3,0))</f>
        <v/>
      </c>
      <c r="DD10" s="2" t="str">
        <f>IF(DB10="","",DC10&amp;" ("&amp;VLOOKUP(DB10,'Extrato 1'!$S$3:$U$72,2,0)&amp;")")</f>
        <v/>
      </c>
      <c r="DE10" s="19" t="str">
        <f>IF('Extrato 1'!D10='Extrato 1'!$EJ$5,'Extrato 1'!E10,"")</f>
        <v/>
      </c>
      <c r="DF10" s="19" t="str">
        <f>IF(DE10="","-",'Extrato 1'!$S10)</f>
        <v>-</v>
      </c>
      <c r="DG10" s="19" t="str">
        <v/>
      </c>
      <c r="DH10" s="19" t="str">
        <f>IF(DG10="","",VLOOKUP(DG10,'Extrato 1'!$S$3:$U$72,3,0))</f>
        <v/>
      </c>
      <c r="DI10" s="2" t="str">
        <f>IF(DG10="","",DH10&amp;" ("&amp;VLOOKUP(DG10,'Extrato 1'!$S$3:$U$72,2,0)&amp;")")</f>
        <v/>
      </c>
      <c r="DJ10" s="19" t="str">
        <f>IF('Extrato 1'!D10='Extrato 1'!$EJ$6,'Extrato 1'!E10,"")</f>
        <v/>
      </c>
      <c r="DK10" s="19" t="str">
        <f>IF(DJ10="","-",'Extrato 1'!$S10)</f>
        <v>-</v>
      </c>
      <c r="DL10" s="19" t="str">
        <v/>
      </c>
      <c r="DM10" s="19" t="str">
        <f>IF(DL10="","",VLOOKUP(DL10,'Extrato 1'!$S$3:$U$72,3,0))</f>
        <v/>
      </c>
      <c r="DN10" s="2" t="str">
        <f>IF(DL10="","",DM10&amp;" ("&amp;VLOOKUP(DL10,'Extrato 1'!$S$3:$U$72,2,0)&amp;")")</f>
        <v/>
      </c>
      <c r="DO10" s="19" t="str">
        <f>IF('Extrato 1'!D10='Extrato 1'!$EJ$7,'Extrato 1'!E10,"")</f>
        <v/>
      </c>
      <c r="DP10" s="19" t="str">
        <f>IF(DO10="","-",'Extrato 1'!$S10)</f>
        <v>-</v>
      </c>
      <c r="DQ10" s="19" t="str">
        <v/>
      </c>
      <c r="DR10" s="19" t="str">
        <f>IF(DQ10="","",VLOOKUP(DQ10,'Extrato 1'!$S$3:$U$72,3,0))</f>
        <v/>
      </c>
      <c r="DS10" s="2" t="str">
        <f>IF(DQ10="","",DR10&amp;" ("&amp;VLOOKUP(DQ10,'Extrato 1'!$S$3:$U$72,2,0)&amp;")")</f>
        <v/>
      </c>
      <c r="DT10" s="19" t="str">
        <f>IF('Extrato 1'!D10='Extrato 1'!$EJ$8,'Extrato 1'!E10,"")</f>
        <v/>
      </c>
      <c r="DU10" s="19" t="str">
        <f>IF(DT10="","-",'Extrato 1'!$S10)</f>
        <v>-</v>
      </c>
      <c r="DV10" s="19" t="str">
        <v/>
      </c>
      <c r="DW10" s="19" t="str">
        <f>IF(DV10="","",VLOOKUP(DV10,'Extrato 1'!$S$3:$U$72,3,0))</f>
        <v/>
      </c>
      <c r="DX10" s="2" t="str">
        <f>IF(DV10="","",DW10&amp;" ("&amp;VLOOKUP(DV10,'Extrato 1'!$S$3:$U$72,2,0)&amp;")")</f>
        <v/>
      </c>
      <c r="DY10" s="19" t="str">
        <f>IF('Extrato 1'!D10='Extrato 1'!$EJ$9,'Extrato 1'!E10,"")</f>
        <v/>
      </c>
      <c r="DZ10" s="19" t="str">
        <f>IF(DY10="","-",'Extrato 1'!$S10)</f>
        <v>-</v>
      </c>
      <c r="EA10" s="19" t="str">
        <v/>
      </c>
      <c r="EB10" s="19" t="str">
        <f>IF(EA10="","",VLOOKUP(EA10,'Extrato 1'!$S$3:$U$72,3,0))</f>
        <v/>
      </c>
      <c r="EC10" s="2" t="str">
        <f>IF(EA10="","",EB10&amp;" ("&amp;VLOOKUP(EA10,'Extrato 1'!$S$3:$U$72,2,0)&amp;")")</f>
        <v/>
      </c>
      <c r="FG10" s="32" t="str">
        <f>IF(VLOOKUP($FH$8,'Extrato 1'!$GE$21:$GF$27,2,0)=0,"",VLOOKUP($FH$8,'Extrato 1'!$GE$21:$GF$27,2,0))</f>
        <v>2ª Colocação (1)</v>
      </c>
      <c r="FH10" s="32" t="str">
        <f>IF(VLOOKUP($FH$8,'Extrato 1'!$FJ$3:$FK$9,2,0)=0,"",VLOOKUP($FH$8,'Extrato 1'!$FJ$3:$FK$9,2,0))</f>
        <v>Emelynne Brito (100)</v>
      </c>
      <c r="FM10" s="22">
        <v>8</v>
      </c>
      <c r="FN10" s="22" t="str">
        <f>IF('Extrato 1'!$FG$13='Extrato 1'!$GB$29,'Extrato 1'!AE10,IF('Extrato 1'!$FG$13='Extrato 1'!$GC$29,'Extrato 1'!BO10,IF('Extrato 1'!$FG$13='Extrato 1'!$EJ$2,'Extrato 1'!CY10,"")))</f>
        <v/>
      </c>
      <c r="FO10" s="22">
        <v>8</v>
      </c>
      <c r="FP10" s="22" t="str">
        <f>IF('Extrato 1'!$FG$13='Extrato 1'!$GB$29,'Extrato 1'!AJ10,IF('Extrato 1'!$FG$13='Extrato 1'!$GC$29,'Extrato 1'!BT10,IF('Extrato 1'!$FG$13='Extrato 1'!$EJ$2,'Extrato 1'!DD10,"")))</f>
        <v/>
      </c>
      <c r="FQ10" s="22">
        <v>8</v>
      </c>
      <c r="FR10" s="22" t="str">
        <f>IF('Extrato 1'!$FG$13='Extrato 1'!$GB$29,'Extrato 1'!AO10,IF('Extrato 1'!$FG$13='Extrato 1'!$GC$29,'Extrato 1'!BY10,IF('Extrato 1'!$FG$13='Extrato 1'!$EJ$2,'Extrato 1'!DI10,"")))</f>
        <v/>
      </c>
      <c r="FS10" s="22">
        <v>8</v>
      </c>
      <c r="FT10" s="22" t="str">
        <f>IF('Extrato 1'!$FG$13='Extrato 1'!$GB$29,'Extrato 1'!AT10,IF('Extrato 1'!$FG$13='Extrato 1'!$GC$29,'Extrato 1'!CD10,IF('Extrato 1'!$FG$13='Extrato 1'!$EJ$2,'Extrato 1'!DN10,"")))</f>
        <v/>
      </c>
      <c r="FU10" s="22">
        <v>8</v>
      </c>
      <c r="FV10" s="22" t="str">
        <f>IF('Extrato 1'!$FG$13='Extrato 1'!$GB$29,'Extrato 1'!AY10,IF('Extrato 1'!$FG$13='Extrato 1'!$GC$29,'Extrato 1'!CI10,IF('Extrato 1'!$FG$13='Extrato 1'!$EJ$2,'Extrato 1'!DS10,"")))</f>
        <v/>
      </c>
      <c r="FW10" s="22">
        <v>8</v>
      </c>
      <c r="FX10" s="22" t="str">
        <f>IF('Extrato 1'!$FG$13='Extrato 1'!$GB$29,'Extrato 1'!BD10,IF('Extrato 1'!$FG$13='Extrato 1'!$GC$29,'Extrato 1'!CN10,IF('Extrato 1'!$FG$13='Extrato 1'!$EJ$2,'Extrato 1'!DX10,"")))</f>
        <v/>
      </c>
      <c r="FY10" s="22">
        <v>8</v>
      </c>
      <c r="FZ10" s="22" t="str">
        <f>IF('Extrato 1'!$FG$13='Extrato 1'!$GB$29,'Extrato 1'!BI10,IF('Extrato 1'!$FG$13='Extrato 1'!$GC$29,'Extrato 1'!CS10,IF('Extrato 1'!$FG$13='Extrato 1'!$EJ$2,'Extrato 1'!EC10,"")))</f>
        <v/>
      </c>
      <c r="GB10" s="30" t="str">
        <f>IF('Extrato 1'!$NH$2&gt;=3,'Extrato 1'!FN11,"")</f>
        <v/>
      </c>
      <c r="GC10" s="30" t="str">
        <f>IF('Extrato 1'!$NH$2&gt;=3,'Extrato 1'!FP11,"")</f>
        <v/>
      </c>
      <c r="GD10" s="30" t="str">
        <f>IF('Extrato 1'!$NH$2&gt;=3,'Extrato 1'!FR11,"")</f>
        <v/>
      </c>
      <c r="GE10" s="30" t="str">
        <f>IF('Extrato 1'!$NH$2&gt;=4,'Extrato 1'!FT11,"")</f>
        <v/>
      </c>
      <c r="GF10" s="30" t="str">
        <f>IF('Extrato 1'!$NH$2&gt;=5,'Extrato 1'!FV11,"")</f>
        <v/>
      </c>
      <c r="GG10" s="30" t="str">
        <f>IF('Extrato 1'!$NH$2&gt;=6,'Extrato 1'!FX11,"")</f>
        <v/>
      </c>
      <c r="GH10" s="30" t="str">
        <f>IF('Extrato 1'!$NH$2&gt;=7,'Extrato 1'!FZ11,"")</f>
        <v/>
      </c>
      <c r="GK10" s="32" t="str">
        <f>IF('Extrato 1'!GL5=0,"",'Extrato 1'!GL5)</f>
        <v/>
      </c>
      <c r="GL10" s="32" t="str">
        <f>IF('Extrato 1'!GK5=0,"",'Extrato 1'!GK5)</f>
        <v/>
      </c>
      <c r="GM10" s="32" t="str">
        <f>IF('Extrato 1'!GM5=0,"",'Extrato 1'!GM5)</f>
        <v/>
      </c>
      <c r="GN10" s="32" t="str">
        <f>IF('Extrato 1'!GN5=0,"",'Extrato 1'!GN5)</f>
        <v/>
      </c>
      <c r="GO10" s="32" t="str">
        <f>IF('Extrato 1'!GO5=0,"",'Extrato 1'!GO5)</f>
        <v/>
      </c>
      <c r="GP10" s="32" t="str">
        <f>IF('Extrato 1'!GP5=0,"",'Extrato 1'!GP5)</f>
        <v/>
      </c>
      <c r="GQ10" s="32" t="str">
        <f>IF('Extrato 1'!GQ5=0,"",'Extrato 1'!GQ5)</f>
        <v/>
      </c>
      <c r="GS10" s="11" t="str">
        <f>IF(HE10='Extrato 1'!$GV$2,'Extrato 1'!$GS$2,ROUND('Extrato 1'!GL12,2)*100&amp;"%")</f>
        <v>-</v>
      </c>
      <c r="GT10" s="11" t="str">
        <f>IF(HF10='Extrato 1'!$GV$2,'Extrato 1'!$GS$2,ROUND('Extrato 1'!GM12,2)*100&amp;"%")</f>
        <v>-</v>
      </c>
      <c r="GU10" s="11" t="str">
        <f>IF(HG10='Extrato 1'!$GV$2,'Extrato 1'!$GS$2,ROUND('Extrato 1'!GN12,2)*100&amp;"%")</f>
        <v>-</v>
      </c>
      <c r="GV10" s="11" t="str">
        <f>IF(HH10='Extrato 1'!$GV$2,'Extrato 1'!$GS$2,ROUND('Extrato 1'!GO12,2)*100&amp;"%")</f>
        <v>-</v>
      </c>
      <c r="GW10" s="11" t="str">
        <f>IF(HI10='Extrato 1'!$GV$2,'Extrato 1'!$GS$2,ROUND('Extrato 1'!GP12,2)*100&amp;"%")</f>
        <v>-</v>
      </c>
      <c r="GX10" s="11" t="str">
        <f>IF(HJ10='Extrato 1'!$GV$2,'Extrato 1'!$GS$2,ROUND('Extrato 1'!GQ12,2)*100&amp;"%")</f>
        <v>-</v>
      </c>
      <c r="GY10" s="15" t="e">
        <f>ROUND('Extrato 1'!GL11,2)</f>
        <v>#VALUE!</v>
      </c>
      <c r="GZ10" s="15" t="e">
        <f>ROUND('Extrato 1'!GM11,2)</f>
        <v>#VALUE!</v>
      </c>
      <c r="HA10" s="15" t="e">
        <f>ROUND('Extrato 1'!GN11,2)</f>
        <v>#VALUE!</v>
      </c>
      <c r="HB10" s="15" t="e">
        <f>ROUND('Extrato 1'!GO11,2)</f>
        <v>#VALUE!</v>
      </c>
      <c r="HC10" s="15" t="e">
        <f>ROUND('Extrato 1'!GP11,2)</f>
        <v>#VALUE!</v>
      </c>
      <c r="HD10" s="15" t="e">
        <f>ROUND('Extrato 1'!GQ11,2)</f>
        <v>#VALUE!</v>
      </c>
      <c r="HE10" s="30" t="str">
        <f>IF(GK10&gt;GL10,$GT$2,IF(GK10&lt;GL10,$GU$2,IF(GK10=GL10,$GV$2)))</f>
        <v>semelhante</v>
      </c>
      <c r="HF10" s="30" t="str">
        <f>IF(GK10&gt;GM10,$GT$2,IF(GK10&lt;GM10,$GU$2,IF(GK10=GM10,$GV$2)))</f>
        <v>semelhante</v>
      </c>
      <c r="HG10" s="30" t="str">
        <f>IF(GK10&gt;GN10,$GT$2,IF(GK10&lt;GN10,$GU$2,IF(GK10=GN10,$GV$2)))</f>
        <v>semelhante</v>
      </c>
      <c r="HH10" s="30" t="str">
        <f>IF(GK10&gt;GO10,$GT$2,IF(GK10&lt;GO10,$GU$2,IF(GK10=GO10,$GV$2)))</f>
        <v>semelhante</v>
      </c>
      <c r="HI10" s="30" t="str">
        <f>IF(GK10&gt;GP10,$GT$2,IF(GK10&lt;GP10,$GU$2,IF(GK10=GP10,$GV$2)))</f>
        <v>semelhante</v>
      </c>
      <c r="HJ10" s="30" t="str">
        <f>IF(GK10&gt;GQ10,$GT$2,IF(GK10&lt;GQ10,$GU$2,IF(GK10=GQ10,$GV$2)))</f>
        <v>semelhante</v>
      </c>
      <c r="HK10" s="30" t="str">
        <f>IF('Extrato 1'!$NI$13='Extrato 1'!$NG$14,'Extrato 1'!$HD$2,IF('Extrato 1'!$NI$13='Extrato 1'!$NH$14,'Extrato 1'!$HF$2,""))</f>
        <v>a</v>
      </c>
      <c r="HL10" s="30" t="str">
        <f>IF('Extrato 1'!$NI$13='Extrato 1'!$NG$14,'Extrato 1'!$HD$2,IF('Extrato 1'!$NI$13='Extrato 1'!$NH$14,'Extrato 1'!$HF$2,""))</f>
        <v>a</v>
      </c>
      <c r="HM10" s="30" t="str">
        <f>IF('Extrato 1'!$NI$13='Extrato 1'!$NG$14,'Extrato 1'!$HD$2,IF('Extrato 1'!$NI$13='Extrato 1'!$NH$14,'Extrato 1'!$HF$2,""))</f>
        <v>a</v>
      </c>
      <c r="HN10" s="30" t="str">
        <f>IF('Extrato 1'!$NI$13='Extrato 1'!$NG$14,'Extrato 1'!$HD$2,IF('Extrato 1'!$NI$13='Extrato 1'!$NH$14,'Extrato 1'!$HF$2,""))</f>
        <v>a</v>
      </c>
      <c r="HO10" s="30" t="str">
        <f>IF('Extrato 1'!$NI$13='Extrato 1'!$NG$14,'Extrato 1'!$HD$2,IF('Extrato 1'!$NI$13='Extrato 1'!$NH$14,'Extrato 1'!$HF$2,""))</f>
        <v>a</v>
      </c>
      <c r="HP10" s="30" t="str">
        <f>IF('Extrato 1'!$NI$13='Extrato 1'!$NG$14,'Extrato 1'!$HD$2,IF('Extrato 1'!$NI$13='Extrato 1'!$NH$14,'Extrato 1'!$HF$2,""))</f>
        <v>a</v>
      </c>
      <c r="HQ10" s="30" t="str">
        <f>IF('Extrato 1'!GL9=0,"",'Extrato 1'!GL9)</f>
        <v>1ª</v>
      </c>
      <c r="HR10" s="30" t="str">
        <f>IF('Extrato 1'!GM9=0,"",'Extrato 1'!GM9)</f>
        <v>3ª</v>
      </c>
      <c r="HS10" s="30" t="str">
        <f>IF('Extrato 1'!GN9=0,"",'Extrato 1'!GN9)</f>
        <v>4ª</v>
      </c>
      <c r="HT10" s="30" t="str">
        <f>IF('Extrato 1'!GO9=0,"",'Extrato 1'!GO9)</f>
        <v>5ª</v>
      </c>
      <c r="HU10" s="30" t="str">
        <f>IF('Extrato 1'!GP9=0,"",'Extrato 1'!GP9)</f>
        <v>6ª</v>
      </c>
      <c r="HV10" s="30" t="str">
        <f>IF('Extrato 1'!GQ9=0,"",'Extrato 1'!GQ9)</f>
        <v>7ª</v>
      </c>
      <c r="HW10" s="30" t="str">
        <f>IF('Extrato 1'!$NI$13='Extrato 1'!$NG$14,'Extrato 1'!$HE$2,IF('Extrato 1'!$NI$13='Extrato 1'!$NH$14,'Extrato 1'!$HG$2,""))</f>
        <v>colocada</v>
      </c>
      <c r="HX10" s="30" t="str">
        <f>IF('Extrato 1'!$NI$13='Extrato 1'!$NG$14,'Extrato 1'!$HE$2,IF('Extrato 1'!$NI$13='Extrato 1'!$NH$14,'Extrato 1'!$HG$2,""))</f>
        <v>colocada</v>
      </c>
      <c r="HY10" s="30" t="str">
        <f>IF('Extrato 1'!$NI$13='Extrato 1'!$NG$14,'Extrato 1'!$HE$2,IF('Extrato 1'!$NI$13='Extrato 1'!$NH$14,'Extrato 1'!$HG$2,""))</f>
        <v>colocada</v>
      </c>
      <c r="HZ10" s="30" t="str">
        <f>IF('Extrato 1'!$NI$13='Extrato 1'!$NG$14,'Extrato 1'!$HE$2,IF('Extrato 1'!$NI$13='Extrato 1'!$NH$14,'Extrato 1'!$HG$2,""))</f>
        <v>colocada</v>
      </c>
      <c r="IA10" s="30" t="str">
        <f>IF('Extrato 1'!$NI$13='Extrato 1'!$NG$14,'Extrato 1'!$HE$2,IF('Extrato 1'!$NI$13='Extrato 1'!$NH$14,'Extrato 1'!$HG$2,""))</f>
        <v>colocada</v>
      </c>
      <c r="IB10" s="30" t="str">
        <f>IF('Extrato 1'!$NI$13='Extrato 1'!$NG$14,'Extrato 1'!$HE$2,IF('Extrato 1'!$NI$13='Extrato 1'!$NH$14,'Extrato 1'!$HG$2,""))</f>
        <v>colocada</v>
      </c>
      <c r="IC10" s="30" t="str">
        <f>IF('Extrato 1'!GL10=0,"",'Extrato 1'!GL10)</f>
        <v/>
      </c>
      <c r="ID10" s="30" t="str">
        <f>IF('Extrato 1'!GM10=0,"",'Extrato 1'!GM10)</f>
        <v/>
      </c>
      <c r="IE10" s="30" t="str">
        <f>IF('Extrato 1'!GN10=0,"",'Extrato 1'!GN10)</f>
        <v/>
      </c>
      <c r="IF10" s="30" t="str">
        <f>IF('Extrato 1'!GO10=0,"",'Extrato 1'!GO10)</f>
        <v/>
      </c>
      <c r="IG10" s="30" t="str">
        <f>IF('Extrato 1'!GP10=0,"",'Extrato 1'!GP10)</f>
        <v/>
      </c>
      <c r="IH10" s="30" t="str">
        <f>IF('Extrato 1'!GQ10=0,"",'Extrato 1'!GQ10)</f>
        <v/>
      </c>
      <c r="II10" s="14" t="str">
        <f>IF('Extrato 1'!HE10='Extrato 1'!$GV$2,'Extrato 1'!HE10&amp;" "&amp;'Extrato 1'!HK10&amp;" "&amp;'Extrato 1'!HQ10&amp;" "&amp;'Extrato 1'!HW10,'Extrato 1'!GS10&amp;" "&amp;"("&amp;'Extrato 1'!$GK$6&amp;": "&amp;'Extrato 1'!GY10&amp;") "&amp;'Extrato 1'!HE10&amp;" "&amp;'Extrato 1'!HK10&amp;" "&amp;'Extrato 1'!HQ10&amp;" "&amp;'Extrato 1'!HW10&amp;" ("&amp;'Extrato 1'!IC10&amp;")")</f>
        <v>semelhante a 1ª colocada</v>
      </c>
      <c r="IJ10" s="14" t="str">
        <f>IF('Extrato 1'!HF10='Extrato 1'!$GV$2,'Extrato 1'!HF10&amp;" "&amp;'Extrato 1'!HL10&amp;" "&amp;'Extrato 1'!HR10&amp;" "&amp;'Extrato 1'!HX10,'Extrato 1'!GT10&amp;" "&amp;"("&amp;'Extrato 1'!$GK$6&amp;": "&amp;'Extrato 1'!GZ10&amp;") "&amp;'Extrato 1'!HF10&amp;" "&amp;'Extrato 1'!HL10&amp;" "&amp;'Extrato 1'!HR10&amp;" "&amp;'Extrato 1'!HX10&amp;" ("&amp;'Extrato 1'!ID10&amp;")")</f>
        <v>semelhante a 3ª colocada</v>
      </c>
      <c r="IK10" s="14" t="str">
        <f>IF('Extrato 1'!HG10='Extrato 1'!$GV$2,'Extrato 1'!HG10&amp;" "&amp;'Extrato 1'!HM10&amp;" "&amp;'Extrato 1'!HS10&amp;" "&amp;'Extrato 1'!HY10,'Extrato 1'!GU10&amp;" "&amp;"("&amp;'Extrato 1'!$GK$6&amp;": "&amp;'Extrato 1'!HA10&amp;") "&amp;'Extrato 1'!HG10&amp;" "&amp;'Extrato 1'!HM10&amp;" "&amp;'Extrato 1'!HS10&amp;" "&amp;'Extrato 1'!HY10&amp;" ("&amp;'Extrato 1'!IE10&amp;")")</f>
        <v>semelhante a 4ª colocada</v>
      </c>
      <c r="IL10" s="14" t="str">
        <f>IF('Extrato 1'!HH10='Extrato 1'!$GV$2,'Extrato 1'!HH10&amp;" "&amp;'Extrato 1'!HN10&amp;" "&amp;'Extrato 1'!HT10&amp;" "&amp;'Extrato 1'!HZ10,'Extrato 1'!GV10&amp;" "&amp;"("&amp;'Extrato 1'!$GK$6&amp;": "&amp;'Extrato 1'!HB10&amp;") "&amp;'Extrato 1'!HH10&amp;" "&amp;'Extrato 1'!HN10&amp;" "&amp;'Extrato 1'!HT10&amp;" "&amp;'Extrato 1'!HZ10&amp;" ("&amp;'Extrato 1'!IF10&amp;")")</f>
        <v>semelhante a 5ª colocada</v>
      </c>
      <c r="IM10" s="14" t="str">
        <f>IF('Extrato 1'!HI10='Extrato 1'!$GV$2,'Extrato 1'!HI10&amp;" "&amp;'Extrato 1'!HO10&amp;" "&amp;'Extrato 1'!HU10&amp;" "&amp;'Extrato 1'!IA10,'Extrato 1'!GW10&amp;" "&amp;"("&amp;'Extrato 1'!$GK$6&amp;": "&amp;'Extrato 1'!HC10&amp;") "&amp;'Extrato 1'!HI10&amp;" "&amp;'Extrato 1'!HO10&amp;" "&amp;'Extrato 1'!HU10&amp;" "&amp;'Extrato 1'!IA10&amp;" ("&amp;'Extrato 1'!IG10&amp;")")</f>
        <v>semelhante a 6ª colocada</v>
      </c>
      <c r="IN10" s="14" t="str">
        <f>IF('Extrato 1'!HJ10='Extrato 1'!$GV$2,'Extrato 1'!HJ10&amp;" "&amp;'Extrato 1'!HP10&amp;" "&amp;'Extrato 1'!HV10&amp;" "&amp;'Extrato 1'!IB10,'Extrato 1'!GX10&amp;" "&amp;"("&amp;'Extrato 1'!$GK$6&amp;": "&amp;'Extrato 1'!HD10&amp;") "&amp;'Extrato 1'!HJ10&amp;" "&amp;'Extrato 1'!HP10&amp;" "&amp;'Extrato 1'!HV10&amp;" "&amp;'Extrato 1'!IB10&amp;" ("&amp;'Extrato 1'!IH10&amp;")")</f>
        <v>semelhante a 7ª colocada</v>
      </c>
      <c r="JD10" s="30" t="str">
        <f>IF(GS31=0,"",GS31)</f>
        <v>semelhante a 1ª colocada e semelhante a 2ª colocada.</v>
      </c>
      <c r="JE10" s="30" t="str">
        <f>IF(GT31=0,"",GT31)</f>
        <v>semelhante a 1ª colocada, semelhante a 2ª colocada e semelhante a 3ª colocada.</v>
      </c>
      <c r="JF10" s="30" t="str">
        <f>IF(GU31=0,"",GU31)</f>
        <v>semelhante a 1ª colocada, semelhante a 2ª colocada, semelhante a 3ª colocada e semelhante a 4ª colocada.</v>
      </c>
      <c r="JG10" s="30" t="str">
        <f>IF(GV31=0,"",GV31)</f>
        <v>semelhante a 1ª colocada, semelhante a 2ª colocada, semelhante a 3ª colocada, semelhante a 4ª colocada e semelhante a 5ª colocada.</v>
      </c>
      <c r="JH10" s="30" t="str">
        <f>IF(GW31=0,"",GW31)</f>
        <v>semelhante a 1ª colocada, semelhante a 2ª colocada, semelhante a 3ª colocada, semelhante a 4ª colocada, semelhante a 5ª colocada e semelhante a 7ª colocada.</v>
      </c>
      <c r="MB10" s="32">
        <f t="shared" si="12"/>
        <v>6</v>
      </c>
      <c r="MC10" s="32">
        <v>8</v>
      </c>
      <c r="MD10" s="32" t="str">
        <f>IF('Extrato 1'!X8=0,"",'Extrato 1'!X8)</f>
        <v>Brend Santos (21)</v>
      </c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G10" s="36" t="s">
        <v>5</v>
      </c>
      <c r="NH10" s="33">
        <f>'Análise Quantitativa'!AA30</f>
        <v>1</v>
      </c>
      <c r="NI10" s="26"/>
    </row>
    <row r="11" spans="2:376" ht="15" customHeight="1" x14ac:dyDescent="0.25">
      <c r="B11" s="19">
        <f>'Extrato 1'!MC13</f>
        <v>11</v>
      </c>
      <c r="C11" s="7">
        <f>Esboço!AX9</f>
        <v>9</v>
      </c>
      <c r="D11" s="4" t="str">
        <f>IF('Análise Quantitativa'!R45=0,"",'Análise Quantitativa'!R45)</f>
        <v/>
      </c>
      <c r="E11" s="3" t="str">
        <f>IF('Análise Quantitativa'!P45=0,"",'Análise Quantitativa'!P45)</f>
        <v/>
      </c>
      <c r="F11" s="19" t="str">
        <f t="shared" si="0"/>
        <v/>
      </c>
      <c r="G11" s="19" t="str">
        <f t="shared" si="1"/>
        <v/>
      </c>
      <c r="H11" s="22" t="str">
        <v/>
      </c>
      <c r="I11" s="22" t="str">
        <v/>
      </c>
      <c r="J11" s="76" t="str">
        <f>IFERROR(IF('Análise Quantitativa'!$D$30="Máximo",RANK(D11,$D$3:$D$72,0),IF('Análise Quantitativa'!$D$30="Mínimo",RANK(D11,$D$3:$D$72,1),IF('Análise Quantitativa'!$D$30="- Mínimo",RANK(D11,$D$3:$D$72,1),""))),"")</f>
        <v/>
      </c>
      <c r="K11" s="76" t="str">
        <f>IFERROR(IF('Análise Quantitativa'!$D$30="Máximo",_xlfn.RANK.EQ(D11,$D$3:$D$72,0)+COUNTIF($D$3:D11,D11)-1,IF('Análise Quantitativa'!$D$30="Mínimo",_xlfn.RANK.EQ(D11,$D$3:$D$72,1)+COUNTIF($D$3:D11,D11)-1,IF('Análise Quantitativa'!$D$30="- Mínimo",_xlfn.RANK.EQ(D11,$D$3:$D$72,1)+COUNTIF($D$3:D11,D11)-1,""))),"")</f>
        <v/>
      </c>
      <c r="L11" s="6" t="str">
        <f>IFERROR(IF(ISBLANK(D11),"",IF(AND(D11&gt;'Extrato 1'!$EW$3),'Extrato 1'!$HR$2,IF(AND(D11&lt;'Extrato 1'!$EX$3),'Extrato 1'!$HQ$2,'Extrato 1'!$HP$2))),"")</f>
        <v>&gt;₯</v>
      </c>
      <c r="M11" s="6" t="e">
        <f>IF((((IF(AND('Extrato 1'!D11&gt;'Extrato 1'!$EW$3),(('Extrato 1'!$EW$3-'Extrato 1'!D11)/'Extrato 1'!D11),IF(AND('Extrato 1'!D11&lt;'Extrato 1'!$EX$3),(('Extrato 1'!$EX$3-'Extrato 1'!D11)/'Extrato 1'!D11),'Extrato 1'!$HW$2)))))&lt;0,IF(AND('Extrato 1'!D11&gt;'Extrato 1'!$EW$3),(('Extrato 1'!$EW$3-'Extrato 1'!D11)/'Extrato 1'!D11),IF(AND('Extrato 1'!D11&lt;'Extrato 1'!$EX$3),(('Extrato 1'!$EX$3-'Extrato 1'!D11)/'Extrato 1'!D11),'Extrato 1'!$HW$2))*-1,IF(AND('Extrato 1'!D11&gt;'Extrato 1'!$EW$3),(('Extrato 1'!$EW$3-'Extrato 1'!D11)/'Extrato 1'!D11),IF(AND('Extrato 1'!D11&lt;'Extrato 1'!$EX$3),(('Extrato 1'!$EX$3-'Extrato 1'!D11)/'Extrato 1'!D11),'Extrato 1'!$HW$2)))</f>
        <v>#VALUE!</v>
      </c>
      <c r="N11" s="6" t="e">
        <f>IF(AND(D11&gt;'Extrato 1'!$EW$3),M11,"")</f>
        <v>#VALUE!</v>
      </c>
      <c r="O11" s="6" t="str">
        <f>IF(D11&lt;'Extrato 1'!$EX$3,M11,"")</f>
        <v/>
      </c>
      <c r="P11" s="5" t="str">
        <f>IF('Extrato 1'!L11='Extrato 1'!$HP$2,'Extrato 1'!D11,"")</f>
        <v/>
      </c>
      <c r="Q11" s="4" t="str">
        <f>IF(ISNA(HLOOKUP($Q$2,'Extrato 1'!$ME$3:$NE$74,B11,0)),"",IF(HLOOKUP($Q$2,'Extrato 1'!$ME$3:$NE$74,B11,0)="","",IF(HLOOKUP($Q$2,'Extrato 1'!$ME$3:$NE$74,B11,0)=0,"",HLOOKUP($Q$2,'Extrato 1'!$ME$3:$NE$74,B11,0))))</f>
        <v/>
      </c>
      <c r="S11" s="77" t="str">
        <f t="shared" si="6"/>
        <v/>
      </c>
      <c r="T11" s="19" t="str">
        <f t="shared" si="2"/>
        <v/>
      </c>
      <c r="U11" s="3" t="str">
        <f>IF('Análise Quantitativa'!C45=0,"",'Análise Quantitativa'!C45)</f>
        <v/>
      </c>
      <c r="V11" s="19" t="str">
        <f t="shared" si="3"/>
        <v/>
      </c>
      <c r="X11" s="19" t="str">
        <f t="shared" si="4"/>
        <v/>
      </c>
      <c r="Y11" s="19" t="str">
        <f t="shared" si="5"/>
        <v/>
      </c>
      <c r="AA11" s="19" t="str">
        <f>IF('Extrato 1'!D11='Extrato 1'!$EF$3,'Extrato 1'!E11,"")</f>
        <v/>
      </c>
      <c r="AB11" s="19" t="str">
        <f>IF(AA11="","-",'Extrato 1'!S11)</f>
        <v>-</v>
      </c>
      <c r="AC11" s="19" t="str">
        <v/>
      </c>
      <c r="AD11" s="19" t="str">
        <f>IF(AC11="","",VLOOKUP(AC11,'Extrato 1'!$S$3:$U$72,3,0))</f>
        <v/>
      </c>
      <c r="AE11" s="2" t="str">
        <f>IF(AC11="","",AD11&amp;" ("&amp;VLOOKUP(AC11,'Extrato 1'!$S$3:$U$72,2,0)&amp;")")</f>
        <v/>
      </c>
      <c r="AF11" s="19" t="str">
        <f>IF('Extrato 1'!D11='Extrato 1'!$EF$4,'Extrato 1'!E11,"")</f>
        <v/>
      </c>
      <c r="AG11" s="19" t="str">
        <f>IF(AF11="","-",'Extrato 1'!$S11)</f>
        <v>-</v>
      </c>
      <c r="AH11" s="19" t="str">
        <v/>
      </c>
      <c r="AI11" s="19" t="str">
        <f>IF(AH11="","",VLOOKUP(AH11,'Extrato 1'!$S$3:$U$72,3,0))</f>
        <v/>
      </c>
      <c r="AJ11" s="2" t="str">
        <f>IF(AH11="","",AI11&amp;" ("&amp;VLOOKUP(AH11,'Extrato 1'!$S$3:$U$72,2,0)&amp;")")</f>
        <v/>
      </c>
      <c r="AK11" s="19" t="str">
        <f>IF('Extrato 1'!D11='Extrato 1'!$EF$5,'Extrato 1'!E11,"")</f>
        <v/>
      </c>
      <c r="AL11" s="19" t="str">
        <f>IF(AK11="","-",'Extrato 1'!$S11)</f>
        <v>-</v>
      </c>
      <c r="AM11" s="19" t="str">
        <v/>
      </c>
      <c r="AN11" s="19" t="str">
        <f>IF(AM11="","",VLOOKUP(AM11,'Extrato 1'!$S$3:$U$72,3,0))</f>
        <v/>
      </c>
      <c r="AO11" s="2" t="str">
        <f>IF(AM11="","",AN11&amp;" ("&amp;VLOOKUP(AM11,'Extrato 1'!$S$3:$U$72,2,0)&amp;")")</f>
        <v/>
      </c>
      <c r="AP11" s="19" t="str">
        <f>IF('Extrato 1'!D11='Extrato 1'!$EF$6,'Extrato 1'!E11,"")</f>
        <v/>
      </c>
      <c r="AQ11" s="19" t="str">
        <f>IF(AP11="","-",'Extrato 1'!$S11)</f>
        <v>-</v>
      </c>
      <c r="AR11" s="19" t="str">
        <v/>
      </c>
      <c r="AS11" s="19" t="str">
        <f>IF(AR11="","",VLOOKUP(AR11,'Extrato 1'!$S$3:$U$72,3,0))</f>
        <v/>
      </c>
      <c r="AT11" s="2" t="str">
        <f>IF(AR11="","",AS11&amp;" ("&amp;VLOOKUP(AR11,'Extrato 1'!$S$3:$U$72,2,0)&amp;")")</f>
        <v/>
      </c>
      <c r="AU11" s="19" t="str">
        <f>IF('Extrato 1'!D11='Extrato 1'!$EF$7,'Extrato 1'!E11,"")</f>
        <v/>
      </c>
      <c r="AV11" s="19" t="str">
        <f>IF(AU11="","-",'Extrato 1'!$S11)</f>
        <v>-</v>
      </c>
      <c r="AW11" s="19" t="str">
        <v/>
      </c>
      <c r="AX11" s="19" t="str">
        <f>IF(AW11="","",VLOOKUP(AW11,'Extrato 1'!$S$3:$U$72,3,0))</f>
        <v/>
      </c>
      <c r="AY11" s="2" t="str">
        <f>IF(AW11="","",AX11&amp;" ("&amp;VLOOKUP(AW11,'Extrato 1'!$S$3:$U$72,2,0)&amp;")")</f>
        <v/>
      </c>
      <c r="AZ11" s="19" t="str">
        <f>IF('Extrato 1'!D11='Extrato 1'!$EF$8,'Extrato 1'!E11,"")</f>
        <v/>
      </c>
      <c r="BA11" s="19" t="str">
        <f>IF(AZ11="","-",'Extrato 1'!$S11)</f>
        <v>-</v>
      </c>
      <c r="BB11" s="19" t="str">
        <v/>
      </c>
      <c r="BC11" s="19" t="str">
        <f>IF(BB11="","",VLOOKUP(BB11,'Extrato 1'!$S$3:$U$72,3,0))</f>
        <v/>
      </c>
      <c r="BD11" s="2" t="str">
        <f>IF(BB11="","",BC11&amp;" ("&amp;VLOOKUP(BB11,'Extrato 1'!$S$3:$U$72,2,0)&amp;")")</f>
        <v/>
      </c>
      <c r="BE11" s="19" t="str">
        <f>IF('Extrato 1'!D11='Extrato 1'!$EF$9,'Extrato 1'!E11,"")</f>
        <v/>
      </c>
      <c r="BF11" s="19" t="str">
        <f>IF(BE11="","-",'Extrato 1'!$S11)</f>
        <v>-</v>
      </c>
      <c r="BG11" s="19" t="str">
        <v/>
      </c>
      <c r="BH11" s="19" t="str">
        <f>IF(BG11="","",VLOOKUP(BG11,'Extrato 1'!$S$3:$U$72,3,0))</f>
        <v/>
      </c>
      <c r="BI11" s="2" t="str">
        <f>IF(BG11="","",BH11&amp;" ("&amp;VLOOKUP(BG11,'Extrato 1'!$S$3:$U$72,2,0)&amp;")")</f>
        <v/>
      </c>
      <c r="BK11" s="19" t="str">
        <f>IF('Extrato 1'!D11='Extrato 1'!$EH$3,'Extrato 1'!E11,"")</f>
        <v/>
      </c>
      <c r="BL11" s="19" t="str">
        <f>IF(BK11="","-",'Extrato 1'!S11)</f>
        <v>-</v>
      </c>
      <c r="BM11" s="19" t="str">
        <v/>
      </c>
      <c r="BN11" s="19" t="str">
        <f>IF(BM11="","",VLOOKUP(BM11,'Extrato 1'!$S$3:$U$72,3,0))</f>
        <v/>
      </c>
      <c r="BO11" s="2" t="str">
        <f>IF(BM11="","",BN11&amp;" ("&amp;VLOOKUP(BM11,'Extrato 1'!$S$3:$U$72,2,0)&amp;")")</f>
        <v/>
      </c>
      <c r="BP11" s="19" t="str">
        <f>IF('Extrato 1'!D11='Extrato 1'!$EH$4,'Extrato 1'!E11,"")</f>
        <v/>
      </c>
      <c r="BQ11" s="19" t="str">
        <f>IF(BP11="","-",'Extrato 1'!$S11)</f>
        <v>-</v>
      </c>
      <c r="BR11" s="19" t="str">
        <v/>
      </c>
      <c r="BS11" s="19" t="str">
        <f>IF(BR11="","",VLOOKUP(BR11,'Extrato 1'!$S$3:$U$72,3,0))</f>
        <v/>
      </c>
      <c r="BT11" s="2" t="str">
        <f>IF(BR11="","",BS11&amp;" ("&amp;VLOOKUP(BR11,'Extrato 1'!$S$3:$U$72,2,0)&amp;")")</f>
        <v/>
      </c>
      <c r="BU11" s="19" t="str">
        <f>IF('Extrato 1'!D11='Extrato 1'!$EH$5,'Extrato 1'!E11,"")</f>
        <v/>
      </c>
      <c r="BV11" s="19" t="str">
        <f>IF(BU11="","-",'Extrato 1'!$S11)</f>
        <v>-</v>
      </c>
      <c r="BW11" s="19" t="str">
        <v/>
      </c>
      <c r="BX11" s="19" t="str">
        <f>IF(BW11="","",VLOOKUP(BW11,'Extrato 1'!$S$3:$U$72,3,0))</f>
        <v/>
      </c>
      <c r="BY11" s="2" t="str">
        <f>IF(BW11="","",BX11&amp;" ("&amp;VLOOKUP(BW11,'Extrato 1'!$S$3:$U$72,2,0)&amp;")")</f>
        <v/>
      </c>
      <c r="BZ11" s="19" t="str">
        <f>IF('Extrato 1'!D11='Extrato 1'!$EH$6,'Extrato 1'!E11,"")</f>
        <v/>
      </c>
      <c r="CA11" s="19" t="str">
        <f>IF(BZ11="","-",'Extrato 1'!$S11)</f>
        <v>-</v>
      </c>
      <c r="CB11" s="19" t="str">
        <v/>
      </c>
      <c r="CC11" s="19" t="str">
        <f>IF(CB11="","",VLOOKUP(CB11,'Extrato 1'!$S$3:$U$72,3,0))</f>
        <v/>
      </c>
      <c r="CD11" s="2" t="str">
        <f>IF(CB11="","",CC11&amp;" ("&amp;VLOOKUP(CB11,'Extrato 1'!$S$3:$U$72,2,0)&amp;")")</f>
        <v/>
      </c>
      <c r="CE11" s="19" t="str">
        <f>IF('Extrato 1'!D11='Extrato 1'!$EH$7,'Extrato 1'!E11,"")</f>
        <v/>
      </c>
      <c r="CF11" s="19" t="str">
        <f>IF(CE11="","-",'Extrato 1'!$S11)</f>
        <v>-</v>
      </c>
      <c r="CG11" s="19" t="str">
        <v/>
      </c>
      <c r="CH11" s="19" t="str">
        <f>IF(CG11="","",VLOOKUP(CG11,'Extrato 1'!$S$3:$U$72,3,0))</f>
        <v/>
      </c>
      <c r="CI11" s="2" t="str">
        <f>IF(CG11="","",CH11&amp;" ("&amp;VLOOKUP(CG11,'Extrato 1'!$S$3:$U$72,2,0)&amp;")")</f>
        <v/>
      </c>
      <c r="CJ11" s="19" t="str">
        <f>IF('Extrato 1'!D11='Extrato 1'!$EH$8,'Extrato 1'!E11,"")</f>
        <v/>
      </c>
      <c r="CK11" s="19" t="str">
        <f>IF(CJ11="","-",'Extrato 1'!$S11)</f>
        <v>-</v>
      </c>
      <c r="CL11" s="19" t="str">
        <v/>
      </c>
      <c r="CM11" s="19" t="str">
        <f>IF(CL11="","",VLOOKUP(CL11,'Extrato 1'!$S$3:$U$72,3,0))</f>
        <v/>
      </c>
      <c r="CN11" s="2" t="str">
        <f>IF(CL11="","",CM11&amp;" ("&amp;VLOOKUP(CL11,'Extrato 1'!$S$3:$U$72,2,0)&amp;")")</f>
        <v/>
      </c>
      <c r="CO11" s="19" t="str">
        <f>IF('Extrato 1'!D11='Extrato 1'!$EH$9,'Extrato 1'!E11,"")</f>
        <v/>
      </c>
      <c r="CP11" s="19" t="str">
        <f>IF(CO11="","-",'Extrato 1'!$S11)</f>
        <v>-</v>
      </c>
      <c r="CQ11" s="19" t="str">
        <v/>
      </c>
      <c r="CR11" s="19" t="str">
        <f>IF(CQ11="","",VLOOKUP(CQ11,'Extrato 1'!$S$3:$U$72,3,0))</f>
        <v/>
      </c>
      <c r="CS11" s="2" t="str">
        <f>IF(CQ11="","",CR11&amp;" ("&amp;VLOOKUP(CQ11,'Extrato 1'!$S$3:$U$72,2,0)&amp;")")</f>
        <v/>
      </c>
      <c r="CU11" s="19" t="str">
        <f>IF('Extrato 1'!D11='Extrato 1'!$EJ$3,'Extrato 1'!E11,"")</f>
        <v/>
      </c>
      <c r="CV11" s="19" t="str">
        <f>IF(CU11="","-",'Extrato 1'!S11)</f>
        <v>-</v>
      </c>
      <c r="CW11" s="19" t="str">
        <v/>
      </c>
      <c r="CX11" s="19" t="str">
        <f>IF(CW11="","",VLOOKUP(CW11,'Extrato 1'!$S$3:$U$72,3,0))</f>
        <v/>
      </c>
      <c r="CY11" s="2" t="str">
        <f>IF(CW11="","",CX11&amp;" ("&amp;VLOOKUP(CW11,'Extrato 1'!$S$3:$U$72,2,0)&amp;")")</f>
        <v/>
      </c>
      <c r="CZ11" s="19" t="str">
        <f>IF('Extrato 1'!D11='Extrato 1'!$EJ$4,'Extrato 1'!E11,"")</f>
        <v/>
      </c>
      <c r="DA11" s="19" t="str">
        <f>IF(CZ11="","-",'Extrato 1'!$S11)</f>
        <v>-</v>
      </c>
      <c r="DB11" s="19" t="str">
        <v/>
      </c>
      <c r="DC11" s="19" t="str">
        <f>IF(DB11="","",VLOOKUP(DB11,'Extrato 1'!$S$3:$U$72,3,0))</f>
        <v/>
      </c>
      <c r="DD11" s="2" t="str">
        <f>IF(DB11="","",DC11&amp;" ("&amp;VLOOKUP(DB11,'Extrato 1'!$S$3:$U$72,2,0)&amp;")")</f>
        <v/>
      </c>
      <c r="DE11" s="19" t="str">
        <f>IF('Extrato 1'!D11='Extrato 1'!$EJ$5,'Extrato 1'!E11,"")</f>
        <v/>
      </c>
      <c r="DF11" s="19" t="str">
        <f>IF(DE11="","-",'Extrato 1'!$S11)</f>
        <v>-</v>
      </c>
      <c r="DG11" s="19" t="str">
        <v/>
      </c>
      <c r="DH11" s="19" t="str">
        <f>IF(DG11="","",VLOOKUP(DG11,'Extrato 1'!$S$3:$U$72,3,0))</f>
        <v/>
      </c>
      <c r="DI11" s="2" t="str">
        <f>IF(DG11="","",DH11&amp;" ("&amp;VLOOKUP(DG11,'Extrato 1'!$S$3:$U$72,2,0)&amp;")")</f>
        <v/>
      </c>
      <c r="DJ11" s="19" t="str">
        <f>IF('Extrato 1'!D11='Extrato 1'!$EJ$6,'Extrato 1'!E11,"")</f>
        <v/>
      </c>
      <c r="DK11" s="19" t="str">
        <f>IF(DJ11="","-",'Extrato 1'!$S11)</f>
        <v>-</v>
      </c>
      <c r="DL11" s="19" t="str">
        <v/>
      </c>
      <c r="DM11" s="19" t="str">
        <f>IF(DL11="","",VLOOKUP(DL11,'Extrato 1'!$S$3:$U$72,3,0))</f>
        <v/>
      </c>
      <c r="DN11" s="2" t="str">
        <f>IF(DL11="","",DM11&amp;" ("&amp;VLOOKUP(DL11,'Extrato 1'!$S$3:$U$72,2,0)&amp;")")</f>
        <v/>
      </c>
      <c r="DO11" s="19" t="str">
        <f>IF('Extrato 1'!D11='Extrato 1'!$EJ$7,'Extrato 1'!E11,"")</f>
        <v/>
      </c>
      <c r="DP11" s="19" t="str">
        <f>IF(DO11="","-",'Extrato 1'!$S11)</f>
        <v>-</v>
      </c>
      <c r="DQ11" s="19" t="str">
        <v/>
      </c>
      <c r="DR11" s="19" t="str">
        <f>IF(DQ11="","",VLOOKUP(DQ11,'Extrato 1'!$S$3:$U$72,3,0))</f>
        <v/>
      </c>
      <c r="DS11" s="2" t="str">
        <f>IF(DQ11="","",DR11&amp;" ("&amp;VLOOKUP(DQ11,'Extrato 1'!$S$3:$U$72,2,0)&amp;")")</f>
        <v/>
      </c>
      <c r="DT11" s="19" t="str">
        <f>IF('Extrato 1'!D11='Extrato 1'!$EJ$8,'Extrato 1'!E11,"")</f>
        <v/>
      </c>
      <c r="DU11" s="19" t="str">
        <f>IF(DT11="","-",'Extrato 1'!$S11)</f>
        <v>-</v>
      </c>
      <c r="DV11" s="19" t="str">
        <v/>
      </c>
      <c r="DW11" s="19" t="str">
        <f>IF(DV11="","",VLOOKUP(DV11,'Extrato 1'!$S$3:$U$72,3,0))</f>
        <v/>
      </c>
      <c r="DX11" s="2" t="str">
        <f>IF(DV11="","",DW11&amp;" ("&amp;VLOOKUP(DV11,'Extrato 1'!$S$3:$U$72,2,0)&amp;")")</f>
        <v/>
      </c>
      <c r="DY11" s="19" t="str">
        <f>IF('Extrato 1'!D11='Extrato 1'!$EJ$9,'Extrato 1'!E11,"")</f>
        <v/>
      </c>
      <c r="DZ11" s="19" t="str">
        <f>IF(DY11="","-",'Extrato 1'!$S11)</f>
        <v>-</v>
      </c>
      <c r="EA11" s="19" t="str">
        <v/>
      </c>
      <c r="EB11" s="19" t="str">
        <f>IF(EA11="","",VLOOKUP(EA11,'Extrato 1'!$S$3:$U$72,3,0))</f>
        <v/>
      </c>
      <c r="EC11" s="2" t="str">
        <f>IF(EA11="","",EB11&amp;" ("&amp;VLOOKUP(EA11,'Extrato 1'!$S$3:$U$72,2,0)&amp;")")</f>
        <v/>
      </c>
      <c r="EG11" s="2" t="str">
        <f>EF2</f>
        <v>Máximo</v>
      </c>
      <c r="EH11" s="2" t="str">
        <f>EH2</f>
        <v>Mínimo</v>
      </c>
      <c r="EI11" s="2" t="str">
        <f>EJ2</f>
        <v>- Mínimo</v>
      </c>
      <c r="EJ11" s="2" t="s">
        <v>31</v>
      </c>
      <c r="FM11" s="22">
        <v>9</v>
      </c>
      <c r="FN11" s="22" t="str">
        <f>IF('Extrato 1'!$FG$13='Extrato 1'!$GB$29,'Extrato 1'!AE11,IF('Extrato 1'!$FG$13='Extrato 1'!$GC$29,'Extrato 1'!BO11,IF('Extrato 1'!$FG$13='Extrato 1'!$EJ$2,'Extrato 1'!CY11,"")))</f>
        <v/>
      </c>
      <c r="FO11" s="22">
        <v>9</v>
      </c>
      <c r="FP11" s="22" t="str">
        <f>IF('Extrato 1'!$FG$13='Extrato 1'!$GB$29,'Extrato 1'!AJ11,IF('Extrato 1'!$FG$13='Extrato 1'!$GC$29,'Extrato 1'!BT11,IF('Extrato 1'!$FG$13='Extrato 1'!$EJ$2,'Extrato 1'!DD11,"")))</f>
        <v/>
      </c>
      <c r="FQ11" s="22">
        <v>9</v>
      </c>
      <c r="FR11" s="22" t="str">
        <f>IF('Extrato 1'!$FG$13='Extrato 1'!$GB$29,'Extrato 1'!AO11,IF('Extrato 1'!$FG$13='Extrato 1'!$GC$29,'Extrato 1'!BY11,IF('Extrato 1'!$FG$13='Extrato 1'!$EJ$2,'Extrato 1'!DI11,"")))</f>
        <v/>
      </c>
      <c r="FS11" s="22">
        <v>9</v>
      </c>
      <c r="FT11" s="22" t="str">
        <f>IF('Extrato 1'!$FG$13='Extrato 1'!$GB$29,'Extrato 1'!AT11,IF('Extrato 1'!$FG$13='Extrato 1'!$GC$29,'Extrato 1'!CD11,IF('Extrato 1'!$FG$13='Extrato 1'!$EJ$2,'Extrato 1'!DN11,"")))</f>
        <v/>
      </c>
      <c r="FU11" s="22">
        <v>9</v>
      </c>
      <c r="FV11" s="22" t="str">
        <f>IF('Extrato 1'!$FG$13='Extrato 1'!$GB$29,'Extrato 1'!AY11,IF('Extrato 1'!$FG$13='Extrato 1'!$GC$29,'Extrato 1'!CI11,IF('Extrato 1'!$FG$13='Extrato 1'!$EJ$2,'Extrato 1'!DS11,"")))</f>
        <v/>
      </c>
      <c r="FW11" s="22">
        <v>9</v>
      </c>
      <c r="FX11" s="22" t="str">
        <f>IF('Extrato 1'!$FG$13='Extrato 1'!$GB$29,'Extrato 1'!BD11,IF('Extrato 1'!$FG$13='Extrato 1'!$GC$29,'Extrato 1'!CN11,IF('Extrato 1'!$FG$13='Extrato 1'!$EJ$2,'Extrato 1'!DX11,"")))</f>
        <v/>
      </c>
      <c r="FY11" s="22">
        <v>9</v>
      </c>
      <c r="FZ11" s="22" t="str">
        <f>IF('Extrato 1'!$FG$13='Extrato 1'!$GB$29,'Extrato 1'!BI11,IF('Extrato 1'!$FG$13='Extrato 1'!$GC$29,'Extrato 1'!CS11,IF('Extrato 1'!$FG$13='Extrato 1'!$EJ$2,'Extrato 1'!EC11,"")))</f>
        <v/>
      </c>
      <c r="GB11" s="30" t="str">
        <f>IF('Extrato 1'!$NH$2&gt;=3,'Extrato 1'!FN12,"")</f>
        <v/>
      </c>
      <c r="GC11" s="30" t="str">
        <f>IF('Extrato 1'!$NH$2&gt;=3,'Extrato 1'!FP12,"")</f>
        <v/>
      </c>
      <c r="GD11" s="30" t="str">
        <f>IF('Extrato 1'!$NH$2&gt;=3,'Extrato 1'!FR12,"")</f>
        <v/>
      </c>
      <c r="GE11" s="30" t="str">
        <f>IF('Extrato 1'!$NH$2&gt;=4,'Extrato 1'!FT12,"")</f>
        <v/>
      </c>
      <c r="GF11" s="30" t="str">
        <f>IF('Extrato 1'!$NH$2&gt;=5,'Extrato 1'!FV12,"")</f>
        <v/>
      </c>
      <c r="GG11" s="30" t="str">
        <f>IF('Extrato 1'!$NH$2&gt;=6,'Extrato 1'!FX12,"")</f>
        <v/>
      </c>
      <c r="GH11" s="30" t="str">
        <f>IF('Extrato 1'!$NH$2&gt;=7,'Extrato 1'!FZ12,"")</f>
        <v/>
      </c>
      <c r="GK11" s="10" t="s">
        <v>4</v>
      </c>
      <c r="GL11" s="12" t="str">
        <f>IF(GK10="","",IF(GL10="","",IF((GK10-GL10)&lt;0,(GK10-GL10)*-1,(GK10-GL10)*1)))</f>
        <v/>
      </c>
      <c r="GM11" s="12" t="str">
        <f>IF(GK10="","",IF(GM10="","",IF((GK10-GM10)&lt;0,(GK10-GM10)*-1,(GK10-GM10)*1)))</f>
        <v/>
      </c>
      <c r="GN11" s="12" t="str">
        <f>IF(GK10="","",IF(GN10="","",IF((GK10-GN10)&lt;0,(GK10-GN10)*-1,(GK10-GN10)*1)))</f>
        <v/>
      </c>
      <c r="GO11" s="12" t="str">
        <f>IF(GK10="","",IF(GO10="","",IF((GK10-GO10)&lt;0,(GK10-GO10)*-1,(GK10-GO10)*1)))</f>
        <v/>
      </c>
      <c r="GP11" s="12" t="str">
        <f>IF(GK10="","",IF(GP10="","",IF((GK10-GP10)&lt;0,(GK10-GP10)*-1,(GK10-GP10)*1)))</f>
        <v/>
      </c>
      <c r="GQ11" s="12" t="str">
        <f>IF(GK10="","",IF(GQ10="","",IF((GK10-GQ10)&lt;0,(GK10-GQ10)*-1,(GK10-GQ10)*1)))</f>
        <v/>
      </c>
      <c r="GS11" s="11" t="str">
        <f>IF(ISERROR('Extrato 1'!II10&amp;" e"&amp;" "&amp;'Extrato 1'!IJ10&amp;"."),"-",'Extrato 1'!II10&amp;" e"&amp;" "&amp;'Extrato 1'!IJ10&amp;".")</f>
        <v>semelhante a 1ª colocada e semelhante a 3ª colocada.</v>
      </c>
      <c r="GT11" s="11" t="str">
        <f>IF(ISERROR('Extrato 1'!II10&amp;","&amp;" "&amp;'Extrato 1'!IJ10&amp;" e"&amp;" "&amp;'Extrato 1'!IK10&amp;"."),"-",'Extrato 1'!II10&amp;","&amp;" "&amp;'Extrato 1'!IJ10&amp;" e"&amp;" "&amp;'Extrato 1'!IK10&amp;".")</f>
        <v>semelhante a 1ª colocada, semelhante a 3ª colocada e semelhante a 4ª colocada.</v>
      </c>
      <c r="GU11" s="11" t="str">
        <f>IF(ISERROR('Extrato 1'!II10&amp;","&amp;" "&amp;'Extrato 1'!IJ10&amp;","&amp;" "&amp;'Extrato 1'!IK10&amp;" e"&amp;" "&amp;'Extrato 1'!IL10&amp;"."),"-",'Extrato 1'!II10&amp;","&amp;" "&amp;'Extrato 1'!IJ10&amp;","&amp;" "&amp;'Extrato 1'!IK10&amp;" e"&amp;" "&amp;'Extrato 1'!IL10&amp;".")</f>
        <v>semelhante a 1ª colocada, semelhante a 3ª colocada, semelhante a 4ª colocada e semelhante a 5ª colocada.</v>
      </c>
      <c r="GV11" s="11" t="str">
        <f>IF(ISERROR('Extrato 1'!II10&amp;","&amp;" "&amp;'Extrato 1'!IJ10&amp;","&amp;" "&amp;'Extrato 1'!IK10&amp;","&amp;" "&amp;'Extrato 1'!IL10&amp;" e"&amp;" "&amp;'Extrato 1'!IM10&amp;"."),"-",'Extrato 1'!II10&amp;","&amp;" "&amp;'Extrato 1'!IJ10&amp;","&amp;" "&amp;'Extrato 1'!IK10&amp;","&amp;" "&amp;'Extrato 1'!IL10&amp;" e"&amp;" "&amp;'Extrato 1'!IM10&amp;".")</f>
        <v>semelhante a 1ª colocada, semelhante a 3ª colocada, semelhante a 4ª colocada, semelhante a 5ª colocada e semelhante a 6ª colocada.</v>
      </c>
      <c r="GW11" s="11" t="str">
        <f>IF(ISERROR('Extrato 1'!II10&amp;","&amp;" "&amp;'Extrato 1'!IJ10&amp;","&amp;" "&amp;'Extrato 1'!IK10&amp;","&amp;" "&amp;'Extrato 1'!IL10&amp;","&amp;" "&amp;'Extrato 1'!IM10&amp;"e"&amp;" "&amp;'Extrato 1'!IN10&amp;"."),"-",'Extrato 1'!II10&amp;","&amp;" "&amp;'Extrato 1'!IJ10&amp;","&amp;" "&amp;'Extrato 1'!IK10&amp;","&amp;" "&amp;'Extrato 1'!IL10&amp;","&amp;" "&amp;'Extrato 1'!IM10&amp;" e"&amp;" "&amp;'Extrato 1'!IN10&amp;".")</f>
        <v>semelhante a 1ª colocada, semelhante a 3ª colocada, semelhante a 4ª colocada, semelhante a 5ª colocada, semelhante a 6ª colocada e semelhante a 7ª colocada.</v>
      </c>
      <c r="JD11" s="30" t="str">
        <f>IF(GS36=0,"",GS36)</f>
        <v>semelhante a 1ª colocada e semelhante a 2ª colocada.</v>
      </c>
      <c r="JE11" s="30" t="str">
        <f>IF(GT36=0,"",GT36)</f>
        <v>semelhante a 1ª colocada, semelhante a 2ª colocada e semelhante a 3ª colocada.</v>
      </c>
      <c r="JF11" s="30" t="str">
        <f>IF(GU36=0,"",GU36)</f>
        <v>semelhante a 1ª colocada, semelhante a 2ª colocada, semelhante a 3ª colocada e semelhante a 4ª colocada.</v>
      </c>
      <c r="JG11" s="30" t="str">
        <f>IF(GV36=0,"",GV36)</f>
        <v>semelhante a 1ª colocada, semelhante a 2ª colocada, semelhante a 3ª colocada, semelhante a 4ª colocada e semelhante a 5ª colocada.</v>
      </c>
      <c r="JH11" s="30" t="str">
        <f>IF(GW36=0,"",GW36)</f>
        <v>semelhante a 1ª colocada, semelhante a 2ª colocada, semelhante a 3ª colocada, semelhante a 4ª colocada, semelhante a 5ª colocada e semelhante a 6ª colocada.</v>
      </c>
      <c r="MB11" s="32">
        <f t="shared" si="12"/>
        <v>7</v>
      </c>
      <c r="MC11" s="32">
        <v>9</v>
      </c>
      <c r="MD11" s="32" t="str">
        <f>IF('Extrato 1'!X9=0,"",'Extrato 1'!X9)</f>
        <v>Vilma Rodrigues Alvez (8)</v>
      </c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</row>
    <row r="12" spans="2:376" ht="15" customHeight="1" x14ac:dyDescent="0.25">
      <c r="B12" s="19">
        <f>'Extrato 1'!MC14</f>
        <v>12</v>
      </c>
      <c r="C12" s="7">
        <f>Esboço!AX10</f>
        <v>10</v>
      </c>
      <c r="D12" s="4" t="str">
        <f>IF('Análise Quantitativa'!R46=0,"",'Análise Quantitativa'!R46)</f>
        <v/>
      </c>
      <c r="E12" s="3" t="str">
        <f>IF('Análise Quantitativa'!P46=0,"",'Análise Quantitativa'!P46)</f>
        <v/>
      </c>
      <c r="F12" s="19" t="str">
        <f t="shared" si="0"/>
        <v/>
      </c>
      <c r="G12" s="19" t="str">
        <f t="shared" si="1"/>
        <v/>
      </c>
      <c r="H12" s="22" t="str">
        <v/>
      </c>
      <c r="I12" s="22" t="str">
        <v/>
      </c>
      <c r="J12" s="76" t="str">
        <f>IFERROR(IF('Análise Quantitativa'!$D$30="Máximo",RANK(D12,$D$3:$D$72,0),IF('Análise Quantitativa'!$D$30="Mínimo",RANK(D12,$D$3:$D$72,1),IF('Análise Quantitativa'!$D$30="- Mínimo",RANK(D12,$D$3:$D$72,1),""))),"")</f>
        <v/>
      </c>
      <c r="K12" s="76" t="str">
        <f>IFERROR(IF('Análise Quantitativa'!$D$30="Máximo",_xlfn.RANK.EQ(D12,$D$3:$D$72,0)+COUNTIF($D$3:D12,D12)-1,IF('Análise Quantitativa'!$D$30="Mínimo",_xlfn.RANK.EQ(D12,$D$3:$D$72,1)+COUNTIF($D$3:D12,D12)-1,IF('Análise Quantitativa'!$D$30="- Mínimo",_xlfn.RANK.EQ(D12,$D$3:$D$72,1)+COUNTIF($D$3:D12,D12)-1,""))),"")</f>
        <v/>
      </c>
      <c r="L12" s="6" t="str">
        <f>IFERROR(IF(ISBLANK(D12),"",IF(AND(D12&gt;'Extrato 1'!$EW$3),'Extrato 1'!$HR$2,IF(AND(D12&lt;'Extrato 1'!$EX$3),'Extrato 1'!$HQ$2,'Extrato 1'!$HP$2))),"")</f>
        <v>&gt;₯</v>
      </c>
      <c r="M12" s="6" t="e">
        <f>IF((((IF(AND('Extrato 1'!D12&gt;'Extrato 1'!$EW$3),(('Extrato 1'!$EW$3-'Extrato 1'!D12)/'Extrato 1'!D12),IF(AND('Extrato 1'!D12&lt;'Extrato 1'!$EX$3),(('Extrato 1'!$EX$3-'Extrato 1'!D12)/'Extrato 1'!D12),'Extrato 1'!$HW$2)))))&lt;0,IF(AND('Extrato 1'!D12&gt;'Extrato 1'!$EW$3),(('Extrato 1'!$EW$3-'Extrato 1'!D12)/'Extrato 1'!D12),IF(AND('Extrato 1'!D12&lt;'Extrato 1'!$EX$3),(('Extrato 1'!$EX$3-'Extrato 1'!D12)/'Extrato 1'!D12),'Extrato 1'!$HW$2))*-1,IF(AND('Extrato 1'!D12&gt;'Extrato 1'!$EW$3),(('Extrato 1'!$EW$3-'Extrato 1'!D12)/'Extrato 1'!D12),IF(AND('Extrato 1'!D12&lt;'Extrato 1'!$EX$3),(('Extrato 1'!$EX$3-'Extrato 1'!D12)/'Extrato 1'!D12),'Extrato 1'!$HW$2)))</f>
        <v>#VALUE!</v>
      </c>
      <c r="N12" s="6" t="e">
        <f>IF(AND(D12&gt;'Extrato 1'!$EW$3),M12,"")</f>
        <v>#VALUE!</v>
      </c>
      <c r="O12" s="6" t="str">
        <f>IF(D12&lt;'Extrato 1'!$EX$3,M12,"")</f>
        <v/>
      </c>
      <c r="P12" s="5" t="str">
        <f>IF('Extrato 1'!L12='Extrato 1'!$HP$2,'Extrato 1'!D12,"")</f>
        <v/>
      </c>
      <c r="Q12" s="4" t="str">
        <f>IF(ISNA(HLOOKUP($Q$2,'Extrato 1'!$ME$3:$NE$74,B12,0)),"",IF(HLOOKUP($Q$2,'Extrato 1'!$ME$3:$NE$74,B12,0)="","",IF(HLOOKUP($Q$2,'Extrato 1'!$ME$3:$NE$74,B12,0)=0,"",HLOOKUP($Q$2,'Extrato 1'!$ME$3:$NE$74,B12,0))))</f>
        <v/>
      </c>
      <c r="S12" s="77" t="str">
        <f t="shared" si="6"/>
        <v/>
      </c>
      <c r="T12" s="19" t="str">
        <f t="shared" si="2"/>
        <v/>
      </c>
      <c r="U12" s="3" t="str">
        <f>IF('Análise Quantitativa'!C46=0,"",'Análise Quantitativa'!C46)</f>
        <v/>
      </c>
      <c r="V12" s="19" t="str">
        <f t="shared" si="3"/>
        <v/>
      </c>
      <c r="X12" s="19" t="str">
        <f t="shared" si="4"/>
        <v/>
      </c>
      <c r="Y12" s="19" t="str">
        <f t="shared" si="5"/>
        <v/>
      </c>
      <c r="AA12" s="19" t="str">
        <f>IF('Extrato 1'!D12='Extrato 1'!$EF$3,'Extrato 1'!E12,"")</f>
        <v/>
      </c>
      <c r="AB12" s="19" t="str">
        <f>IF(AA12="","-",'Extrato 1'!S12)</f>
        <v>-</v>
      </c>
      <c r="AC12" s="19" t="str">
        <v/>
      </c>
      <c r="AD12" s="19" t="str">
        <f>IF(AC12="","",VLOOKUP(AC12,'Extrato 1'!$S$3:$U$72,3,0))</f>
        <v/>
      </c>
      <c r="AE12" s="2" t="str">
        <f>IF(AC12="","",AD12&amp;" ("&amp;VLOOKUP(AC12,'Extrato 1'!$S$3:$U$72,2,0)&amp;")")</f>
        <v/>
      </c>
      <c r="AF12" s="19" t="str">
        <f>IF('Extrato 1'!D12='Extrato 1'!$EF$4,'Extrato 1'!E12,"")</f>
        <v/>
      </c>
      <c r="AG12" s="19" t="str">
        <f>IF(AF12="","-",'Extrato 1'!$S12)</f>
        <v>-</v>
      </c>
      <c r="AH12" s="19" t="str">
        <v/>
      </c>
      <c r="AI12" s="19" t="str">
        <f>IF(AH12="","",VLOOKUP(AH12,'Extrato 1'!$S$3:$U$72,3,0))</f>
        <v/>
      </c>
      <c r="AJ12" s="2" t="str">
        <f>IF(AH12="","",AI12&amp;" ("&amp;VLOOKUP(AH12,'Extrato 1'!$S$3:$U$72,2,0)&amp;")")</f>
        <v/>
      </c>
      <c r="AK12" s="19" t="str">
        <f>IF('Extrato 1'!D12='Extrato 1'!$EF$5,'Extrato 1'!E12,"")</f>
        <v/>
      </c>
      <c r="AL12" s="19" t="str">
        <f>IF(AK12="","-",'Extrato 1'!$S12)</f>
        <v>-</v>
      </c>
      <c r="AM12" s="19" t="str">
        <v/>
      </c>
      <c r="AN12" s="19" t="str">
        <f>IF(AM12="","",VLOOKUP(AM12,'Extrato 1'!$S$3:$U$72,3,0))</f>
        <v/>
      </c>
      <c r="AO12" s="2" t="str">
        <f>IF(AM12="","",AN12&amp;" ("&amp;VLOOKUP(AM12,'Extrato 1'!$S$3:$U$72,2,0)&amp;")")</f>
        <v/>
      </c>
      <c r="AP12" s="19" t="str">
        <f>IF('Extrato 1'!D12='Extrato 1'!$EF$6,'Extrato 1'!E12,"")</f>
        <v/>
      </c>
      <c r="AQ12" s="19" t="str">
        <f>IF(AP12="","-",'Extrato 1'!$S12)</f>
        <v>-</v>
      </c>
      <c r="AR12" s="19" t="str">
        <v/>
      </c>
      <c r="AS12" s="19" t="str">
        <f>IF(AR12="","",VLOOKUP(AR12,'Extrato 1'!$S$3:$U$72,3,0))</f>
        <v/>
      </c>
      <c r="AT12" s="2" t="str">
        <f>IF(AR12="","",AS12&amp;" ("&amp;VLOOKUP(AR12,'Extrato 1'!$S$3:$U$72,2,0)&amp;")")</f>
        <v/>
      </c>
      <c r="AU12" s="19" t="str">
        <f>IF('Extrato 1'!D12='Extrato 1'!$EF$7,'Extrato 1'!E12,"")</f>
        <v/>
      </c>
      <c r="AV12" s="19" t="str">
        <f>IF(AU12="","-",'Extrato 1'!$S12)</f>
        <v>-</v>
      </c>
      <c r="AW12" s="19" t="str">
        <v/>
      </c>
      <c r="AX12" s="19" t="str">
        <f>IF(AW12="","",VLOOKUP(AW12,'Extrato 1'!$S$3:$U$72,3,0))</f>
        <v/>
      </c>
      <c r="AY12" s="2" t="str">
        <f>IF(AW12="","",AX12&amp;" ("&amp;VLOOKUP(AW12,'Extrato 1'!$S$3:$U$72,2,0)&amp;")")</f>
        <v/>
      </c>
      <c r="AZ12" s="19" t="str">
        <f>IF('Extrato 1'!D12='Extrato 1'!$EF$8,'Extrato 1'!E12,"")</f>
        <v/>
      </c>
      <c r="BA12" s="19" t="str">
        <f>IF(AZ12="","-",'Extrato 1'!$S12)</f>
        <v>-</v>
      </c>
      <c r="BB12" s="19" t="str">
        <v/>
      </c>
      <c r="BC12" s="19" t="str">
        <f>IF(BB12="","",VLOOKUP(BB12,'Extrato 1'!$S$3:$U$72,3,0))</f>
        <v/>
      </c>
      <c r="BD12" s="2" t="str">
        <f>IF(BB12="","",BC12&amp;" ("&amp;VLOOKUP(BB12,'Extrato 1'!$S$3:$U$72,2,0)&amp;")")</f>
        <v/>
      </c>
      <c r="BE12" s="19" t="str">
        <f>IF('Extrato 1'!D12='Extrato 1'!$EF$9,'Extrato 1'!E12,"")</f>
        <v/>
      </c>
      <c r="BF12" s="19" t="str">
        <f>IF(BE12="","-",'Extrato 1'!$S12)</f>
        <v>-</v>
      </c>
      <c r="BG12" s="19" t="str">
        <v/>
      </c>
      <c r="BH12" s="19" t="str">
        <f>IF(BG12="","",VLOOKUP(BG12,'Extrato 1'!$S$3:$U$72,3,0))</f>
        <v/>
      </c>
      <c r="BI12" s="2" t="str">
        <f>IF(BG12="","",BH12&amp;" ("&amp;VLOOKUP(BG12,'Extrato 1'!$S$3:$U$72,2,0)&amp;")")</f>
        <v/>
      </c>
      <c r="BK12" s="19" t="str">
        <f>IF('Extrato 1'!D12='Extrato 1'!$EH$3,'Extrato 1'!E12,"")</f>
        <v/>
      </c>
      <c r="BL12" s="19" t="str">
        <f>IF(BK12="","-",'Extrato 1'!S12)</f>
        <v>-</v>
      </c>
      <c r="BM12" s="19" t="str">
        <v/>
      </c>
      <c r="BN12" s="19" t="str">
        <f>IF(BM12="","",VLOOKUP(BM12,'Extrato 1'!$S$3:$U$72,3,0))</f>
        <v/>
      </c>
      <c r="BO12" s="2" t="str">
        <f>IF(BM12="","",BN12&amp;" ("&amp;VLOOKUP(BM12,'Extrato 1'!$S$3:$U$72,2,0)&amp;")")</f>
        <v/>
      </c>
      <c r="BP12" s="19" t="str">
        <f>IF('Extrato 1'!D12='Extrato 1'!$EH$4,'Extrato 1'!E12,"")</f>
        <v/>
      </c>
      <c r="BQ12" s="19" t="str">
        <f>IF(BP12="","-",'Extrato 1'!$S12)</f>
        <v>-</v>
      </c>
      <c r="BR12" s="19" t="str">
        <v/>
      </c>
      <c r="BS12" s="19" t="str">
        <f>IF(BR12="","",VLOOKUP(BR12,'Extrato 1'!$S$3:$U$72,3,0))</f>
        <v/>
      </c>
      <c r="BT12" s="2" t="str">
        <f>IF(BR12="","",BS12&amp;" ("&amp;VLOOKUP(BR12,'Extrato 1'!$S$3:$U$72,2,0)&amp;")")</f>
        <v/>
      </c>
      <c r="BU12" s="19" t="str">
        <f>IF('Extrato 1'!D12='Extrato 1'!$EH$5,'Extrato 1'!E12,"")</f>
        <v/>
      </c>
      <c r="BV12" s="19" t="str">
        <f>IF(BU12="","-",'Extrato 1'!$S12)</f>
        <v>-</v>
      </c>
      <c r="BW12" s="19" t="str">
        <v/>
      </c>
      <c r="BX12" s="19" t="str">
        <f>IF(BW12="","",VLOOKUP(BW12,'Extrato 1'!$S$3:$U$72,3,0))</f>
        <v/>
      </c>
      <c r="BY12" s="2" t="str">
        <f>IF(BW12="","",BX12&amp;" ("&amp;VLOOKUP(BW12,'Extrato 1'!$S$3:$U$72,2,0)&amp;")")</f>
        <v/>
      </c>
      <c r="BZ12" s="19" t="str">
        <f>IF('Extrato 1'!D12='Extrato 1'!$EH$6,'Extrato 1'!E12,"")</f>
        <v/>
      </c>
      <c r="CA12" s="19" t="str">
        <f>IF(BZ12="","-",'Extrato 1'!$S12)</f>
        <v>-</v>
      </c>
      <c r="CB12" s="19" t="str">
        <v/>
      </c>
      <c r="CC12" s="19" t="str">
        <f>IF(CB12="","",VLOOKUP(CB12,'Extrato 1'!$S$3:$U$72,3,0))</f>
        <v/>
      </c>
      <c r="CD12" s="2" t="str">
        <f>IF(CB12="","",CC12&amp;" ("&amp;VLOOKUP(CB12,'Extrato 1'!$S$3:$U$72,2,0)&amp;")")</f>
        <v/>
      </c>
      <c r="CE12" s="19" t="str">
        <f>IF('Extrato 1'!D12='Extrato 1'!$EH$7,'Extrato 1'!E12,"")</f>
        <v/>
      </c>
      <c r="CF12" s="19" t="str">
        <f>IF(CE12="","-",'Extrato 1'!$S12)</f>
        <v>-</v>
      </c>
      <c r="CG12" s="19" t="str">
        <v/>
      </c>
      <c r="CH12" s="19" t="str">
        <f>IF(CG12="","",VLOOKUP(CG12,'Extrato 1'!$S$3:$U$72,3,0))</f>
        <v/>
      </c>
      <c r="CI12" s="2" t="str">
        <f>IF(CG12="","",CH12&amp;" ("&amp;VLOOKUP(CG12,'Extrato 1'!$S$3:$U$72,2,0)&amp;")")</f>
        <v/>
      </c>
      <c r="CJ12" s="19" t="str">
        <f>IF('Extrato 1'!D12='Extrato 1'!$EH$8,'Extrato 1'!E12,"")</f>
        <v/>
      </c>
      <c r="CK12" s="19" t="str">
        <f>IF(CJ12="","-",'Extrato 1'!$S12)</f>
        <v>-</v>
      </c>
      <c r="CL12" s="19" t="str">
        <v/>
      </c>
      <c r="CM12" s="19" t="str">
        <f>IF(CL12="","",VLOOKUP(CL12,'Extrato 1'!$S$3:$U$72,3,0))</f>
        <v/>
      </c>
      <c r="CN12" s="2" t="str">
        <f>IF(CL12="","",CM12&amp;" ("&amp;VLOOKUP(CL12,'Extrato 1'!$S$3:$U$72,2,0)&amp;")")</f>
        <v/>
      </c>
      <c r="CO12" s="19" t="str">
        <f>IF('Extrato 1'!D12='Extrato 1'!$EH$9,'Extrato 1'!E12,"")</f>
        <v/>
      </c>
      <c r="CP12" s="19" t="str">
        <f>IF(CO12="","-",'Extrato 1'!$S12)</f>
        <v>-</v>
      </c>
      <c r="CQ12" s="19" t="str">
        <v/>
      </c>
      <c r="CR12" s="19" t="str">
        <f>IF(CQ12="","",VLOOKUP(CQ12,'Extrato 1'!$S$3:$U$72,3,0))</f>
        <v/>
      </c>
      <c r="CS12" s="2" t="str">
        <f>IF(CQ12="","",CR12&amp;" ("&amp;VLOOKUP(CQ12,'Extrato 1'!$S$3:$U$72,2,0)&amp;")")</f>
        <v/>
      </c>
      <c r="CU12" s="19" t="str">
        <f>IF('Extrato 1'!D12='Extrato 1'!$EJ$3,'Extrato 1'!E12,"")</f>
        <v/>
      </c>
      <c r="CV12" s="19" t="str">
        <f>IF(CU12="","-",'Extrato 1'!S12)</f>
        <v>-</v>
      </c>
      <c r="CW12" s="19" t="str">
        <v/>
      </c>
      <c r="CX12" s="19" t="str">
        <f>IF(CW12="","",VLOOKUP(CW12,'Extrato 1'!$S$3:$U$72,3,0))</f>
        <v/>
      </c>
      <c r="CY12" s="2" t="str">
        <f>IF(CW12="","",CX12&amp;" ("&amp;VLOOKUP(CW12,'Extrato 1'!$S$3:$U$72,2,0)&amp;")")</f>
        <v/>
      </c>
      <c r="CZ12" s="19" t="str">
        <f>IF('Extrato 1'!D12='Extrato 1'!$EJ$4,'Extrato 1'!E12,"")</f>
        <v/>
      </c>
      <c r="DA12" s="19" t="str">
        <f>IF(CZ12="","-",'Extrato 1'!$S12)</f>
        <v>-</v>
      </c>
      <c r="DB12" s="19" t="str">
        <v/>
      </c>
      <c r="DC12" s="19" t="str">
        <f>IF(DB12="","",VLOOKUP(DB12,'Extrato 1'!$S$3:$U$72,3,0))</f>
        <v/>
      </c>
      <c r="DD12" s="2" t="str">
        <f>IF(DB12="","",DC12&amp;" ("&amp;VLOOKUP(DB12,'Extrato 1'!$S$3:$U$72,2,0)&amp;")")</f>
        <v/>
      </c>
      <c r="DE12" s="19" t="str">
        <f>IF('Extrato 1'!D12='Extrato 1'!$EJ$5,'Extrato 1'!E12,"")</f>
        <v/>
      </c>
      <c r="DF12" s="19" t="str">
        <f>IF(DE12="","-",'Extrato 1'!$S12)</f>
        <v>-</v>
      </c>
      <c r="DG12" s="19" t="str">
        <v/>
      </c>
      <c r="DH12" s="19" t="str">
        <f>IF(DG12="","",VLOOKUP(DG12,'Extrato 1'!$S$3:$U$72,3,0))</f>
        <v/>
      </c>
      <c r="DI12" s="2" t="str">
        <f>IF(DG12="","",DH12&amp;" ("&amp;VLOOKUP(DG12,'Extrato 1'!$S$3:$U$72,2,0)&amp;")")</f>
        <v/>
      </c>
      <c r="DJ12" s="19" t="str">
        <f>IF('Extrato 1'!D12='Extrato 1'!$EJ$6,'Extrato 1'!E12,"")</f>
        <v/>
      </c>
      <c r="DK12" s="19" t="str">
        <f>IF(DJ12="","-",'Extrato 1'!$S12)</f>
        <v>-</v>
      </c>
      <c r="DL12" s="19" t="str">
        <v/>
      </c>
      <c r="DM12" s="19" t="str">
        <f>IF(DL12="","",VLOOKUP(DL12,'Extrato 1'!$S$3:$U$72,3,0))</f>
        <v/>
      </c>
      <c r="DN12" s="2" t="str">
        <f>IF(DL12="","",DM12&amp;" ("&amp;VLOOKUP(DL12,'Extrato 1'!$S$3:$U$72,2,0)&amp;")")</f>
        <v/>
      </c>
      <c r="DO12" s="19" t="str">
        <f>IF('Extrato 1'!D12='Extrato 1'!$EJ$7,'Extrato 1'!E12,"")</f>
        <v/>
      </c>
      <c r="DP12" s="19" t="str">
        <f>IF(DO12="","-",'Extrato 1'!$S12)</f>
        <v>-</v>
      </c>
      <c r="DQ12" s="19" t="str">
        <v/>
      </c>
      <c r="DR12" s="19" t="str">
        <f>IF(DQ12="","",VLOOKUP(DQ12,'Extrato 1'!$S$3:$U$72,3,0))</f>
        <v/>
      </c>
      <c r="DS12" s="2" t="str">
        <f>IF(DQ12="","",DR12&amp;" ("&amp;VLOOKUP(DQ12,'Extrato 1'!$S$3:$U$72,2,0)&amp;")")</f>
        <v/>
      </c>
      <c r="DT12" s="19" t="str">
        <f>IF('Extrato 1'!D12='Extrato 1'!$EJ$8,'Extrato 1'!E12,"")</f>
        <v/>
      </c>
      <c r="DU12" s="19" t="str">
        <f>IF(DT12="","-",'Extrato 1'!$S12)</f>
        <v>-</v>
      </c>
      <c r="DV12" s="19" t="str">
        <v/>
      </c>
      <c r="DW12" s="19" t="str">
        <f>IF(DV12="","",VLOOKUP(DV12,'Extrato 1'!$S$3:$U$72,3,0))</f>
        <v/>
      </c>
      <c r="DX12" s="2" t="str">
        <f>IF(DV12="","",DW12&amp;" ("&amp;VLOOKUP(DV12,'Extrato 1'!$S$3:$U$72,2,0)&amp;")")</f>
        <v/>
      </c>
      <c r="DY12" s="19" t="str">
        <f>IF('Extrato 1'!D12='Extrato 1'!$EJ$9,'Extrato 1'!E12,"")</f>
        <v/>
      </c>
      <c r="DZ12" s="19" t="str">
        <f>IF(DY12="","-",'Extrato 1'!$S12)</f>
        <v>-</v>
      </c>
      <c r="EA12" s="19" t="str">
        <v/>
      </c>
      <c r="EB12" s="19" t="str">
        <f>IF(EA12="","",VLOOKUP(EA12,'Extrato 1'!$S$3:$U$72,3,0))</f>
        <v/>
      </c>
      <c r="EC12" s="2" t="str">
        <f>IF(EA12="","",EB12&amp;" ("&amp;VLOOKUP(EA12,'Extrato 1'!$S$3:$U$72,2,0)&amp;")")</f>
        <v/>
      </c>
      <c r="EF12" s="266" t="s">
        <v>30</v>
      </c>
      <c r="EG12" s="23">
        <f>IF(EF3="","",EF3)</f>
        <v>26.21</v>
      </c>
      <c r="EH12" s="19">
        <f>IF(EH3="","",EH3)</f>
        <v>11.94</v>
      </c>
      <c r="EI12" s="19" t="str">
        <f>IF(EJ3="","",EJ3)</f>
        <v/>
      </c>
      <c r="EJ12" s="19">
        <f>IFERROR(IF(ES3=0,"",ROUND(ES3,2)),"")</f>
        <v>20.55</v>
      </c>
      <c r="FG12" s="19" t="str">
        <f>FG7</f>
        <v>=</v>
      </c>
      <c r="FH12" s="19" t="s">
        <v>29</v>
      </c>
      <c r="FM12" s="22">
        <v>10</v>
      </c>
      <c r="FN12" s="22" t="str">
        <f>IF('Extrato 1'!$FG$13='Extrato 1'!$GB$29,'Extrato 1'!AE12,IF('Extrato 1'!$FG$13='Extrato 1'!$GC$29,'Extrato 1'!BO12,IF('Extrato 1'!$FG$13='Extrato 1'!$EJ$2,'Extrato 1'!CY12,"")))</f>
        <v/>
      </c>
      <c r="FO12" s="22">
        <v>10</v>
      </c>
      <c r="FP12" s="22" t="str">
        <f>IF('Extrato 1'!$FG$13='Extrato 1'!$GB$29,'Extrato 1'!AJ12,IF('Extrato 1'!$FG$13='Extrato 1'!$GC$29,'Extrato 1'!BT12,IF('Extrato 1'!$FG$13='Extrato 1'!$EJ$2,'Extrato 1'!DD12,"")))</f>
        <v/>
      </c>
      <c r="FQ12" s="22">
        <v>10</v>
      </c>
      <c r="FR12" s="22" t="str">
        <f>IF('Extrato 1'!$FG$13='Extrato 1'!$GB$29,'Extrato 1'!AO12,IF('Extrato 1'!$FG$13='Extrato 1'!$GC$29,'Extrato 1'!BY12,IF('Extrato 1'!$FG$13='Extrato 1'!$EJ$2,'Extrato 1'!DI12,"")))</f>
        <v/>
      </c>
      <c r="FS12" s="22">
        <v>10</v>
      </c>
      <c r="FT12" s="22" t="str">
        <f>IF('Extrato 1'!$FG$13='Extrato 1'!$GB$29,'Extrato 1'!AT12,IF('Extrato 1'!$FG$13='Extrato 1'!$GC$29,'Extrato 1'!CD12,IF('Extrato 1'!$FG$13='Extrato 1'!$EJ$2,'Extrato 1'!DN12,"")))</f>
        <v/>
      </c>
      <c r="FU12" s="22">
        <v>10</v>
      </c>
      <c r="FV12" s="22" t="str">
        <f>IF('Extrato 1'!$FG$13='Extrato 1'!$GB$29,'Extrato 1'!AY12,IF('Extrato 1'!$FG$13='Extrato 1'!$GC$29,'Extrato 1'!CI12,IF('Extrato 1'!$FG$13='Extrato 1'!$EJ$2,'Extrato 1'!DS12,"")))</f>
        <v/>
      </c>
      <c r="FW12" s="22">
        <v>10</v>
      </c>
      <c r="FX12" s="22" t="str">
        <f>IF('Extrato 1'!$FG$13='Extrato 1'!$GB$29,'Extrato 1'!BD12,IF('Extrato 1'!$FG$13='Extrato 1'!$GC$29,'Extrato 1'!CN12,IF('Extrato 1'!$FG$13='Extrato 1'!$EJ$2,'Extrato 1'!DX12,"")))</f>
        <v/>
      </c>
      <c r="FY12" s="22">
        <v>10</v>
      </c>
      <c r="FZ12" s="22" t="str">
        <f>IF('Extrato 1'!$FG$13='Extrato 1'!$GB$29,'Extrato 1'!BI12,IF('Extrato 1'!$FG$13='Extrato 1'!$GC$29,'Extrato 1'!CS12,IF('Extrato 1'!$FG$13='Extrato 1'!$EJ$2,'Extrato 1'!EC12,"")))</f>
        <v/>
      </c>
      <c r="GB12" s="30" t="str">
        <f>IF('Extrato 1'!$NH$2&gt;=3,'Extrato 1'!FN13,"")</f>
        <v/>
      </c>
      <c r="GC12" s="30" t="str">
        <f>IF('Extrato 1'!$NH$2&gt;=3,'Extrato 1'!FP13,"")</f>
        <v/>
      </c>
      <c r="GD12" s="30" t="str">
        <f>IF('Extrato 1'!$NH$2&gt;=3,'Extrato 1'!FR13,"")</f>
        <v/>
      </c>
      <c r="GE12" s="30" t="str">
        <f>IF('Extrato 1'!$NH$2&gt;=4,'Extrato 1'!FT13,"")</f>
        <v/>
      </c>
      <c r="GF12" s="30" t="str">
        <f>IF('Extrato 1'!$NH$2&gt;=5,'Extrato 1'!FV13,"")</f>
        <v/>
      </c>
      <c r="GG12" s="30" t="str">
        <f>IF('Extrato 1'!$NH$2&gt;=6,'Extrato 1'!FX13,"")</f>
        <v/>
      </c>
      <c r="GH12" s="30" t="str">
        <f>IF('Extrato 1'!$NH$2&gt;=7,'Extrato 1'!FZ13,"")</f>
        <v/>
      </c>
      <c r="GK12" s="10" t="s">
        <v>3</v>
      </c>
      <c r="GL12" s="9" t="e">
        <f>IF(GK10=0,"",IF(GL10=0,"",IF((GL10-GK10)/GK10&lt;0,((GL10-GK10)/GK10)*-1,(GL10-GK10)/GK10)))</f>
        <v>#VALUE!</v>
      </c>
      <c r="GM12" s="9" t="e">
        <f>IF(GK10=0,"",IF(GM10=0,"",IF((GM10-GK10)/GK10&lt;0,((GM10-GK10)/GK10)*-1,(GM10-GK10)/GK10)))</f>
        <v>#VALUE!</v>
      </c>
      <c r="GN12" s="9" t="e">
        <f>IF(GK10=0,"",IF(GN10=0,"",IF((GN10-GK10)/GK10&lt;0,((GN10-GK10)/GK10)*-1,(GN10-GK10)/GK10)))</f>
        <v>#VALUE!</v>
      </c>
      <c r="GO12" s="9" t="e">
        <f>IF(GK10=0,"",IF(GO10=0,"",IF((GO10-GK10)/GK10&lt;0,((GO10-GK10)/GK10)*-1,(GO10-GK10)/GK10)))</f>
        <v>#VALUE!</v>
      </c>
      <c r="GP12" s="9" t="e">
        <f>IF(GK10=0,"",IF(GP10=0,"",IF((GP10-GK10)/GK10&lt;0,((GP10-GK10)/GK10)*-1,(GP10-GK10)/GK10)))</f>
        <v>#VALUE!</v>
      </c>
      <c r="GQ12" s="9" t="e">
        <f>IF(GK10=0,"",IF(GQ10=0,"",IF((GQ10-GK10)/GK10&lt;0,((GQ10-GK10)/GK10)*-1,(GQ10-GK10)/GK10)))</f>
        <v>#VALUE!</v>
      </c>
      <c r="MB12" s="32">
        <f t="shared" si="12"/>
        <v>8</v>
      </c>
      <c r="MC12" s="32">
        <v>10</v>
      </c>
      <c r="MD12" s="32" t="str">
        <f>IF('Extrato 1'!X10=0,"",'Extrato 1'!X10)</f>
        <v>Yslani Vieira (33)</v>
      </c>
      <c r="ME12" s="32"/>
      <c r="MF12" s="32"/>
      <c r="MG12" s="32"/>
      <c r="MH12" s="32"/>
      <c r="MI12" s="32"/>
      <c r="MJ12" s="32"/>
      <c r="MK12" s="32"/>
      <c r="ML12" s="32"/>
      <c r="MM12" s="32"/>
      <c r="MN12" s="32"/>
      <c r="MO12" s="32"/>
      <c r="MP12" s="32"/>
      <c r="MQ12" s="32"/>
      <c r="MR12" s="32"/>
      <c r="MS12" s="32"/>
      <c r="MT12" s="32"/>
      <c r="MU12" s="32"/>
      <c r="MV12" s="32"/>
      <c r="MW12" s="32"/>
      <c r="MX12" s="32"/>
      <c r="MY12" s="32"/>
      <c r="MZ12" s="32"/>
      <c r="NA12" s="32"/>
      <c r="NB12" s="32"/>
      <c r="NC12" s="32"/>
      <c r="ND12" s="32"/>
      <c r="NE12" s="32"/>
      <c r="NG12" s="16" t="s">
        <v>117</v>
      </c>
      <c r="NH12" s="16" t="s">
        <v>116</v>
      </c>
      <c r="NI12" s="38" t="s">
        <v>115</v>
      </c>
      <c r="NJ12" s="38" t="s">
        <v>114</v>
      </c>
    </row>
    <row r="13" spans="2:376" ht="15" customHeight="1" x14ac:dyDescent="0.25">
      <c r="B13" s="19">
        <f>'Extrato 1'!MC15</f>
        <v>13</v>
      </c>
      <c r="C13" s="7">
        <f>Esboço!AX11</f>
        <v>11</v>
      </c>
      <c r="D13" s="4" t="str">
        <f>IF('Análise Quantitativa'!R47=0,"",'Análise Quantitativa'!R47)</f>
        <v/>
      </c>
      <c r="E13" s="3" t="str">
        <f>IF('Análise Quantitativa'!P47=0,"",'Análise Quantitativa'!P47)</f>
        <v/>
      </c>
      <c r="F13" s="19" t="str">
        <f t="shared" si="0"/>
        <v/>
      </c>
      <c r="G13" s="19" t="str">
        <f t="shared" si="1"/>
        <v/>
      </c>
      <c r="H13" s="22" t="str">
        <v/>
      </c>
      <c r="I13" s="22" t="str">
        <v/>
      </c>
      <c r="J13" s="76" t="str">
        <f>IFERROR(IF('Análise Quantitativa'!$D$30="Máximo",RANK(D13,$D$3:$D$72,0),IF('Análise Quantitativa'!$D$30="Mínimo",RANK(D13,$D$3:$D$72,1),IF('Análise Quantitativa'!$D$30="- Mínimo",RANK(D13,$D$3:$D$72,1),""))),"")</f>
        <v/>
      </c>
      <c r="K13" s="76" t="str">
        <f>IFERROR(IF('Análise Quantitativa'!$D$30="Máximo",_xlfn.RANK.EQ(D13,$D$3:$D$72,0)+COUNTIF($D$3:D13,D13)-1,IF('Análise Quantitativa'!$D$30="Mínimo",_xlfn.RANK.EQ(D13,$D$3:$D$72,1)+COUNTIF($D$3:D13,D13)-1,IF('Análise Quantitativa'!$D$30="- Mínimo",_xlfn.RANK.EQ(D13,$D$3:$D$72,1)+COUNTIF($D$3:D13,D13)-1,""))),"")</f>
        <v/>
      </c>
      <c r="L13" s="6" t="str">
        <f>IFERROR(IF(ISBLANK(D13),"",IF(AND(D13&gt;'Extrato 1'!$EW$3),'Extrato 1'!$HR$2,IF(AND(D13&lt;'Extrato 1'!$EX$3),'Extrato 1'!$HQ$2,'Extrato 1'!$HP$2))),"")</f>
        <v>&gt;₯</v>
      </c>
      <c r="M13" s="6" t="e">
        <f>IF((((IF(AND('Extrato 1'!D13&gt;'Extrato 1'!$EW$3),(('Extrato 1'!$EW$3-'Extrato 1'!D13)/'Extrato 1'!D13),IF(AND('Extrato 1'!D13&lt;'Extrato 1'!$EX$3),(('Extrato 1'!$EX$3-'Extrato 1'!D13)/'Extrato 1'!D13),'Extrato 1'!$HW$2)))))&lt;0,IF(AND('Extrato 1'!D13&gt;'Extrato 1'!$EW$3),(('Extrato 1'!$EW$3-'Extrato 1'!D13)/'Extrato 1'!D13),IF(AND('Extrato 1'!D13&lt;'Extrato 1'!$EX$3),(('Extrato 1'!$EX$3-'Extrato 1'!D13)/'Extrato 1'!D13),'Extrato 1'!$HW$2))*-1,IF(AND('Extrato 1'!D13&gt;'Extrato 1'!$EW$3),(('Extrato 1'!$EW$3-'Extrato 1'!D13)/'Extrato 1'!D13),IF(AND('Extrato 1'!D13&lt;'Extrato 1'!$EX$3),(('Extrato 1'!$EX$3-'Extrato 1'!D13)/'Extrato 1'!D13),'Extrato 1'!$HW$2)))</f>
        <v>#VALUE!</v>
      </c>
      <c r="N13" s="6" t="e">
        <f>IF(AND(D13&gt;'Extrato 1'!$EW$3),M13,"")</f>
        <v>#VALUE!</v>
      </c>
      <c r="O13" s="6" t="str">
        <f>IF(D13&lt;'Extrato 1'!$EX$3,M13,"")</f>
        <v/>
      </c>
      <c r="P13" s="5" t="str">
        <f>IF('Extrato 1'!L13='Extrato 1'!$HP$2,'Extrato 1'!D13,"")</f>
        <v/>
      </c>
      <c r="Q13" s="4" t="str">
        <f>IF(ISNA(HLOOKUP($Q$2,'Extrato 1'!$ME$3:$NE$74,B13,0)),"",IF(HLOOKUP($Q$2,'Extrato 1'!$ME$3:$NE$74,B13,0)="","",IF(HLOOKUP($Q$2,'Extrato 1'!$ME$3:$NE$74,B13,0)=0,"",HLOOKUP($Q$2,'Extrato 1'!$ME$3:$NE$74,B13,0))))</f>
        <v/>
      </c>
      <c r="S13" s="77" t="str">
        <f t="shared" si="6"/>
        <v/>
      </c>
      <c r="T13" s="19" t="str">
        <f t="shared" si="2"/>
        <v/>
      </c>
      <c r="U13" s="3" t="str">
        <f>IF('Análise Quantitativa'!C47=0,"",'Análise Quantitativa'!C47)</f>
        <v/>
      </c>
      <c r="V13" s="19" t="str">
        <f t="shared" si="3"/>
        <v/>
      </c>
      <c r="X13" s="19" t="str">
        <f t="shared" si="4"/>
        <v/>
      </c>
      <c r="Y13" s="19" t="str">
        <f t="shared" si="5"/>
        <v/>
      </c>
      <c r="AA13" s="19" t="str">
        <f>IF('Extrato 1'!D13='Extrato 1'!$EF$3,'Extrato 1'!E13,"")</f>
        <v/>
      </c>
      <c r="AB13" s="19" t="str">
        <f>IF(AA13="","-",'Extrato 1'!S13)</f>
        <v>-</v>
      </c>
      <c r="AC13" s="19" t="str">
        <v/>
      </c>
      <c r="AD13" s="19" t="str">
        <f>IF(AC13="","",VLOOKUP(AC13,'Extrato 1'!$S$3:$U$72,3,0))</f>
        <v/>
      </c>
      <c r="AE13" s="2" t="str">
        <f>IF(AC13="","",AD13&amp;" ("&amp;VLOOKUP(AC13,'Extrato 1'!$S$3:$U$72,2,0)&amp;")")</f>
        <v/>
      </c>
      <c r="AF13" s="19" t="str">
        <f>IF('Extrato 1'!D13='Extrato 1'!$EF$4,'Extrato 1'!E13,"")</f>
        <v/>
      </c>
      <c r="AG13" s="19" t="str">
        <f>IF(AF13="","-",'Extrato 1'!$S13)</f>
        <v>-</v>
      </c>
      <c r="AH13" s="19" t="str">
        <v/>
      </c>
      <c r="AI13" s="19" t="str">
        <f>IF(AH13="","",VLOOKUP(AH13,'Extrato 1'!$S$3:$U$72,3,0))</f>
        <v/>
      </c>
      <c r="AJ13" s="2" t="str">
        <f>IF(AH13="","",AI13&amp;" ("&amp;VLOOKUP(AH13,'Extrato 1'!$S$3:$U$72,2,0)&amp;")")</f>
        <v/>
      </c>
      <c r="AK13" s="19" t="str">
        <f>IF('Extrato 1'!D13='Extrato 1'!$EF$5,'Extrato 1'!E13,"")</f>
        <v/>
      </c>
      <c r="AL13" s="19" t="str">
        <f>IF(AK13="","-",'Extrato 1'!$S13)</f>
        <v>-</v>
      </c>
      <c r="AM13" s="19" t="str">
        <v/>
      </c>
      <c r="AN13" s="19" t="str">
        <f>IF(AM13="","",VLOOKUP(AM13,'Extrato 1'!$S$3:$U$72,3,0))</f>
        <v/>
      </c>
      <c r="AO13" s="2" t="str">
        <f>IF(AM13="","",AN13&amp;" ("&amp;VLOOKUP(AM13,'Extrato 1'!$S$3:$U$72,2,0)&amp;")")</f>
        <v/>
      </c>
      <c r="AP13" s="19" t="str">
        <f>IF('Extrato 1'!D13='Extrato 1'!$EF$6,'Extrato 1'!E13,"")</f>
        <v/>
      </c>
      <c r="AQ13" s="19" t="str">
        <f>IF(AP13="","-",'Extrato 1'!$S13)</f>
        <v>-</v>
      </c>
      <c r="AR13" s="19" t="str">
        <v/>
      </c>
      <c r="AS13" s="19" t="str">
        <f>IF(AR13="","",VLOOKUP(AR13,'Extrato 1'!$S$3:$U$72,3,0))</f>
        <v/>
      </c>
      <c r="AT13" s="2" t="str">
        <f>IF(AR13="","",AS13&amp;" ("&amp;VLOOKUP(AR13,'Extrato 1'!$S$3:$U$72,2,0)&amp;")")</f>
        <v/>
      </c>
      <c r="AU13" s="19" t="str">
        <f>IF('Extrato 1'!D13='Extrato 1'!$EF$7,'Extrato 1'!E13,"")</f>
        <v/>
      </c>
      <c r="AV13" s="19" t="str">
        <f>IF(AU13="","-",'Extrato 1'!$S13)</f>
        <v>-</v>
      </c>
      <c r="AW13" s="19" t="str">
        <v/>
      </c>
      <c r="AX13" s="19" t="str">
        <f>IF(AW13="","",VLOOKUP(AW13,'Extrato 1'!$S$3:$U$72,3,0))</f>
        <v/>
      </c>
      <c r="AY13" s="2" t="str">
        <f>IF(AW13="","",AX13&amp;" ("&amp;VLOOKUP(AW13,'Extrato 1'!$S$3:$U$72,2,0)&amp;")")</f>
        <v/>
      </c>
      <c r="AZ13" s="19" t="str">
        <f>IF('Extrato 1'!D13='Extrato 1'!$EF$8,'Extrato 1'!E13,"")</f>
        <v/>
      </c>
      <c r="BA13" s="19" t="str">
        <f>IF(AZ13="","-",'Extrato 1'!$S13)</f>
        <v>-</v>
      </c>
      <c r="BB13" s="19" t="str">
        <v/>
      </c>
      <c r="BC13" s="19" t="str">
        <f>IF(BB13="","",VLOOKUP(BB13,'Extrato 1'!$S$3:$U$72,3,0))</f>
        <v/>
      </c>
      <c r="BD13" s="2" t="str">
        <f>IF(BB13="","",BC13&amp;" ("&amp;VLOOKUP(BB13,'Extrato 1'!$S$3:$U$72,2,0)&amp;")")</f>
        <v/>
      </c>
      <c r="BE13" s="19" t="str">
        <f>IF('Extrato 1'!D13='Extrato 1'!$EF$9,'Extrato 1'!E13,"")</f>
        <v/>
      </c>
      <c r="BF13" s="19" t="str">
        <f>IF(BE13="","-",'Extrato 1'!$S13)</f>
        <v>-</v>
      </c>
      <c r="BG13" s="19" t="str">
        <v/>
      </c>
      <c r="BH13" s="19" t="str">
        <f>IF(BG13="","",VLOOKUP(BG13,'Extrato 1'!$S$3:$U$72,3,0))</f>
        <v/>
      </c>
      <c r="BI13" s="2" t="str">
        <f>IF(BG13="","",BH13&amp;" ("&amp;VLOOKUP(BG13,'Extrato 1'!$S$3:$U$72,2,0)&amp;")")</f>
        <v/>
      </c>
      <c r="BK13" s="19" t="str">
        <f>IF('Extrato 1'!D13='Extrato 1'!$EH$3,'Extrato 1'!E13,"")</f>
        <v/>
      </c>
      <c r="BL13" s="19" t="str">
        <f>IF(BK13="","-",'Extrato 1'!S13)</f>
        <v>-</v>
      </c>
      <c r="BM13" s="19" t="str">
        <v/>
      </c>
      <c r="BN13" s="19" t="str">
        <f>IF(BM13="","",VLOOKUP(BM13,'Extrato 1'!$S$3:$U$72,3,0))</f>
        <v/>
      </c>
      <c r="BO13" s="2" t="str">
        <f>IF(BM13="","",BN13&amp;" ("&amp;VLOOKUP(BM13,'Extrato 1'!$S$3:$U$72,2,0)&amp;")")</f>
        <v/>
      </c>
      <c r="BP13" s="19" t="str">
        <f>IF('Extrato 1'!D13='Extrato 1'!$EH$4,'Extrato 1'!E13,"")</f>
        <v/>
      </c>
      <c r="BQ13" s="19" t="str">
        <f>IF(BP13="","-",'Extrato 1'!$S13)</f>
        <v>-</v>
      </c>
      <c r="BR13" s="19" t="str">
        <v/>
      </c>
      <c r="BS13" s="19" t="str">
        <f>IF(BR13="","",VLOOKUP(BR13,'Extrato 1'!$S$3:$U$72,3,0))</f>
        <v/>
      </c>
      <c r="BT13" s="2" t="str">
        <f>IF(BR13="","",BS13&amp;" ("&amp;VLOOKUP(BR13,'Extrato 1'!$S$3:$U$72,2,0)&amp;")")</f>
        <v/>
      </c>
      <c r="BU13" s="19" t="str">
        <f>IF('Extrato 1'!D13='Extrato 1'!$EH$5,'Extrato 1'!E13,"")</f>
        <v/>
      </c>
      <c r="BV13" s="19" t="str">
        <f>IF(BU13="","-",'Extrato 1'!$S13)</f>
        <v>-</v>
      </c>
      <c r="BW13" s="19" t="str">
        <v/>
      </c>
      <c r="BX13" s="19" t="str">
        <f>IF(BW13="","",VLOOKUP(BW13,'Extrato 1'!$S$3:$U$72,3,0))</f>
        <v/>
      </c>
      <c r="BY13" s="2" t="str">
        <f>IF(BW13="","",BX13&amp;" ("&amp;VLOOKUP(BW13,'Extrato 1'!$S$3:$U$72,2,0)&amp;")")</f>
        <v/>
      </c>
      <c r="BZ13" s="19" t="str">
        <f>IF('Extrato 1'!D13='Extrato 1'!$EH$6,'Extrato 1'!E13,"")</f>
        <v/>
      </c>
      <c r="CA13" s="19" t="str">
        <f>IF(BZ13="","-",'Extrato 1'!$S13)</f>
        <v>-</v>
      </c>
      <c r="CB13" s="19" t="str">
        <v/>
      </c>
      <c r="CC13" s="19" t="str">
        <f>IF(CB13="","",VLOOKUP(CB13,'Extrato 1'!$S$3:$U$72,3,0))</f>
        <v/>
      </c>
      <c r="CD13" s="2" t="str">
        <f>IF(CB13="","",CC13&amp;" ("&amp;VLOOKUP(CB13,'Extrato 1'!$S$3:$U$72,2,0)&amp;")")</f>
        <v/>
      </c>
      <c r="CE13" s="19" t="str">
        <f>IF('Extrato 1'!D13='Extrato 1'!$EH$7,'Extrato 1'!E13,"")</f>
        <v/>
      </c>
      <c r="CF13" s="19" t="str">
        <f>IF(CE13="","-",'Extrato 1'!$S13)</f>
        <v>-</v>
      </c>
      <c r="CG13" s="19" t="str">
        <v/>
      </c>
      <c r="CH13" s="19" t="str">
        <f>IF(CG13="","",VLOOKUP(CG13,'Extrato 1'!$S$3:$U$72,3,0))</f>
        <v/>
      </c>
      <c r="CI13" s="2" t="str">
        <f>IF(CG13="","",CH13&amp;" ("&amp;VLOOKUP(CG13,'Extrato 1'!$S$3:$U$72,2,0)&amp;")")</f>
        <v/>
      </c>
      <c r="CJ13" s="19" t="str">
        <f>IF('Extrato 1'!D13='Extrato 1'!$EH$8,'Extrato 1'!E13,"")</f>
        <v/>
      </c>
      <c r="CK13" s="19" t="str">
        <f>IF(CJ13="","-",'Extrato 1'!$S13)</f>
        <v>-</v>
      </c>
      <c r="CL13" s="19" t="str">
        <v/>
      </c>
      <c r="CM13" s="19" t="str">
        <f>IF(CL13="","",VLOOKUP(CL13,'Extrato 1'!$S$3:$U$72,3,0))</f>
        <v/>
      </c>
      <c r="CN13" s="2" t="str">
        <f>IF(CL13="","",CM13&amp;" ("&amp;VLOOKUP(CL13,'Extrato 1'!$S$3:$U$72,2,0)&amp;")")</f>
        <v/>
      </c>
      <c r="CO13" s="19" t="str">
        <f>IF('Extrato 1'!D13='Extrato 1'!$EH$9,'Extrato 1'!E13,"")</f>
        <v/>
      </c>
      <c r="CP13" s="19" t="str">
        <f>IF(CO13="","-",'Extrato 1'!$S13)</f>
        <v>-</v>
      </c>
      <c r="CQ13" s="19" t="str">
        <v/>
      </c>
      <c r="CR13" s="19" t="str">
        <f>IF(CQ13="","",VLOOKUP(CQ13,'Extrato 1'!$S$3:$U$72,3,0))</f>
        <v/>
      </c>
      <c r="CS13" s="2" t="str">
        <f>IF(CQ13="","",CR13&amp;" ("&amp;VLOOKUP(CQ13,'Extrato 1'!$S$3:$U$72,2,0)&amp;")")</f>
        <v/>
      </c>
      <c r="CU13" s="19" t="str">
        <f>IF('Extrato 1'!D13='Extrato 1'!$EJ$3,'Extrato 1'!E13,"")</f>
        <v/>
      </c>
      <c r="CV13" s="19" t="str">
        <f>IF(CU13="","-",'Extrato 1'!S13)</f>
        <v>-</v>
      </c>
      <c r="CW13" s="19" t="str">
        <v/>
      </c>
      <c r="CX13" s="19" t="str">
        <f>IF(CW13="","",VLOOKUP(CW13,'Extrato 1'!$S$3:$U$72,3,0))</f>
        <v/>
      </c>
      <c r="CY13" s="2" t="str">
        <f>IF(CW13="","",CX13&amp;" ("&amp;VLOOKUP(CW13,'Extrato 1'!$S$3:$U$72,2,0)&amp;")")</f>
        <v/>
      </c>
      <c r="CZ13" s="19" t="str">
        <f>IF('Extrato 1'!D13='Extrato 1'!$EJ$4,'Extrato 1'!E13,"")</f>
        <v/>
      </c>
      <c r="DA13" s="19" t="str">
        <f>IF(CZ13="","-",'Extrato 1'!$S13)</f>
        <v>-</v>
      </c>
      <c r="DB13" s="19" t="str">
        <v/>
      </c>
      <c r="DC13" s="19" t="str">
        <f>IF(DB13="","",VLOOKUP(DB13,'Extrato 1'!$S$3:$U$72,3,0))</f>
        <v/>
      </c>
      <c r="DD13" s="2" t="str">
        <f>IF(DB13="","",DC13&amp;" ("&amp;VLOOKUP(DB13,'Extrato 1'!$S$3:$U$72,2,0)&amp;")")</f>
        <v/>
      </c>
      <c r="DE13" s="19" t="str">
        <f>IF('Extrato 1'!D13='Extrato 1'!$EJ$5,'Extrato 1'!E13,"")</f>
        <v/>
      </c>
      <c r="DF13" s="19" t="str">
        <f>IF(DE13="","-",'Extrato 1'!$S13)</f>
        <v>-</v>
      </c>
      <c r="DG13" s="19" t="str">
        <v/>
      </c>
      <c r="DH13" s="19" t="str">
        <f>IF(DG13="","",VLOOKUP(DG13,'Extrato 1'!$S$3:$U$72,3,0))</f>
        <v/>
      </c>
      <c r="DI13" s="2" t="str">
        <f>IF(DG13="","",DH13&amp;" ("&amp;VLOOKUP(DG13,'Extrato 1'!$S$3:$U$72,2,0)&amp;")")</f>
        <v/>
      </c>
      <c r="DJ13" s="19" t="str">
        <f>IF('Extrato 1'!D13='Extrato 1'!$EJ$6,'Extrato 1'!E13,"")</f>
        <v/>
      </c>
      <c r="DK13" s="19" t="str">
        <f>IF(DJ13="","-",'Extrato 1'!$S13)</f>
        <v>-</v>
      </c>
      <c r="DL13" s="19" t="str">
        <v/>
      </c>
      <c r="DM13" s="19" t="str">
        <f>IF(DL13="","",VLOOKUP(DL13,'Extrato 1'!$S$3:$U$72,3,0))</f>
        <v/>
      </c>
      <c r="DN13" s="2" t="str">
        <f>IF(DL13="","",DM13&amp;" ("&amp;VLOOKUP(DL13,'Extrato 1'!$S$3:$U$72,2,0)&amp;")")</f>
        <v/>
      </c>
      <c r="DO13" s="19" t="str">
        <f>IF('Extrato 1'!D13='Extrato 1'!$EJ$7,'Extrato 1'!E13,"")</f>
        <v/>
      </c>
      <c r="DP13" s="19" t="str">
        <f>IF(DO13="","-",'Extrato 1'!$S13)</f>
        <v>-</v>
      </c>
      <c r="DQ13" s="19" t="str">
        <v/>
      </c>
      <c r="DR13" s="19" t="str">
        <f>IF(DQ13="","",VLOOKUP(DQ13,'Extrato 1'!$S$3:$U$72,3,0))</f>
        <v/>
      </c>
      <c r="DS13" s="2" t="str">
        <f>IF(DQ13="","",DR13&amp;" ("&amp;VLOOKUP(DQ13,'Extrato 1'!$S$3:$U$72,2,0)&amp;")")</f>
        <v/>
      </c>
      <c r="DT13" s="19" t="str">
        <f>IF('Extrato 1'!D13='Extrato 1'!$EJ$8,'Extrato 1'!E13,"")</f>
        <v/>
      </c>
      <c r="DU13" s="19" t="str">
        <f>IF(DT13="","-",'Extrato 1'!$S13)</f>
        <v>-</v>
      </c>
      <c r="DV13" s="19" t="str">
        <v/>
      </c>
      <c r="DW13" s="19" t="str">
        <f>IF(DV13="","",VLOOKUP(DV13,'Extrato 1'!$S$3:$U$72,3,0))</f>
        <v/>
      </c>
      <c r="DX13" s="2" t="str">
        <f>IF(DV13="","",DW13&amp;" ("&amp;VLOOKUP(DV13,'Extrato 1'!$S$3:$U$72,2,0)&amp;")")</f>
        <v/>
      </c>
      <c r="DY13" s="19" t="str">
        <f>IF('Extrato 1'!D13='Extrato 1'!$EJ$9,'Extrato 1'!E13,"")</f>
        <v/>
      </c>
      <c r="DZ13" s="19" t="str">
        <f>IF(DY13="","-",'Extrato 1'!$S13)</f>
        <v>-</v>
      </c>
      <c r="EA13" s="19" t="str">
        <v/>
      </c>
      <c r="EB13" s="19" t="str">
        <f>IF(EA13="","",VLOOKUP(EA13,'Extrato 1'!$S$3:$U$72,3,0))</f>
        <v/>
      </c>
      <c r="EC13" s="2" t="str">
        <f>IF(EA13="","",EB13&amp;" ("&amp;VLOOKUP(EA13,'Extrato 1'!$S$3:$U$72,2,0)&amp;")")</f>
        <v/>
      </c>
      <c r="EF13" s="266"/>
      <c r="EG13" s="19">
        <f>IF(EG3="","",EG3)</f>
        <v>1</v>
      </c>
      <c r="EH13" s="19">
        <f>IF(EI3="","",EI3)</f>
        <v>1</v>
      </c>
      <c r="EI13" s="19" t="str">
        <f>IF(EK3="","",EK3)</f>
        <v/>
      </c>
      <c r="EJ13" s="19">
        <f>IFERROR(IF(ET3=0,"",ROUND(ET3,2)),"")</f>
        <v>4.5</v>
      </c>
      <c r="FG13" s="19" t="str">
        <f>FG8</f>
        <v>Mínimo</v>
      </c>
      <c r="FH13" s="30" t="str">
        <f>VLOOKUP('Extrato 1'!NJ7,'Extrato 1'!$GF$21:$GG$27,2,0)</f>
        <v>3ª</v>
      </c>
      <c r="FM13" s="22">
        <v>11</v>
      </c>
      <c r="FN13" s="22" t="str">
        <f>IF('Extrato 1'!$FG$13='Extrato 1'!$GB$29,'Extrato 1'!AE13,IF('Extrato 1'!$FG$13='Extrato 1'!$GC$29,'Extrato 1'!BO13,IF('Extrato 1'!$FG$13='Extrato 1'!$EJ$2,'Extrato 1'!CY13,"")))</f>
        <v/>
      </c>
      <c r="FO13" s="22">
        <v>11</v>
      </c>
      <c r="FP13" s="22" t="str">
        <f>IF('Extrato 1'!$FG$13='Extrato 1'!$GB$29,'Extrato 1'!AJ13,IF('Extrato 1'!$FG$13='Extrato 1'!$GC$29,'Extrato 1'!BT13,IF('Extrato 1'!$FG$13='Extrato 1'!$EJ$2,'Extrato 1'!DD13,"")))</f>
        <v/>
      </c>
      <c r="FQ13" s="22">
        <v>11</v>
      </c>
      <c r="FR13" s="22" t="str">
        <f>IF('Extrato 1'!$FG$13='Extrato 1'!$GB$29,'Extrato 1'!AO13,IF('Extrato 1'!$FG$13='Extrato 1'!$GC$29,'Extrato 1'!BY13,IF('Extrato 1'!$FG$13='Extrato 1'!$EJ$2,'Extrato 1'!DI13,"")))</f>
        <v/>
      </c>
      <c r="FS13" s="22">
        <v>11</v>
      </c>
      <c r="FT13" s="22" t="str">
        <f>IF('Extrato 1'!$FG$13='Extrato 1'!$GB$29,'Extrato 1'!AT13,IF('Extrato 1'!$FG$13='Extrato 1'!$GC$29,'Extrato 1'!CD13,IF('Extrato 1'!$FG$13='Extrato 1'!$EJ$2,'Extrato 1'!DN13,"")))</f>
        <v/>
      </c>
      <c r="FU13" s="22">
        <v>11</v>
      </c>
      <c r="FV13" s="22" t="str">
        <f>IF('Extrato 1'!$FG$13='Extrato 1'!$GB$29,'Extrato 1'!AY13,IF('Extrato 1'!$FG$13='Extrato 1'!$GC$29,'Extrato 1'!CI13,IF('Extrato 1'!$FG$13='Extrato 1'!$EJ$2,'Extrato 1'!DS13,"")))</f>
        <v/>
      </c>
      <c r="FW13" s="22">
        <v>11</v>
      </c>
      <c r="FX13" s="22" t="str">
        <f>IF('Extrato 1'!$FG$13='Extrato 1'!$GB$29,'Extrato 1'!BD13,IF('Extrato 1'!$FG$13='Extrato 1'!$GC$29,'Extrato 1'!CN13,IF('Extrato 1'!$FG$13='Extrato 1'!$EJ$2,'Extrato 1'!DX13,"")))</f>
        <v/>
      </c>
      <c r="FY13" s="22">
        <v>11</v>
      </c>
      <c r="FZ13" s="22" t="str">
        <f>IF('Extrato 1'!$FG$13='Extrato 1'!$GB$29,'Extrato 1'!BI13,IF('Extrato 1'!$FG$13='Extrato 1'!$GC$29,'Extrato 1'!CS13,IF('Extrato 1'!$FG$13='Extrato 1'!$EJ$2,'Extrato 1'!EC13,"")))</f>
        <v/>
      </c>
      <c r="GB13" s="30" t="str">
        <f>IF('Extrato 1'!$NH$2&gt;=3,'Extrato 1'!FN14,"")</f>
        <v/>
      </c>
      <c r="GC13" s="30" t="str">
        <f>IF('Extrato 1'!$NH$2&gt;=3,'Extrato 1'!FP14,"")</f>
        <v/>
      </c>
      <c r="GD13" s="30" t="str">
        <f>IF('Extrato 1'!$NH$2&gt;=3,'Extrato 1'!FR14,"")</f>
        <v/>
      </c>
      <c r="GE13" s="30" t="str">
        <f>IF('Extrato 1'!$NH$2&gt;=4,'Extrato 1'!FT14,"")</f>
        <v/>
      </c>
      <c r="GF13" s="30" t="str">
        <f>IF('Extrato 1'!$NH$2&gt;=5,'Extrato 1'!FV14,"")</f>
        <v/>
      </c>
      <c r="GG13" s="30" t="str">
        <f>IF('Extrato 1'!$NH$2&gt;=6,'Extrato 1'!FX14,"")</f>
        <v/>
      </c>
      <c r="GH13" s="30" t="str">
        <f>IF('Extrato 1'!$NH$2&gt;=7,'Extrato 1'!FZ14,"")</f>
        <v/>
      </c>
      <c r="JD13" s="20"/>
      <c r="MB13" s="32">
        <f t="shared" si="12"/>
        <v>9</v>
      </c>
      <c r="MC13" s="32">
        <v>11</v>
      </c>
      <c r="MD13" s="32" t="str">
        <f>IF('Extrato 1'!X11=0,"",'Extrato 1'!X11)</f>
        <v/>
      </c>
      <c r="ME13" s="32"/>
      <c r="MF13" s="32"/>
      <c r="MG13" s="32"/>
      <c r="MH13" s="32"/>
      <c r="MI13" s="32"/>
      <c r="MJ13" s="32"/>
      <c r="MK13" s="32"/>
      <c r="ML13" s="32"/>
      <c r="MM13" s="32"/>
      <c r="MN13" s="32"/>
      <c r="MO13" s="32"/>
      <c r="MP13" s="32"/>
      <c r="MQ13" s="32"/>
      <c r="MR13" s="32"/>
      <c r="MS13" s="32"/>
      <c r="MT13" s="32"/>
      <c r="MU13" s="32"/>
      <c r="MV13" s="32"/>
      <c r="MW13" s="32"/>
      <c r="MX13" s="32"/>
      <c r="MY13" s="32"/>
      <c r="MZ13" s="32"/>
      <c r="NA13" s="32"/>
      <c r="NB13" s="32"/>
      <c r="NC13" s="32"/>
      <c r="ND13" s="32"/>
      <c r="NE13" s="32"/>
      <c r="NG13" s="16" t="s">
        <v>96</v>
      </c>
      <c r="NH13" s="16" t="s">
        <v>113</v>
      </c>
      <c r="NI13" s="19" t="str">
        <f>'Análise Quantitativa'!P12</f>
        <v>Feminino</v>
      </c>
      <c r="NJ13" s="37">
        <f>'Análise Quantitativa'!AD11</f>
        <v>44170</v>
      </c>
    </row>
    <row r="14" spans="2:376" ht="15" customHeight="1" x14ac:dyDescent="0.25">
      <c r="B14" s="19">
        <f>'Extrato 1'!MC16</f>
        <v>14</v>
      </c>
      <c r="C14" s="7">
        <f>Esboço!AX12</f>
        <v>12</v>
      </c>
      <c r="D14" s="4" t="str">
        <f>IF('Análise Quantitativa'!R48=0,"",'Análise Quantitativa'!R48)</f>
        <v/>
      </c>
      <c r="E14" s="3" t="str">
        <f>IF('Análise Quantitativa'!P48=0,"",'Análise Quantitativa'!P48)</f>
        <v/>
      </c>
      <c r="F14" s="19" t="str">
        <f t="shared" si="0"/>
        <v/>
      </c>
      <c r="G14" s="19" t="str">
        <f t="shared" si="1"/>
        <v/>
      </c>
      <c r="H14" s="22" t="str">
        <v/>
      </c>
      <c r="I14" s="22" t="str">
        <v/>
      </c>
      <c r="J14" s="76" t="str">
        <f>IFERROR(IF('Análise Quantitativa'!$D$30="Máximo",RANK(D14,$D$3:$D$72,0),IF('Análise Quantitativa'!$D$30="Mínimo",RANK(D14,$D$3:$D$72,1),IF('Análise Quantitativa'!$D$30="- Mínimo",RANK(D14,$D$3:$D$72,1),""))),"")</f>
        <v/>
      </c>
      <c r="K14" s="76" t="str">
        <f>IFERROR(IF('Análise Quantitativa'!$D$30="Máximo",_xlfn.RANK.EQ(D14,$D$3:$D$72,0)+COUNTIF($D$3:D14,D14)-1,IF('Análise Quantitativa'!$D$30="Mínimo",_xlfn.RANK.EQ(D14,$D$3:$D$72,1)+COUNTIF($D$3:D14,D14)-1,IF('Análise Quantitativa'!$D$30="- Mínimo",_xlfn.RANK.EQ(D14,$D$3:$D$72,1)+COUNTIF($D$3:D14,D14)-1,""))),"")</f>
        <v/>
      </c>
      <c r="L14" s="6" t="str">
        <f>IFERROR(IF(ISBLANK(D14),"",IF(AND(D14&gt;'Extrato 1'!$EW$3),'Extrato 1'!$HR$2,IF(AND(D14&lt;'Extrato 1'!$EX$3),'Extrato 1'!$HQ$2,'Extrato 1'!$HP$2))),"")</f>
        <v>&gt;₯</v>
      </c>
      <c r="M14" s="6" t="e">
        <f>IF((((IF(AND('Extrato 1'!D14&gt;'Extrato 1'!$EW$3),(('Extrato 1'!$EW$3-'Extrato 1'!D14)/'Extrato 1'!D14),IF(AND('Extrato 1'!D14&lt;'Extrato 1'!$EX$3),(('Extrato 1'!$EX$3-'Extrato 1'!D14)/'Extrato 1'!D14),'Extrato 1'!$HW$2)))))&lt;0,IF(AND('Extrato 1'!D14&gt;'Extrato 1'!$EW$3),(('Extrato 1'!$EW$3-'Extrato 1'!D14)/'Extrato 1'!D14),IF(AND('Extrato 1'!D14&lt;'Extrato 1'!$EX$3),(('Extrato 1'!$EX$3-'Extrato 1'!D14)/'Extrato 1'!D14),'Extrato 1'!$HW$2))*-1,IF(AND('Extrato 1'!D14&gt;'Extrato 1'!$EW$3),(('Extrato 1'!$EW$3-'Extrato 1'!D14)/'Extrato 1'!D14),IF(AND('Extrato 1'!D14&lt;'Extrato 1'!$EX$3),(('Extrato 1'!$EX$3-'Extrato 1'!D14)/'Extrato 1'!D14),'Extrato 1'!$HW$2)))</f>
        <v>#VALUE!</v>
      </c>
      <c r="N14" s="6" t="e">
        <f>IF(AND(D14&gt;'Extrato 1'!$EW$3),M14,"")</f>
        <v>#VALUE!</v>
      </c>
      <c r="O14" s="6" t="str">
        <f>IF(D14&lt;'Extrato 1'!$EX$3,M14,"")</f>
        <v/>
      </c>
      <c r="P14" s="5" t="str">
        <f>IF('Extrato 1'!L14='Extrato 1'!$HP$2,'Extrato 1'!D14,"")</f>
        <v/>
      </c>
      <c r="Q14" s="4" t="str">
        <f>IF(ISNA(HLOOKUP($Q$2,'Extrato 1'!$ME$3:$NE$74,B14,0)),"",IF(HLOOKUP($Q$2,'Extrato 1'!$ME$3:$NE$74,B14,0)="","",IF(HLOOKUP($Q$2,'Extrato 1'!$ME$3:$NE$74,B14,0)=0,"",HLOOKUP($Q$2,'Extrato 1'!$ME$3:$NE$74,B14,0))))</f>
        <v/>
      </c>
      <c r="S14" s="77" t="str">
        <f t="shared" si="6"/>
        <v/>
      </c>
      <c r="T14" s="19" t="str">
        <f t="shared" si="2"/>
        <v/>
      </c>
      <c r="U14" s="3" t="str">
        <f>IF('Análise Quantitativa'!C48=0,"",'Análise Quantitativa'!C48)</f>
        <v/>
      </c>
      <c r="V14" s="19" t="str">
        <f t="shared" si="3"/>
        <v/>
      </c>
      <c r="X14" s="19" t="str">
        <f t="shared" si="4"/>
        <v/>
      </c>
      <c r="Y14" s="19" t="str">
        <f t="shared" si="5"/>
        <v/>
      </c>
      <c r="AA14" s="19" t="str">
        <f>IF('Extrato 1'!D14='Extrato 1'!$EF$3,'Extrato 1'!E14,"")</f>
        <v/>
      </c>
      <c r="AB14" s="19" t="str">
        <f>IF(AA14="","-",'Extrato 1'!S14)</f>
        <v>-</v>
      </c>
      <c r="AC14" s="19" t="str">
        <v/>
      </c>
      <c r="AD14" s="19" t="str">
        <f>IF(AC14="","",VLOOKUP(AC14,'Extrato 1'!$S$3:$U$72,3,0))</f>
        <v/>
      </c>
      <c r="AE14" s="2" t="str">
        <f>IF(AC14="","",AD14&amp;" ("&amp;VLOOKUP(AC14,'Extrato 1'!$S$3:$U$72,2,0)&amp;")")</f>
        <v/>
      </c>
      <c r="AF14" s="19" t="str">
        <f>IF('Extrato 1'!D14='Extrato 1'!$EF$4,'Extrato 1'!E14,"")</f>
        <v/>
      </c>
      <c r="AG14" s="19" t="str">
        <f>IF(AF14="","-",'Extrato 1'!$S14)</f>
        <v>-</v>
      </c>
      <c r="AH14" s="19" t="str">
        <v/>
      </c>
      <c r="AI14" s="19" t="str">
        <f>IF(AH14="","",VLOOKUP(AH14,'Extrato 1'!$S$3:$U$72,3,0))</f>
        <v/>
      </c>
      <c r="AJ14" s="2" t="str">
        <f>IF(AH14="","",AI14&amp;" ("&amp;VLOOKUP(AH14,'Extrato 1'!$S$3:$U$72,2,0)&amp;")")</f>
        <v/>
      </c>
      <c r="AK14" s="19" t="str">
        <f>IF('Extrato 1'!D14='Extrato 1'!$EF$5,'Extrato 1'!E14,"")</f>
        <v/>
      </c>
      <c r="AL14" s="19" t="str">
        <f>IF(AK14="","-",'Extrato 1'!$S14)</f>
        <v>-</v>
      </c>
      <c r="AM14" s="19" t="str">
        <v/>
      </c>
      <c r="AN14" s="19" t="str">
        <f>IF(AM14="","",VLOOKUP(AM14,'Extrato 1'!$S$3:$U$72,3,0))</f>
        <v/>
      </c>
      <c r="AO14" s="2" t="str">
        <f>IF(AM14="","",AN14&amp;" ("&amp;VLOOKUP(AM14,'Extrato 1'!$S$3:$U$72,2,0)&amp;")")</f>
        <v/>
      </c>
      <c r="AP14" s="19" t="str">
        <f>IF('Extrato 1'!D14='Extrato 1'!$EF$6,'Extrato 1'!E14,"")</f>
        <v/>
      </c>
      <c r="AQ14" s="19" t="str">
        <f>IF(AP14="","-",'Extrato 1'!$S14)</f>
        <v>-</v>
      </c>
      <c r="AR14" s="19" t="str">
        <v/>
      </c>
      <c r="AS14" s="19" t="str">
        <f>IF(AR14="","",VLOOKUP(AR14,'Extrato 1'!$S$3:$U$72,3,0))</f>
        <v/>
      </c>
      <c r="AT14" s="2" t="str">
        <f>IF(AR14="","",AS14&amp;" ("&amp;VLOOKUP(AR14,'Extrato 1'!$S$3:$U$72,2,0)&amp;")")</f>
        <v/>
      </c>
      <c r="AU14" s="19" t="str">
        <f>IF('Extrato 1'!D14='Extrato 1'!$EF$7,'Extrato 1'!E14,"")</f>
        <v/>
      </c>
      <c r="AV14" s="19" t="str">
        <f>IF(AU14="","-",'Extrato 1'!$S14)</f>
        <v>-</v>
      </c>
      <c r="AW14" s="19" t="str">
        <v/>
      </c>
      <c r="AX14" s="19" t="str">
        <f>IF(AW14="","",VLOOKUP(AW14,'Extrato 1'!$S$3:$U$72,3,0))</f>
        <v/>
      </c>
      <c r="AY14" s="2" t="str">
        <f>IF(AW14="","",AX14&amp;" ("&amp;VLOOKUP(AW14,'Extrato 1'!$S$3:$U$72,2,0)&amp;")")</f>
        <v/>
      </c>
      <c r="AZ14" s="19" t="str">
        <f>IF('Extrato 1'!D14='Extrato 1'!$EF$8,'Extrato 1'!E14,"")</f>
        <v/>
      </c>
      <c r="BA14" s="19" t="str">
        <f>IF(AZ14="","-",'Extrato 1'!$S14)</f>
        <v>-</v>
      </c>
      <c r="BB14" s="19" t="str">
        <v/>
      </c>
      <c r="BC14" s="19" t="str">
        <f>IF(BB14="","",VLOOKUP(BB14,'Extrato 1'!$S$3:$U$72,3,0))</f>
        <v/>
      </c>
      <c r="BD14" s="2" t="str">
        <f>IF(BB14="","",BC14&amp;" ("&amp;VLOOKUP(BB14,'Extrato 1'!$S$3:$U$72,2,0)&amp;")")</f>
        <v/>
      </c>
      <c r="BE14" s="19" t="str">
        <f>IF('Extrato 1'!D14='Extrato 1'!$EF$9,'Extrato 1'!E14,"")</f>
        <v/>
      </c>
      <c r="BF14" s="19" t="str">
        <f>IF(BE14="","-",'Extrato 1'!$S14)</f>
        <v>-</v>
      </c>
      <c r="BG14" s="19" t="str">
        <v/>
      </c>
      <c r="BH14" s="19" t="str">
        <f>IF(BG14="","",VLOOKUP(BG14,'Extrato 1'!$S$3:$U$72,3,0))</f>
        <v/>
      </c>
      <c r="BI14" s="2" t="str">
        <f>IF(BG14="","",BH14&amp;" ("&amp;VLOOKUP(BG14,'Extrato 1'!$S$3:$U$72,2,0)&amp;")")</f>
        <v/>
      </c>
      <c r="BK14" s="19" t="str">
        <f>IF('Extrato 1'!D14='Extrato 1'!$EH$3,'Extrato 1'!E14,"")</f>
        <v/>
      </c>
      <c r="BL14" s="19" t="str">
        <f>IF(BK14="","-",'Extrato 1'!S14)</f>
        <v>-</v>
      </c>
      <c r="BM14" s="19" t="str">
        <v/>
      </c>
      <c r="BN14" s="19" t="str">
        <f>IF(BM14="","",VLOOKUP(BM14,'Extrato 1'!$S$3:$U$72,3,0))</f>
        <v/>
      </c>
      <c r="BO14" s="2" t="str">
        <f>IF(BM14="","",BN14&amp;" ("&amp;VLOOKUP(BM14,'Extrato 1'!$S$3:$U$72,2,0)&amp;")")</f>
        <v/>
      </c>
      <c r="BP14" s="19" t="str">
        <f>IF('Extrato 1'!D14='Extrato 1'!$EH$4,'Extrato 1'!E14,"")</f>
        <v/>
      </c>
      <c r="BQ14" s="19" t="str">
        <f>IF(BP14="","-",'Extrato 1'!$S14)</f>
        <v>-</v>
      </c>
      <c r="BR14" s="19" t="str">
        <v/>
      </c>
      <c r="BS14" s="19" t="str">
        <f>IF(BR14="","",VLOOKUP(BR14,'Extrato 1'!$S$3:$U$72,3,0))</f>
        <v/>
      </c>
      <c r="BT14" s="2" t="str">
        <f>IF(BR14="","",BS14&amp;" ("&amp;VLOOKUP(BR14,'Extrato 1'!$S$3:$U$72,2,0)&amp;")")</f>
        <v/>
      </c>
      <c r="BU14" s="19" t="str">
        <f>IF('Extrato 1'!D14='Extrato 1'!$EH$5,'Extrato 1'!E14,"")</f>
        <v/>
      </c>
      <c r="BV14" s="19" t="str">
        <f>IF(BU14="","-",'Extrato 1'!$S14)</f>
        <v>-</v>
      </c>
      <c r="BW14" s="19" t="str">
        <v/>
      </c>
      <c r="BX14" s="19" t="str">
        <f>IF(BW14="","",VLOOKUP(BW14,'Extrato 1'!$S$3:$U$72,3,0))</f>
        <v/>
      </c>
      <c r="BY14" s="2" t="str">
        <f>IF(BW14="","",BX14&amp;" ("&amp;VLOOKUP(BW14,'Extrato 1'!$S$3:$U$72,2,0)&amp;")")</f>
        <v/>
      </c>
      <c r="BZ14" s="19" t="str">
        <f>IF('Extrato 1'!D14='Extrato 1'!$EH$6,'Extrato 1'!E14,"")</f>
        <v/>
      </c>
      <c r="CA14" s="19" t="str">
        <f>IF(BZ14="","-",'Extrato 1'!$S14)</f>
        <v>-</v>
      </c>
      <c r="CB14" s="19" t="str">
        <v/>
      </c>
      <c r="CC14" s="19" t="str">
        <f>IF(CB14="","",VLOOKUP(CB14,'Extrato 1'!$S$3:$U$72,3,0))</f>
        <v/>
      </c>
      <c r="CD14" s="2" t="str">
        <f>IF(CB14="","",CC14&amp;" ("&amp;VLOOKUP(CB14,'Extrato 1'!$S$3:$U$72,2,0)&amp;")")</f>
        <v/>
      </c>
      <c r="CE14" s="19" t="str">
        <f>IF('Extrato 1'!D14='Extrato 1'!$EH$7,'Extrato 1'!E14,"")</f>
        <v/>
      </c>
      <c r="CF14" s="19" t="str">
        <f>IF(CE14="","-",'Extrato 1'!$S14)</f>
        <v>-</v>
      </c>
      <c r="CG14" s="19" t="str">
        <v/>
      </c>
      <c r="CH14" s="19" t="str">
        <f>IF(CG14="","",VLOOKUP(CG14,'Extrato 1'!$S$3:$U$72,3,0))</f>
        <v/>
      </c>
      <c r="CI14" s="2" t="str">
        <f>IF(CG14="","",CH14&amp;" ("&amp;VLOOKUP(CG14,'Extrato 1'!$S$3:$U$72,2,0)&amp;")")</f>
        <v/>
      </c>
      <c r="CJ14" s="19" t="str">
        <f>IF('Extrato 1'!D14='Extrato 1'!$EH$8,'Extrato 1'!E14,"")</f>
        <v/>
      </c>
      <c r="CK14" s="19" t="str">
        <f>IF(CJ14="","-",'Extrato 1'!$S14)</f>
        <v>-</v>
      </c>
      <c r="CL14" s="19" t="str">
        <v/>
      </c>
      <c r="CM14" s="19" t="str">
        <f>IF(CL14="","",VLOOKUP(CL14,'Extrato 1'!$S$3:$U$72,3,0))</f>
        <v/>
      </c>
      <c r="CN14" s="2" t="str">
        <f>IF(CL14="","",CM14&amp;" ("&amp;VLOOKUP(CL14,'Extrato 1'!$S$3:$U$72,2,0)&amp;")")</f>
        <v/>
      </c>
      <c r="CO14" s="19" t="str">
        <f>IF('Extrato 1'!D14='Extrato 1'!$EH$9,'Extrato 1'!E14,"")</f>
        <v/>
      </c>
      <c r="CP14" s="19" t="str">
        <f>IF(CO14="","-",'Extrato 1'!$S14)</f>
        <v>-</v>
      </c>
      <c r="CQ14" s="19" t="str">
        <v/>
      </c>
      <c r="CR14" s="19" t="str">
        <f>IF(CQ14="","",VLOOKUP(CQ14,'Extrato 1'!$S$3:$U$72,3,0))</f>
        <v/>
      </c>
      <c r="CS14" s="2" t="str">
        <f>IF(CQ14="","",CR14&amp;" ("&amp;VLOOKUP(CQ14,'Extrato 1'!$S$3:$U$72,2,0)&amp;")")</f>
        <v/>
      </c>
      <c r="CU14" s="19" t="str">
        <f>IF('Extrato 1'!D14='Extrato 1'!$EJ$3,'Extrato 1'!E14,"")</f>
        <v/>
      </c>
      <c r="CV14" s="19" t="str">
        <f>IF(CU14="","-",'Extrato 1'!S14)</f>
        <v>-</v>
      </c>
      <c r="CW14" s="19" t="str">
        <v/>
      </c>
      <c r="CX14" s="19" t="str">
        <f>IF(CW14="","",VLOOKUP(CW14,'Extrato 1'!$S$3:$U$72,3,0))</f>
        <v/>
      </c>
      <c r="CY14" s="2" t="str">
        <f>IF(CW14="","",CX14&amp;" ("&amp;VLOOKUP(CW14,'Extrato 1'!$S$3:$U$72,2,0)&amp;")")</f>
        <v/>
      </c>
      <c r="CZ14" s="19" t="str">
        <f>IF('Extrato 1'!D14='Extrato 1'!$EJ$4,'Extrato 1'!E14,"")</f>
        <v/>
      </c>
      <c r="DA14" s="19" t="str">
        <f>IF(CZ14="","-",'Extrato 1'!$S14)</f>
        <v>-</v>
      </c>
      <c r="DB14" s="19" t="str">
        <v/>
      </c>
      <c r="DC14" s="19" t="str">
        <f>IF(DB14="","",VLOOKUP(DB14,'Extrato 1'!$S$3:$U$72,3,0))</f>
        <v/>
      </c>
      <c r="DD14" s="2" t="str">
        <f>IF(DB14="","",DC14&amp;" ("&amp;VLOOKUP(DB14,'Extrato 1'!$S$3:$U$72,2,0)&amp;")")</f>
        <v/>
      </c>
      <c r="DE14" s="19" t="str">
        <f>IF('Extrato 1'!D14='Extrato 1'!$EJ$5,'Extrato 1'!E14,"")</f>
        <v/>
      </c>
      <c r="DF14" s="19" t="str">
        <f>IF(DE14="","-",'Extrato 1'!$S14)</f>
        <v>-</v>
      </c>
      <c r="DG14" s="19" t="str">
        <v/>
      </c>
      <c r="DH14" s="19" t="str">
        <f>IF(DG14="","",VLOOKUP(DG14,'Extrato 1'!$S$3:$U$72,3,0))</f>
        <v/>
      </c>
      <c r="DI14" s="2" t="str">
        <f>IF(DG14="","",DH14&amp;" ("&amp;VLOOKUP(DG14,'Extrato 1'!$S$3:$U$72,2,0)&amp;")")</f>
        <v/>
      </c>
      <c r="DJ14" s="19" t="str">
        <f>IF('Extrato 1'!D14='Extrato 1'!$EJ$6,'Extrato 1'!E14,"")</f>
        <v/>
      </c>
      <c r="DK14" s="19" t="str">
        <f>IF(DJ14="","-",'Extrato 1'!$S14)</f>
        <v>-</v>
      </c>
      <c r="DL14" s="19" t="str">
        <v/>
      </c>
      <c r="DM14" s="19" t="str">
        <f>IF(DL14="","",VLOOKUP(DL14,'Extrato 1'!$S$3:$U$72,3,0))</f>
        <v/>
      </c>
      <c r="DN14" s="2" t="str">
        <f>IF(DL14="","",DM14&amp;" ("&amp;VLOOKUP(DL14,'Extrato 1'!$S$3:$U$72,2,0)&amp;")")</f>
        <v/>
      </c>
      <c r="DO14" s="19" t="str">
        <f>IF('Extrato 1'!D14='Extrato 1'!$EJ$7,'Extrato 1'!E14,"")</f>
        <v/>
      </c>
      <c r="DP14" s="19" t="str">
        <f>IF(DO14="","-",'Extrato 1'!$S14)</f>
        <v>-</v>
      </c>
      <c r="DQ14" s="19" t="str">
        <v/>
      </c>
      <c r="DR14" s="19" t="str">
        <f>IF(DQ14="","",VLOOKUP(DQ14,'Extrato 1'!$S$3:$U$72,3,0))</f>
        <v/>
      </c>
      <c r="DS14" s="2" t="str">
        <f>IF(DQ14="","",DR14&amp;" ("&amp;VLOOKUP(DQ14,'Extrato 1'!$S$3:$U$72,2,0)&amp;")")</f>
        <v/>
      </c>
      <c r="DT14" s="19" t="str">
        <f>IF('Extrato 1'!D14='Extrato 1'!$EJ$8,'Extrato 1'!E14,"")</f>
        <v/>
      </c>
      <c r="DU14" s="19" t="str">
        <f>IF(DT14="","-",'Extrato 1'!$S14)</f>
        <v>-</v>
      </c>
      <c r="DV14" s="19" t="str">
        <v/>
      </c>
      <c r="DW14" s="19" t="str">
        <f>IF(DV14="","",VLOOKUP(DV14,'Extrato 1'!$S$3:$U$72,3,0))</f>
        <v/>
      </c>
      <c r="DX14" s="2" t="str">
        <f>IF(DV14="","",DW14&amp;" ("&amp;VLOOKUP(DV14,'Extrato 1'!$S$3:$U$72,2,0)&amp;")")</f>
        <v/>
      </c>
      <c r="DY14" s="19" t="str">
        <f>IF('Extrato 1'!D14='Extrato 1'!$EJ$9,'Extrato 1'!E14,"")</f>
        <v/>
      </c>
      <c r="DZ14" s="19" t="str">
        <f>IF(DY14="","-",'Extrato 1'!$S14)</f>
        <v>-</v>
      </c>
      <c r="EA14" s="19" t="str">
        <v/>
      </c>
      <c r="EB14" s="19" t="str">
        <f>IF(EA14="","",VLOOKUP(EA14,'Extrato 1'!$S$3:$U$72,3,0))</f>
        <v/>
      </c>
      <c r="EC14" s="2" t="str">
        <f>IF(EA14="","",EB14&amp;" ("&amp;VLOOKUP(EA14,'Extrato 1'!$S$3:$U$72,2,0)&amp;")")</f>
        <v/>
      </c>
      <c r="EF14" s="21" t="str">
        <f>EG2&amp;"/"&amp;'Extrato 1'!HU2</f>
        <v>Qtd/₯</v>
      </c>
      <c r="EG14" s="19" t="str">
        <f>IF(EG3="","",$EG$2&amp;":"&amp;" "&amp;EG3)</f>
        <v>Qtd: 1</v>
      </c>
      <c r="EH14" s="19" t="str">
        <f>IF(EI3="","",$EG$2&amp;":"&amp;" "&amp;EI3)</f>
        <v>Qtd: 1</v>
      </c>
      <c r="EI14" s="19" t="str">
        <f>IF(EK3="","",$EG$2&amp;":"&amp;" "&amp;EK3)</f>
        <v/>
      </c>
      <c r="EJ14" s="19" t="str">
        <f>IFERROR(IF(EJ13="","",'Extrato 1'!HS2&amp;" "&amp;EJ13),"")</f>
        <v>± 4,5</v>
      </c>
      <c r="FG14" s="264" t="s">
        <v>28</v>
      </c>
      <c r="FH14" s="264"/>
      <c r="FM14" s="22">
        <v>12</v>
      </c>
      <c r="FN14" s="22" t="str">
        <f>IF('Extrato 1'!$FG$13='Extrato 1'!$GB$29,'Extrato 1'!AE14,IF('Extrato 1'!$FG$13='Extrato 1'!$GC$29,'Extrato 1'!BO14,IF('Extrato 1'!$FG$13='Extrato 1'!$EJ$2,'Extrato 1'!CY14,"")))</f>
        <v/>
      </c>
      <c r="FO14" s="22">
        <v>12</v>
      </c>
      <c r="FP14" s="22" t="str">
        <f>IF('Extrato 1'!$FG$13='Extrato 1'!$GB$29,'Extrato 1'!AJ14,IF('Extrato 1'!$FG$13='Extrato 1'!$GC$29,'Extrato 1'!BT14,IF('Extrato 1'!$FG$13='Extrato 1'!$EJ$2,'Extrato 1'!DD14,"")))</f>
        <v/>
      </c>
      <c r="FQ14" s="22">
        <v>12</v>
      </c>
      <c r="FR14" s="22" t="str">
        <f>IF('Extrato 1'!$FG$13='Extrato 1'!$GB$29,'Extrato 1'!AO14,IF('Extrato 1'!$FG$13='Extrato 1'!$GC$29,'Extrato 1'!BY14,IF('Extrato 1'!$FG$13='Extrato 1'!$EJ$2,'Extrato 1'!DI14,"")))</f>
        <v/>
      </c>
      <c r="FS14" s="22">
        <v>12</v>
      </c>
      <c r="FT14" s="22" t="str">
        <f>IF('Extrato 1'!$FG$13='Extrato 1'!$GB$29,'Extrato 1'!AT14,IF('Extrato 1'!$FG$13='Extrato 1'!$GC$29,'Extrato 1'!CD14,IF('Extrato 1'!$FG$13='Extrato 1'!$EJ$2,'Extrato 1'!DN14,"")))</f>
        <v/>
      </c>
      <c r="FU14" s="22">
        <v>12</v>
      </c>
      <c r="FV14" s="22" t="str">
        <f>IF('Extrato 1'!$FG$13='Extrato 1'!$GB$29,'Extrato 1'!AY14,IF('Extrato 1'!$FG$13='Extrato 1'!$GC$29,'Extrato 1'!CI14,IF('Extrato 1'!$FG$13='Extrato 1'!$EJ$2,'Extrato 1'!DS14,"")))</f>
        <v/>
      </c>
      <c r="FW14" s="22">
        <v>12</v>
      </c>
      <c r="FX14" s="22" t="str">
        <f>IF('Extrato 1'!$FG$13='Extrato 1'!$GB$29,'Extrato 1'!BD14,IF('Extrato 1'!$FG$13='Extrato 1'!$GC$29,'Extrato 1'!CN14,IF('Extrato 1'!$FG$13='Extrato 1'!$EJ$2,'Extrato 1'!DX14,"")))</f>
        <v/>
      </c>
      <c r="FY14" s="22">
        <v>12</v>
      </c>
      <c r="FZ14" s="22" t="str">
        <f>IF('Extrato 1'!$FG$13='Extrato 1'!$GB$29,'Extrato 1'!BI14,IF('Extrato 1'!$FG$13='Extrato 1'!$GC$29,'Extrato 1'!CS14,IF('Extrato 1'!$FG$13='Extrato 1'!$EJ$2,'Extrato 1'!EC14,"")))</f>
        <v/>
      </c>
      <c r="GB14" s="30" t="str">
        <f>IF('Extrato 1'!$NH$2&gt;=3,'Extrato 1'!FN15,"")</f>
        <v/>
      </c>
      <c r="GC14" s="30" t="str">
        <f>IF('Extrato 1'!$NH$2&gt;=3,'Extrato 1'!FP15,"")</f>
        <v/>
      </c>
      <c r="GD14" s="30" t="str">
        <f>IF('Extrato 1'!$NH$2&gt;=3,'Extrato 1'!FR15,"")</f>
        <v/>
      </c>
      <c r="GE14" s="30" t="str">
        <f>IF('Extrato 1'!$NH$2&gt;=4,'Extrato 1'!FT15,"")</f>
        <v/>
      </c>
      <c r="GF14" s="30" t="str">
        <f>IF('Extrato 1'!$NH$2&gt;=5,'Extrato 1'!FV15,"")</f>
        <v/>
      </c>
      <c r="GG14" s="30" t="str">
        <f>IF('Extrato 1'!$NH$2&gt;=6,'Extrato 1'!FX15,"")</f>
        <v/>
      </c>
      <c r="GH14" s="30" t="str">
        <f>IF('Extrato 1'!$NH$2&gt;=7,'Extrato 1'!FZ15,"")</f>
        <v/>
      </c>
      <c r="GK14" s="22" t="str">
        <f>IF('Extrato 1'!GM4=0,"",'Extrato 1'!GM4)</f>
        <v>3ª</v>
      </c>
      <c r="GL14" s="22" t="str">
        <f>IF('Extrato 1'!GK4=0,"",'Extrato 1'!GK4)</f>
        <v>1ª</v>
      </c>
      <c r="GM14" s="22" t="str">
        <f>IF('Extrato 1'!GL4=0,"",'Extrato 1'!GL4)</f>
        <v>2ª</v>
      </c>
      <c r="GN14" s="22" t="str">
        <f>IF('Extrato 1'!GN4=0,"",'Extrato 1'!GN4)</f>
        <v>4ª</v>
      </c>
      <c r="GO14" s="22" t="str">
        <f>IF('Extrato 1'!GO4=0,"",'Extrato 1'!GO4)</f>
        <v>5ª</v>
      </c>
      <c r="GP14" s="22" t="str">
        <f>IF('Extrato 1'!GP4=0,"",'Extrato 1'!GP4)</f>
        <v>6ª</v>
      </c>
      <c r="GQ14" s="22" t="str">
        <f>IF('Extrato 1'!GQ4=0,"",'Extrato 1'!GQ4)</f>
        <v>7ª</v>
      </c>
      <c r="GS14" s="10">
        <v>1</v>
      </c>
      <c r="GT14" s="10">
        <v>2</v>
      </c>
      <c r="GU14" s="10">
        <v>3</v>
      </c>
      <c r="GV14" s="10">
        <v>4</v>
      </c>
      <c r="GW14" s="10">
        <v>5</v>
      </c>
      <c r="GX14" s="10">
        <v>6</v>
      </c>
      <c r="GY14" s="10" t="str">
        <f>'Extrato 1'!$GK$6&amp;" "&amp;1</f>
        <v>≠ 1</v>
      </c>
      <c r="GZ14" s="18" t="str">
        <f>'Extrato 1'!$GK$6&amp;" "&amp;2</f>
        <v>≠ 2</v>
      </c>
      <c r="HA14" s="10" t="str">
        <f>'Extrato 1'!$GK$6&amp;" "&amp;3</f>
        <v>≠ 3</v>
      </c>
      <c r="HB14" s="10" t="str">
        <f>'Extrato 1'!$GK$6&amp;" "&amp;4</f>
        <v>≠ 4</v>
      </c>
      <c r="HC14" s="10" t="str">
        <f>'Extrato 1'!$GK$6&amp;" "&amp;5</f>
        <v>≠ 5</v>
      </c>
      <c r="HD14" s="10" t="str">
        <f>'Extrato 1'!$GK$6&amp;" "&amp;6</f>
        <v>≠ 6</v>
      </c>
      <c r="HE14" s="265" t="s">
        <v>14</v>
      </c>
      <c r="HF14" s="265"/>
      <c r="HG14" s="265"/>
      <c r="HH14" s="265"/>
      <c r="HI14" s="265"/>
      <c r="HJ14" s="265"/>
      <c r="HK14" s="265" t="s">
        <v>13</v>
      </c>
      <c r="HL14" s="265"/>
      <c r="HM14" s="265"/>
      <c r="HN14" s="265"/>
      <c r="HO14" s="265"/>
      <c r="HP14" s="265"/>
      <c r="HQ14" s="10">
        <v>1</v>
      </c>
      <c r="HR14" s="10">
        <v>2</v>
      </c>
      <c r="HS14" s="10">
        <v>3</v>
      </c>
      <c r="HT14" s="10">
        <v>4</v>
      </c>
      <c r="HU14" s="10">
        <v>5</v>
      </c>
      <c r="HV14" s="10">
        <v>6</v>
      </c>
      <c r="HW14" s="265" t="s">
        <v>12</v>
      </c>
      <c r="HX14" s="265"/>
      <c r="HY14" s="265"/>
      <c r="HZ14" s="265"/>
      <c r="IA14" s="265"/>
      <c r="IB14" s="265"/>
      <c r="IC14" s="17" t="str">
        <f t="shared" ref="IC14:IH14" si="14">IF(HQ15=0,"",HQ15&amp;" = ")</f>
        <v xml:space="preserve">1ª = </v>
      </c>
      <c r="ID14" s="17" t="str">
        <f t="shared" si="14"/>
        <v xml:space="preserve">2ª = </v>
      </c>
      <c r="IE14" s="17" t="str">
        <f t="shared" si="14"/>
        <v xml:space="preserve">4ª = </v>
      </c>
      <c r="IF14" s="17" t="str">
        <f t="shared" si="14"/>
        <v xml:space="preserve">5ª = </v>
      </c>
      <c r="IG14" s="17" t="str">
        <f t="shared" si="14"/>
        <v xml:space="preserve">6ª = </v>
      </c>
      <c r="IH14" s="17" t="str">
        <f t="shared" si="14"/>
        <v xml:space="preserve">7ª = </v>
      </c>
      <c r="II14" s="10" t="s">
        <v>11</v>
      </c>
      <c r="IJ14" s="10" t="s">
        <v>10</v>
      </c>
      <c r="IK14" s="10" t="s">
        <v>9</v>
      </c>
      <c r="IL14" s="10" t="s">
        <v>8</v>
      </c>
      <c r="IM14" s="10" t="s">
        <v>7</v>
      </c>
      <c r="IN14" s="10" t="s">
        <v>6</v>
      </c>
      <c r="JD14" s="20"/>
      <c r="MB14" s="32">
        <f t="shared" si="12"/>
        <v>10</v>
      </c>
      <c r="MC14" s="32">
        <v>12</v>
      </c>
      <c r="MD14" s="32" t="str">
        <f>IF('Extrato 1'!X12=0,"",'Extrato 1'!X12)</f>
        <v/>
      </c>
      <c r="ME14" s="32"/>
      <c r="MF14" s="32"/>
      <c r="MG14" s="32"/>
      <c r="MH14" s="32"/>
      <c r="MI14" s="32"/>
      <c r="MJ14" s="32"/>
      <c r="MK14" s="32"/>
      <c r="ML14" s="32"/>
      <c r="MM14" s="32"/>
      <c r="MN14" s="32"/>
      <c r="MO14" s="32"/>
      <c r="MP14" s="32"/>
      <c r="MQ14" s="32"/>
      <c r="MR14" s="32"/>
      <c r="MS14" s="32"/>
      <c r="MT14" s="32"/>
      <c r="MU14" s="32"/>
      <c r="MV14" s="32"/>
      <c r="MW14" s="32"/>
      <c r="MX14" s="32"/>
      <c r="MY14" s="32"/>
      <c r="MZ14" s="32"/>
      <c r="NA14" s="32"/>
      <c r="NB14" s="32"/>
      <c r="NC14" s="32"/>
      <c r="ND14" s="32"/>
      <c r="NE14" s="32"/>
      <c r="NG14" s="16" t="str">
        <f>'Extrato 2'!NG14</f>
        <v>Masculino</v>
      </c>
      <c r="NH14" s="16" t="str">
        <f>'Extrato 2'!NH14</f>
        <v>Feminino</v>
      </c>
      <c r="NI14" s="16" t="s">
        <v>112</v>
      </c>
      <c r="NJ14" s="30">
        <v>170.18</v>
      </c>
    </row>
    <row r="15" spans="2:376" ht="15" customHeight="1" x14ac:dyDescent="0.25">
      <c r="B15" s="19">
        <f>'Extrato 1'!MC17</f>
        <v>15</v>
      </c>
      <c r="C15" s="7">
        <f>Esboço!AX13</f>
        <v>13</v>
      </c>
      <c r="D15" s="4" t="str">
        <f>IF('Análise Quantitativa'!R49=0,"",'Análise Quantitativa'!R49)</f>
        <v/>
      </c>
      <c r="E15" s="3" t="str">
        <f>IF('Análise Quantitativa'!P49=0,"",'Análise Quantitativa'!P49)</f>
        <v/>
      </c>
      <c r="F15" s="19" t="str">
        <f t="shared" si="0"/>
        <v/>
      </c>
      <c r="G15" s="19" t="str">
        <f t="shared" si="1"/>
        <v/>
      </c>
      <c r="H15" s="22" t="str">
        <v/>
      </c>
      <c r="I15" s="22" t="str">
        <v/>
      </c>
      <c r="J15" s="76" t="str">
        <f>IFERROR(IF('Análise Quantitativa'!$D$30="Máximo",RANK(D15,$D$3:$D$72,0),IF('Análise Quantitativa'!$D$30="Mínimo",RANK(D15,$D$3:$D$72,1),IF('Análise Quantitativa'!$D$30="- Mínimo",RANK(D15,$D$3:$D$72,1),""))),"")</f>
        <v/>
      </c>
      <c r="K15" s="76" t="str">
        <f>IFERROR(IF('Análise Quantitativa'!$D$30="Máximo",_xlfn.RANK.EQ(D15,$D$3:$D$72,0)+COUNTIF($D$3:D15,D15)-1,IF('Análise Quantitativa'!$D$30="Mínimo",_xlfn.RANK.EQ(D15,$D$3:$D$72,1)+COUNTIF($D$3:D15,D15)-1,IF('Análise Quantitativa'!$D$30="- Mínimo",_xlfn.RANK.EQ(D15,$D$3:$D$72,1)+COUNTIF($D$3:D15,D15)-1,""))),"")</f>
        <v/>
      </c>
      <c r="L15" s="6" t="str">
        <f>IFERROR(IF(ISBLANK(D15),"",IF(AND(D15&gt;'Extrato 1'!$EW$3),'Extrato 1'!$HR$2,IF(AND(D15&lt;'Extrato 1'!$EX$3),'Extrato 1'!$HQ$2,'Extrato 1'!$HP$2))),"")</f>
        <v>&gt;₯</v>
      </c>
      <c r="M15" s="6" t="e">
        <f>IF((((IF(AND('Extrato 1'!D15&gt;'Extrato 1'!$EW$3),(('Extrato 1'!$EW$3-'Extrato 1'!D15)/'Extrato 1'!D15),IF(AND('Extrato 1'!D15&lt;'Extrato 1'!$EX$3),(('Extrato 1'!$EX$3-'Extrato 1'!D15)/'Extrato 1'!D15),'Extrato 1'!$HW$2)))))&lt;0,IF(AND('Extrato 1'!D15&gt;'Extrato 1'!$EW$3),(('Extrato 1'!$EW$3-'Extrato 1'!D15)/'Extrato 1'!D15),IF(AND('Extrato 1'!D15&lt;'Extrato 1'!$EX$3),(('Extrato 1'!$EX$3-'Extrato 1'!D15)/'Extrato 1'!D15),'Extrato 1'!$HW$2))*-1,IF(AND('Extrato 1'!D15&gt;'Extrato 1'!$EW$3),(('Extrato 1'!$EW$3-'Extrato 1'!D15)/'Extrato 1'!D15),IF(AND('Extrato 1'!D15&lt;'Extrato 1'!$EX$3),(('Extrato 1'!$EX$3-'Extrato 1'!D15)/'Extrato 1'!D15),'Extrato 1'!$HW$2)))</f>
        <v>#VALUE!</v>
      </c>
      <c r="N15" s="6" t="e">
        <f>IF(AND(D15&gt;'Extrato 1'!$EW$3),M15,"")</f>
        <v>#VALUE!</v>
      </c>
      <c r="O15" s="6" t="str">
        <f>IF(D15&lt;'Extrato 1'!$EX$3,M15,"")</f>
        <v/>
      </c>
      <c r="P15" s="5" t="str">
        <f>IF('Extrato 1'!L15='Extrato 1'!$HP$2,'Extrato 1'!D15,"")</f>
        <v/>
      </c>
      <c r="Q15" s="4" t="str">
        <f>IF(ISNA(HLOOKUP($Q$2,'Extrato 1'!$ME$3:$NE$74,B15,0)),"",IF(HLOOKUP($Q$2,'Extrato 1'!$ME$3:$NE$74,B15,0)="","",IF(HLOOKUP($Q$2,'Extrato 1'!$ME$3:$NE$74,B15,0)=0,"",HLOOKUP($Q$2,'Extrato 1'!$ME$3:$NE$74,B15,0))))</f>
        <v/>
      </c>
      <c r="S15" s="77" t="str">
        <f t="shared" si="6"/>
        <v/>
      </c>
      <c r="T15" s="19" t="str">
        <f t="shared" si="2"/>
        <v/>
      </c>
      <c r="U15" s="3" t="str">
        <f>IF('Análise Quantitativa'!C49=0,"",'Análise Quantitativa'!C49)</f>
        <v/>
      </c>
      <c r="V15" s="19" t="str">
        <f t="shared" si="3"/>
        <v/>
      </c>
      <c r="X15" s="19" t="str">
        <f t="shared" si="4"/>
        <v/>
      </c>
      <c r="Y15" s="19" t="str">
        <f t="shared" si="5"/>
        <v/>
      </c>
      <c r="AA15" s="19" t="str">
        <f>IF('Extrato 1'!D15='Extrato 1'!$EF$3,'Extrato 1'!E15,"")</f>
        <v/>
      </c>
      <c r="AB15" s="19" t="str">
        <f>IF(AA15="","-",'Extrato 1'!S15)</f>
        <v>-</v>
      </c>
      <c r="AC15" s="19" t="str">
        <v/>
      </c>
      <c r="AD15" s="19" t="str">
        <f>IF(AC15="","",VLOOKUP(AC15,'Extrato 1'!$S$3:$U$72,3,0))</f>
        <v/>
      </c>
      <c r="AE15" s="2" t="str">
        <f>IF(AC15="","",AD15&amp;" ("&amp;VLOOKUP(AC15,'Extrato 1'!$S$3:$U$72,2,0)&amp;")")</f>
        <v/>
      </c>
      <c r="AF15" s="19" t="str">
        <f>IF('Extrato 1'!D15='Extrato 1'!$EF$4,'Extrato 1'!E15,"")</f>
        <v/>
      </c>
      <c r="AG15" s="19" t="str">
        <f>IF(AF15="","-",'Extrato 1'!$S15)</f>
        <v>-</v>
      </c>
      <c r="AH15" s="19" t="str">
        <v/>
      </c>
      <c r="AI15" s="19" t="str">
        <f>IF(AH15="","",VLOOKUP(AH15,'Extrato 1'!$S$3:$U$72,3,0))</f>
        <v/>
      </c>
      <c r="AJ15" s="2" t="str">
        <f>IF(AH15="","",AI15&amp;" ("&amp;VLOOKUP(AH15,'Extrato 1'!$S$3:$U$72,2,0)&amp;")")</f>
        <v/>
      </c>
      <c r="AK15" s="19" t="str">
        <f>IF('Extrato 1'!D15='Extrato 1'!$EF$5,'Extrato 1'!E15,"")</f>
        <v/>
      </c>
      <c r="AL15" s="19" t="str">
        <f>IF(AK15="","-",'Extrato 1'!$S15)</f>
        <v>-</v>
      </c>
      <c r="AM15" s="19" t="str">
        <v/>
      </c>
      <c r="AN15" s="19" t="str">
        <f>IF(AM15="","",VLOOKUP(AM15,'Extrato 1'!$S$3:$U$72,3,0))</f>
        <v/>
      </c>
      <c r="AO15" s="2" t="str">
        <f>IF(AM15="","",AN15&amp;" ("&amp;VLOOKUP(AM15,'Extrato 1'!$S$3:$U$72,2,0)&amp;")")</f>
        <v/>
      </c>
      <c r="AP15" s="19" t="str">
        <f>IF('Extrato 1'!D15='Extrato 1'!$EF$6,'Extrato 1'!E15,"")</f>
        <v/>
      </c>
      <c r="AQ15" s="19" t="str">
        <f>IF(AP15="","-",'Extrato 1'!$S15)</f>
        <v>-</v>
      </c>
      <c r="AR15" s="19" t="str">
        <v/>
      </c>
      <c r="AS15" s="19" t="str">
        <f>IF(AR15="","",VLOOKUP(AR15,'Extrato 1'!$S$3:$U$72,3,0))</f>
        <v/>
      </c>
      <c r="AT15" s="2" t="str">
        <f>IF(AR15="","",AS15&amp;" ("&amp;VLOOKUP(AR15,'Extrato 1'!$S$3:$U$72,2,0)&amp;")")</f>
        <v/>
      </c>
      <c r="AU15" s="19" t="str">
        <f>IF('Extrato 1'!D15='Extrato 1'!$EF$7,'Extrato 1'!E15,"")</f>
        <v/>
      </c>
      <c r="AV15" s="19" t="str">
        <f>IF(AU15="","-",'Extrato 1'!$S15)</f>
        <v>-</v>
      </c>
      <c r="AW15" s="19" t="str">
        <v/>
      </c>
      <c r="AX15" s="19" t="str">
        <f>IF(AW15="","",VLOOKUP(AW15,'Extrato 1'!$S$3:$U$72,3,0))</f>
        <v/>
      </c>
      <c r="AY15" s="2" t="str">
        <f>IF(AW15="","",AX15&amp;" ("&amp;VLOOKUP(AW15,'Extrato 1'!$S$3:$U$72,2,0)&amp;")")</f>
        <v/>
      </c>
      <c r="AZ15" s="19" t="str">
        <f>IF('Extrato 1'!D15='Extrato 1'!$EF$8,'Extrato 1'!E15,"")</f>
        <v/>
      </c>
      <c r="BA15" s="19" t="str">
        <f>IF(AZ15="","-",'Extrato 1'!$S15)</f>
        <v>-</v>
      </c>
      <c r="BB15" s="19" t="str">
        <v/>
      </c>
      <c r="BC15" s="19" t="str">
        <f>IF(BB15="","",VLOOKUP(BB15,'Extrato 1'!$S$3:$U$72,3,0))</f>
        <v/>
      </c>
      <c r="BD15" s="2" t="str">
        <f>IF(BB15="","",BC15&amp;" ("&amp;VLOOKUP(BB15,'Extrato 1'!$S$3:$U$72,2,0)&amp;")")</f>
        <v/>
      </c>
      <c r="BE15" s="19" t="str">
        <f>IF('Extrato 1'!D15='Extrato 1'!$EF$9,'Extrato 1'!E15,"")</f>
        <v/>
      </c>
      <c r="BF15" s="19" t="str">
        <f>IF(BE15="","-",'Extrato 1'!$S15)</f>
        <v>-</v>
      </c>
      <c r="BG15" s="19" t="str">
        <v/>
      </c>
      <c r="BH15" s="19" t="str">
        <f>IF(BG15="","",VLOOKUP(BG15,'Extrato 1'!$S$3:$U$72,3,0))</f>
        <v/>
      </c>
      <c r="BI15" s="2" t="str">
        <f>IF(BG15="","",BH15&amp;" ("&amp;VLOOKUP(BG15,'Extrato 1'!$S$3:$U$72,2,0)&amp;")")</f>
        <v/>
      </c>
      <c r="BK15" s="19" t="str">
        <f>IF('Extrato 1'!D15='Extrato 1'!$EH$3,'Extrato 1'!E15,"")</f>
        <v/>
      </c>
      <c r="BL15" s="19" t="str">
        <f>IF(BK15="","-",'Extrato 1'!S15)</f>
        <v>-</v>
      </c>
      <c r="BM15" s="19" t="str">
        <v/>
      </c>
      <c r="BN15" s="19" t="str">
        <f>IF(BM15="","",VLOOKUP(BM15,'Extrato 1'!$S$3:$U$72,3,0))</f>
        <v/>
      </c>
      <c r="BO15" s="2" t="str">
        <f>IF(BM15="","",BN15&amp;" ("&amp;VLOOKUP(BM15,'Extrato 1'!$S$3:$U$72,2,0)&amp;")")</f>
        <v/>
      </c>
      <c r="BP15" s="19" t="str">
        <f>IF('Extrato 1'!D15='Extrato 1'!$EH$4,'Extrato 1'!E15,"")</f>
        <v/>
      </c>
      <c r="BQ15" s="19" t="str">
        <f>IF(BP15="","-",'Extrato 1'!$S15)</f>
        <v>-</v>
      </c>
      <c r="BR15" s="19" t="str">
        <v/>
      </c>
      <c r="BS15" s="19" t="str">
        <f>IF(BR15="","",VLOOKUP(BR15,'Extrato 1'!$S$3:$U$72,3,0))</f>
        <v/>
      </c>
      <c r="BT15" s="2" t="str">
        <f>IF(BR15="","",BS15&amp;" ("&amp;VLOOKUP(BR15,'Extrato 1'!$S$3:$U$72,2,0)&amp;")")</f>
        <v/>
      </c>
      <c r="BU15" s="19" t="str">
        <f>IF('Extrato 1'!D15='Extrato 1'!$EH$5,'Extrato 1'!E15,"")</f>
        <v/>
      </c>
      <c r="BV15" s="19" t="str">
        <f>IF(BU15="","-",'Extrato 1'!$S15)</f>
        <v>-</v>
      </c>
      <c r="BW15" s="19" t="str">
        <v/>
      </c>
      <c r="BX15" s="19" t="str">
        <f>IF(BW15="","",VLOOKUP(BW15,'Extrato 1'!$S$3:$U$72,3,0))</f>
        <v/>
      </c>
      <c r="BY15" s="2" t="str">
        <f>IF(BW15="","",BX15&amp;" ("&amp;VLOOKUP(BW15,'Extrato 1'!$S$3:$U$72,2,0)&amp;")")</f>
        <v/>
      </c>
      <c r="BZ15" s="19" t="str">
        <f>IF('Extrato 1'!D15='Extrato 1'!$EH$6,'Extrato 1'!E15,"")</f>
        <v/>
      </c>
      <c r="CA15" s="19" t="str">
        <f>IF(BZ15="","-",'Extrato 1'!$S15)</f>
        <v>-</v>
      </c>
      <c r="CB15" s="19" t="str">
        <v/>
      </c>
      <c r="CC15" s="19" t="str">
        <f>IF(CB15="","",VLOOKUP(CB15,'Extrato 1'!$S$3:$U$72,3,0))</f>
        <v/>
      </c>
      <c r="CD15" s="2" t="str">
        <f>IF(CB15="","",CC15&amp;" ("&amp;VLOOKUP(CB15,'Extrato 1'!$S$3:$U$72,2,0)&amp;")")</f>
        <v/>
      </c>
      <c r="CE15" s="19" t="str">
        <f>IF('Extrato 1'!D15='Extrato 1'!$EH$7,'Extrato 1'!E15,"")</f>
        <v/>
      </c>
      <c r="CF15" s="19" t="str">
        <f>IF(CE15="","-",'Extrato 1'!$S15)</f>
        <v>-</v>
      </c>
      <c r="CG15" s="19" t="str">
        <v/>
      </c>
      <c r="CH15" s="19" t="str">
        <f>IF(CG15="","",VLOOKUP(CG15,'Extrato 1'!$S$3:$U$72,3,0))</f>
        <v/>
      </c>
      <c r="CI15" s="2" t="str">
        <f>IF(CG15="","",CH15&amp;" ("&amp;VLOOKUP(CG15,'Extrato 1'!$S$3:$U$72,2,0)&amp;")")</f>
        <v/>
      </c>
      <c r="CJ15" s="19" t="str">
        <f>IF('Extrato 1'!D15='Extrato 1'!$EH$8,'Extrato 1'!E15,"")</f>
        <v/>
      </c>
      <c r="CK15" s="19" t="str">
        <f>IF(CJ15="","-",'Extrato 1'!$S15)</f>
        <v>-</v>
      </c>
      <c r="CL15" s="19" t="str">
        <v/>
      </c>
      <c r="CM15" s="19" t="str">
        <f>IF(CL15="","",VLOOKUP(CL15,'Extrato 1'!$S$3:$U$72,3,0))</f>
        <v/>
      </c>
      <c r="CN15" s="2" t="str">
        <f>IF(CL15="","",CM15&amp;" ("&amp;VLOOKUP(CL15,'Extrato 1'!$S$3:$U$72,2,0)&amp;")")</f>
        <v/>
      </c>
      <c r="CO15" s="19" t="str">
        <f>IF('Extrato 1'!D15='Extrato 1'!$EH$9,'Extrato 1'!E15,"")</f>
        <v/>
      </c>
      <c r="CP15" s="19" t="str">
        <f>IF(CO15="","-",'Extrato 1'!$S15)</f>
        <v>-</v>
      </c>
      <c r="CQ15" s="19" t="str">
        <v/>
      </c>
      <c r="CR15" s="19" t="str">
        <f>IF(CQ15="","",VLOOKUP(CQ15,'Extrato 1'!$S$3:$U$72,3,0))</f>
        <v/>
      </c>
      <c r="CS15" s="2" t="str">
        <f>IF(CQ15="","",CR15&amp;" ("&amp;VLOOKUP(CQ15,'Extrato 1'!$S$3:$U$72,2,0)&amp;")")</f>
        <v/>
      </c>
      <c r="CU15" s="19" t="str">
        <f>IF('Extrato 1'!D15='Extrato 1'!$EJ$3,'Extrato 1'!E15,"")</f>
        <v/>
      </c>
      <c r="CV15" s="19" t="str">
        <f>IF(CU15="","-",'Extrato 1'!S15)</f>
        <v>-</v>
      </c>
      <c r="CW15" s="19" t="str">
        <v/>
      </c>
      <c r="CX15" s="19" t="str">
        <f>IF(CW15="","",VLOOKUP(CW15,'Extrato 1'!$S$3:$U$72,3,0))</f>
        <v/>
      </c>
      <c r="CY15" s="2" t="str">
        <f>IF(CW15="","",CX15&amp;" ("&amp;VLOOKUP(CW15,'Extrato 1'!$S$3:$U$72,2,0)&amp;")")</f>
        <v/>
      </c>
      <c r="CZ15" s="19" t="str">
        <f>IF('Extrato 1'!D15='Extrato 1'!$EJ$4,'Extrato 1'!E15,"")</f>
        <v/>
      </c>
      <c r="DA15" s="19" t="str">
        <f>IF(CZ15="","-",'Extrato 1'!$S15)</f>
        <v>-</v>
      </c>
      <c r="DB15" s="19" t="str">
        <v/>
      </c>
      <c r="DC15" s="19" t="str">
        <f>IF(DB15="","",VLOOKUP(DB15,'Extrato 1'!$S$3:$U$72,3,0))</f>
        <v/>
      </c>
      <c r="DD15" s="2" t="str">
        <f>IF(DB15="","",DC15&amp;" ("&amp;VLOOKUP(DB15,'Extrato 1'!$S$3:$U$72,2,0)&amp;")")</f>
        <v/>
      </c>
      <c r="DE15" s="19" t="str">
        <f>IF('Extrato 1'!D15='Extrato 1'!$EJ$5,'Extrato 1'!E15,"")</f>
        <v/>
      </c>
      <c r="DF15" s="19" t="str">
        <f>IF(DE15="","-",'Extrato 1'!$S15)</f>
        <v>-</v>
      </c>
      <c r="DG15" s="19" t="str">
        <v/>
      </c>
      <c r="DH15" s="19" t="str">
        <f>IF(DG15="","",VLOOKUP(DG15,'Extrato 1'!$S$3:$U$72,3,0))</f>
        <v/>
      </c>
      <c r="DI15" s="2" t="str">
        <f>IF(DG15="","",DH15&amp;" ("&amp;VLOOKUP(DG15,'Extrato 1'!$S$3:$U$72,2,0)&amp;")")</f>
        <v/>
      </c>
      <c r="DJ15" s="19" t="str">
        <f>IF('Extrato 1'!D15='Extrato 1'!$EJ$6,'Extrato 1'!E15,"")</f>
        <v/>
      </c>
      <c r="DK15" s="19" t="str">
        <f>IF(DJ15="","-",'Extrato 1'!$S15)</f>
        <v>-</v>
      </c>
      <c r="DL15" s="19" t="str">
        <v/>
      </c>
      <c r="DM15" s="19" t="str">
        <f>IF(DL15="","",VLOOKUP(DL15,'Extrato 1'!$S$3:$U$72,3,0))</f>
        <v/>
      </c>
      <c r="DN15" s="2" t="str">
        <f>IF(DL15="","",DM15&amp;" ("&amp;VLOOKUP(DL15,'Extrato 1'!$S$3:$U$72,2,0)&amp;")")</f>
        <v/>
      </c>
      <c r="DO15" s="19" t="str">
        <f>IF('Extrato 1'!D15='Extrato 1'!$EJ$7,'Extrato 1'!E15,"")</f>
        <v/>
      </c>
      <c r="DP15" s="19" t="str">
        <f>IF(DO15="","-",'Extrato 1'!$S15)</f>
        <v>-</v>
      </c>
      <c r="DQ15" s="19" t="str">
        <v/>
      </c>
      <c r="DR15" s="19" t="str">
        <f>IF(DQ15="","",VLOOKUP(DQ15,'Extrato 1'!$S$3:$U$72,3,0))</f>
        <v/>
      </c>
      <c r="DS15" s="2" t="str">
        <f>IF(DQ15="","",DR15&amp;" ("&amp;VLOOKUP(DQ15,'Extrato 1'!$S$3:$U$72,2,0)&amp;")")</f>
        <v/>
      </c>
      <c r="DT15" s="19" t="str">
        <f>IF('Extrato 1'!D15='Extrato 1'!$EJ$8,'Extrato 1'!E15,"")</f>
        <v/>
      </c>
      <c r="DU15" s="19" t="str">
        <f>IF(DT15="","-",'Extrato 1'!$S15)</f>
        <v>-</v>
      </c>
      <c r="DV15" s="19" t="str">
        <v/>
      </c>
      <c r="DW15" s="19" t="str">
        <f>IF(DV15="","",VLOOKUP(DV15,'Extrato 1'!$S$3:$U$72,3,0))</f>
        <v/>
      </c>
      <c r="DX15" s="2" t="str">
        <f>IF(DV15="","",DW15&amp;" ("&amp;VLOOKUP(DV15,'Extrato 1'!$S$3:$U$72,2,0)&amp;")")</f>
        <v/>
      </c>
      <c r="DY15" s="19" t="str">
        <f>IF('Extrato 1'!D15='Extrato 1'!$EJ$9,'Extrato 1'!E15,"")</f>
        <v/>
      </c>
      <c r="DZ15" s="19" t="str">
        <f>IF(DY15="","-",'Extrato 1'!$S15)</f>
        <v>-</v>
      </c>
      <c r="EA15" s="19" t="str">
        <v/>
      </c>
      <c r="EB15" s="19" t="str">
        <f>IF(EA15="","",VLOOKUP(EA15,'Extrato 1'!$S$3:$U$72,3,0))</f>
        <v/>
      </c>
      <c r="EC15" s="2" t="str">
        <f>IF(EA15="","",EB15&amp;" ("&amp;VLOOKUP(EA15,'Extrato 1'!$S$3:$U$72,2,0)&amp;")")</f>
        <v/>
      </c>
      <c r="FG15" s="32" t="str">
        <f>IF(VLOOKUP($FH$13,'Extrato 1'!$GE$21:$GF$27,2,0)=0,"",VLOOKUP($FH$13,'Extrato 1'!$GE$21:$GF$27,2,0))</f>
        <v>3ª Colocação (1)</v>
      </c>
      <c r="FH15" s="32" t="str">
        <f>IF(VLOOKUP($FH$13,'Extrato 1'!$FJ$3:$FK$9,2,0)=0,"",VLOOKUP($FH$13,'Extrato 1'!$FJ$3:$FK$9,2,0))</f>
        <v>Kallyne Soares (152)</v>
      </c>
      <c r="FM15" s="22">
        <v>13</v>
      </c>
      <c r="FN15" s="22" t="str">
        <f>IF('Extrato 1'!$FG$13='Extrato 1'!$GB$29,'Extrato 1'!AE15,IF('Extrato 1'!$FG$13='Extrato 1'!$GC$29,'Extrato 1'!BO15,IF('Extrato 1'!$FG$13='Extrato 1'!$EJ$2,'Extrato 1'!CY15,"")))</f>
        <v/>
      </c>
      <c r="FO15" s="22">
        <v>13</v>
      </c>
      <c r="FP15" s="22" t="str">
        <f>IF('Extrato 1'!$FG$13='Extrato 1'!$GB$29,'Extrato 1'!AJ15,IF('Extrato 1'!$FG$13='Extrato 1'!$GC$29,'Extrato 1'!BT15,IF('Extrato 1'!$FG$13='Extrato 1'!$EJ$2,'Extrato 1'!DD15,"")))</f>
        <v/>
      </c>
      <c r="FQ15" s="22">
        <v>13</v>
      </c>
      <c r="FR15" s="22" t="str">
        <f>IF('Extrato 1'!$FG$13='Extrato 1'!$GB$29,'Extrato 1'!AO15,IF('Extrato 1'!$FG$13='Extrato 1'!$GC$29,'Extrato 1'!BY15,IF('Extrato 1'!$FG$13='Extrato 1'!$EJ$2,'Extrato 1'!DI15,"")))</f>
        <v/>
      </c>
      <c r="FS15" s="22">
        <v>13</v>
      </c>
      <c r="FT15" s="22" t="str">
        <f>IF('Extrato 1'!$FG$13='Extrato 1'!$GB$29,'Extrato 1'!AT15,IF('Extrato 1'!$FG$13='Extrato 1'!$GC$29,'Extrato 1'!CD15,IF('Extrato 1'!$FG$13='Extrato 1'!$EJ$2,'Extrato 1'!DN15,"")))</f>
        <v/>
      </c>
      <c r="FU15" s="22">
        <v>13</v>
      </c>
      <c r="FV15" s="22" t="str">
        <f>IF('Extrato 1'!$FG$13='Extrato 1'!$GB$29,'Extrato 1'!AY15,IF('Extrato 1'!$FG$13='Extrato 1'!$GC$29,'Extrato 1'!CI15,IF('Extrato 1'!$FG$13='Extrato 1'!$EJ$2,'Extrato 1'!DS15,"")))</f>
        <v/>
      </c>
      <c r="FW15" s="22">
        <v>13</v>
      </c>
      <c r="FX15" s="22" t="str">
        <f>IF('Extrato 1'!$FG$13='Extrato 1'!$GB$29,'Extrato 1'!BD15,IF('Extrato 1'!$FG$13='Extrato 1'!$GC$29,'Extrato 1'!CN15,IF('Extrato 1'!$FG$13='Extrato 1'!$EJ$2,'Extrato 1'!DX15,"")))</f>
        <v/>
      </c>
      <c r="FY15" s="22">
        <v>13</v>
      </c>
      <c r="FZ15" s="22" t="str">
        <f>IF('Extrato 1'!$FG$13='Extrato 1'!$GB$29,'Extrato 1'!BI15,IF('Extrato 1'!$FG$13='Extrato 1'!$GC$29,'Extrato 1'!CS15,IF('Extrato 1'!$FG$13='Extrato 1'!$EJ$2,'Extrato 1'!EC15,"")))</f>
        <v/>
      </c>
      <c r="GB15" s="30" t="str">
        <f>IF('Extrato 1'!$NH$2&gt;=3,'Extrato 1'!FN16,"")</f>
        <v/>
      </c>
      <c r="GC15" s="30" t="str">
        <f>IF('Extrato 1'!$NH$2&gt;=3,'Extrato 1'!FP16,"")</f>
        <v/>
      </c>
      <c r="GD15" s="30" t="str">
        <f>IF('Extrato 1'!$NH$2&gt;=3,'Extrato 1'!FR16,"")</f>
        <v/>
      </c>
      <c r="GE15" s="30" t="str">
        <f>IF('Extrato 1'!$NH$2&gt;=4,'Extrato 1'!FT16,"")</f>
        <v/>
      </c>
      <c r="GF15" s="30" t="str">
        <f>IF('Extrato 1'!$NH$2&gt;=5,'Extrato 1'!FV16,"")</f>
        <v/>
      </c>
      <c r="GG15" s="30" t="str">
        <f>IF('Extrato 1'!$NH$2&gt;=6,'Extrato 1'!FX16,"")</f>
        <v/>
      </c>
      <c r="GH15" s="30" t="str">
        <f>IF('Extrato 1'!$NH$2&gt;=7,'Extrato 1'!FZ16,"")</f>
        <v/>
      </c>
      <c r="GK15" s="32" t="str">
        <f>IF('Extrato 1'!GM5=0,"",'Extrato 1'!GM5)</f>
        <v/>
      </c>
      <c r="GL15" s="32" t="str">
        <f>IF('Extrato 1'!GK5=0,"",'Extrato 1'!GK5)</f>
        <v/>
      </c>
      <c r="GM15" s="32" t="str">
        <f>IF('Extrato 1'!GL5=0,"",'Extrato 1'!GL5)</f>
        <v/>
      </c>
      <c r="GN15" s="32" t="str">
        <f>IF('Extrato 1'!GN5=0,"",'Extrato 1'!GN5)</f>
        <v/>
      </c>
      <c r="GO15" s="32" t="str">
        <f>IF('Extrato 1'!GO5=0,"",'Extrato 1'!GO5)</f>
        <v/>
      </c>
      <c r="GP15" s="32" t="str">
        <f>IF('Extrato 1'!GP5=0,"",'Extrato 1'!GP5)</f>
        <v/>
      </c>
      <c r="GQ15" s="32" t="str">
        <f>IF('Extrato 1'!GQ5=0,"",'Extrato 1'!GQ5)</f>
        <v/>
      </c>
      <c r="GS15" s="11" t="str">
        <f>IF(HE15='Extrato 1'!$GV$2,'Extrato 1'!$GS$2,ROUND('Extrato 1'!GL17,2)*100&amp;"%")</f>
        <v>-</v>
      </c>
      <c r="GT15" s="11" t="str">
        <f>IF(HF15='Extrato 1'!$GV$2,'Extrato 1'!$GS$2,ROUND('Extrato 1'!GM17,2)*100&amp;"%")</f>
        <v>-</v>
      </c>
      <c r="GU15" s="11" t="str">
        <f>IF(HG15='Extrato 1'!$GV$2,'Extrato 1'!$GS$2,ROUND('Extrato 1'!GN17,2)*100&amp;"%")</f>
        <v>-</v>
      </c>
      <c r="GV15" s="11" t="str">
        <f>IF(HH15='Extrato 1'!$GV$2,'Extrato 1'!$GS$2,ROUND('Extrato 1'!GO17,2)*100&amp;"%")</f>
        <v>-</v>
      </c>
      <c r="GW15" s="11" t="str">
        <f>IF(HI15='Extrato 1'!$GV$2,'Extrato 1'!$GS$2,ROUND('Extrato 1'!GP17,2)*100&amp;"%")</f>
        <v>-</v>
      </c>
      <c r="GX15" s="11" t="str">
        <f>IF(HJ15='Extrato 1'!$GV$2,'Extrato 1'!$GS$2,ROUND('Extrato 1'!GQ17,2)*100&amp;"%")</f>
        <v>-</v>
      </c>
      <c r="GY15" s="15" t="e">
        <f>ROUND('Extrato 1'!GL16,2)</f>
        <v>#VALUE!</v>
      </c>
      <c r="GZ15" s="15" t="e">
        <f>ROUND('Extrato 1'!GM16,2)</f>
        <v>#VALUE!</v>
      </c>
      <c r="HA15" s="15" t="e">
        <f>ROUND('Extrato 1'!GN16,2)</f>
        <v>#VALUE!</v>
      </c>
      <c r="HB15" s="15" t="e">
        <f>ROUND('Extrato 1'!GO16,2)</f>
        <v>#VALUE!</v>
      </c>
      <c r="HC15" s="15" t="e">
        <f>ROUND('Extrato 1'!GP16,2)</f>
        <v>#VALUE!</v>
      </c>
      <c r="HD15" s="15" t="e">
        <f>ROUND('Extrato 1'!GQ16,2)</f>
        <v>#VALUE!</v>
      </c>
      <c r="HE15" s="30" t="str">
        <f>IF(GK15&gt;GL15,$GT$2,IF(GK15&lt;GL15,$GU$2,IF(GK15=GL15,$GV$2)))</f>
        <v>semelhante</v>
      </c>
      <c r="HF15" s="30" t="str">
        <f>IF(GK15&gt;GM15,$GT$2,IF(GK15&lt;GM15,$GU$2,IF(GK15=GM15,$GV$2)))</f>
        <v>semelhante</v>
      </c>
      <c r="HG15" s="30" t="str">
        <f>IF(GK15&gt;GN15,$GT$2,IF(GK15&lt;GN15,$GU$2,IF(GK15=GN15,$GV$2)))</f>
        <v>semelhante</v>
      </c>
      <c r="HH15" s="30" t="str">
        <f>IF(GK15&gt;GO15,$GT$2,IF(GK15&lt;GO15,$GU$2,IF(GK15=GO15,$GV$2)))</f>
        <v>semelhante</v>
      </c>
      <c r="HI15" s="30" t="str">
        <f>IF(GK15&gt;GP15,$GT$2,IF(GK15&lt;GP15,$GU$2,IF(GK15=GP15,$GV$2)))</f>
        <v>semelhante</v>
      </c>
      <c r="HJ15" s="30" t="str">
        <f>IF(GK15&gt;GQ15,$GT$2,IF(GK15&lt;GQ15,$GU$2,IF(GK15=GQ15,$GV$2)))</f>
        <v>semelhante</v>
      </c>
      <c r="HK15" s="30" t="str">
        <f>IF('Extrato 1'!$NI$13='Extrato 1'!$NG$14,'Extrato 1'!$HD$2,IF('Extrato 1'!$NI$13='Extrato 1'!$NH$14,'Extrato 1'!$HF$2,""))</f>
        <v>a</v>
      </c>
      <c r="HL15" s="30" t="str">
        <f>IF('Extrato 1'!$NI$13='Extrato 1'!$NG$14,'Extrato 1'!$HD$2,IF('Extrato 1'!$NI$13='Extrato 1'!$NH$14,'Extrato 1'!$HF$2,""))</f>
        <v>a</v>
      </c>
      <c r="HM15" s="30" t="str">
        <f>IF('Extrato 1'!$NI$13='Extrato 1'!$NG$14,'Extrato 1'!$HD$2,IF('Extrato 1'!$NI$13='Extrato 1'!$NH$14,'Extrato 1'!$HF$2,""))</f>
        <v>a</v>
      </c>
      <c r="HN15" s="30" t="str">
        <f>IF('Extrato 1'!$NI$13='Extrato 1'!$NG$14,'Extrato 1'!$HD$2,IF('Extrato 1'!$NI$13='Extrato 1'!$NH$14,'Extrato 1'!$HF$2,""))</f>
        <v>a</v>
      </c>
      <c r="HO15" s="30" t="str">
        <f>IF('Extrato 1'!$NI$13='Extrato 1'!$NG$14,'Extrato 1'!$HD$2,IF('Extrato 1'!$NI$13='Extrato 1'!$NH$14,'Extrato 1'!$HF$2,""))</f>
        <v>a</v>
      </c>
      <c r="HP15" s="30" t="str">
        <f>IF('Extrato 1'!$NI$13='Extrato 1'!$NG$14,'Extrato 1'!$HD$2,IF('Extrato 1'!$NI$13='Extrato 1'!$NH$14,'Extrato 1'!$HF$2,""))</f>
        <v>a</v>
      </c>
      <c r="HQ15" s="30" t="str">
        <f>IF('Extrato 1'!GL14=0,"",'Extrato 1'!GL14)</f>
        <v>1ª</v>
      </c>
      <c r="HR15" s="30" t="str">
        <f>IF('Extrato 1'!GM14=0,"",'Extrato 1'!GM14)</f>
        <v>2ª</v>
      </c>
      <c r="HS15" s="30" t="str">
        <f>IF('Extrato 1'!GN14=0,"",'Extrato 1'!GN14)</f>
        <v>4ª</v>
      </c>
      <c r="HT15" s="30" t="str">
        <f>IF('Extrato 1'!GO14=0,"",'Extrato 1'!GO14)</f>
        <v>5ª</v>
      </c>
      <c r="HU15" s="30" t="str">
        <f>IF('Extrato 1'!GP14=0,"",'Extrato 1'!GP14)</f>
        <v>6ª</v>
      </c>
      <c r="HV15" s="30" t="str">
        <f>IF('Extrato 1'!GQ14=0,"",'Extrato 1'!GQ14)</f>
        <v>7ª</v>
      </c>
      <c r="HW15" s="30" t="str">
        <f>IF('Extrato 1'!$NI$13='Extrato 1'!$NG$14,'Extrato 1'!$HE$2,IF('Extrato 1'!$NI$13='Extrato 1'!$NH$14,'Extrato 1'!$HG$2,""))</f>
        <v>colocada</v>
      </c>
      <c r="HX15" s="30" t="str">
        <f>IF('Extrato 1'!$NI$13='Extrato 1'!$NG$14,'Extrato 1'!$HE$2,IF('Extrato 1'!$NI$13='Extrato 1'!$NH$14,'Extrato 1'!$HG$2,""))</f>
        <v>colocada</v>
      </c>
      <c r="HY15" s="30" t="str">
        <f>IF('Extrato 1'!$NI$13='Extrato 1'!$NG$14,'Extrato 1'!$HE$2,IF('Extrato 1'!$NI$13='Extrato 1'!$NH$14,'Extrato 1'!$HG$2,""))</f>
        <v>colocada</v>
      </c>
      <c r="HZ15" s="30" t="str">
        <f>IF('Extrato 1'!$NI$13='Extrato 1'!$NG$14,'Extrato 1'!$HE$2,IF('Extrato 1'!$NI$13='Extrato 1'!$NH$14,'Extrato 1'!$HG$2,""))</f>
        <v>colocada</v>
      </c>
      <c r="IA15" s="30" t="str">
        <f>IF('Extrato 1'!$NI$13='Extrato 1'!$NG$14,'Extrato 1'!$HE$2,IF('Extrato 1'!$NI$13='Extrato 1'!$NH$14,'Extrato 1'!$HG$2,""))</f>
        <v>colocada</v>
      </c>
      <c r="IB15" s="30" t="str">
        <f>IF('Extrato 1'!$NI$13='Extrato 1'!$NG$14,'Extrato 1'!$HE$2,IF('Extrato 1'!$NI$13='Extrato 1'!$NH$14,'Extrato 1'!$HG$2,""))</f>
        <v>colocada</v>
      </c>
      <c r="IC15" s="30" t="str">
        <f>IF('Extrato 1'!GL15=0,"",'Extrato 1'!GL15)</f>
        <v/>
      </c>
      <c r="ID15" s="30" t="str">
        <f>IF('Extrato 1'!GM15=0,"",'Extrato 1'!GM15)</f>
        <v/>
      </c>
      <c r="IE15" s="30" t="str">
        <f>IF('Extrato 1'!GN15=0,"",'Extrato 1'!GN15)</f>
        <v/>
      </c>
      <c r="IF15" s="30" t="str">
        <f>IF('Extrato 1'!GO15=0,"",'Extrato 1'!GO15)</f>
        <v/>
      </c>
      <c r="IG15" s="30" t="str">
        <f>IF('Extrato 1'!GP15=0,"",'Extrato 1'!GP15)</f>
        <v/>
      </c>
      <c r="IH15" s="30" t="str">
        <f>IF('Extrato 1'!GQ15=0,"",'Extrato 1'!GQ15)</f>
        <v/>
      </c>
      <c r="II15" s="14" t="str">
        <f>IF('Extrato 1'!HE15='Extrato 1'!$GV$2,'Extrato 1'!HE15&amp;" "&amp;'Extrato 1'!HK15&amp;" "&amp;'Extrato 1'!HQ15&amp;" "&amp;'Extrato 1'!HW15,'Extrato 1'!GS15&amp;" "&amp;"("&amp;'Extrato 1'!$GK$6&amp;": "&amp;'Extrato 1'!GY15&amp;") "&amp;'Extrato 1'!HE15&amp;" "&amp;'Extrato 1'!HK15&amp;" "&amp;'Extrato 1'!HQ15&amp;" "&amp;'Extrato 1'!HW15&amp;" ("&amp;'Extrato 1'!IC15&amp;")")</f>
        <v>semelhante a 1ª colocada</v>
      </c>
      <c r="IJ15" s="14" t="str">
        <f>IF('Extrato 1'!HF15='Extrato 1'!$GV$2,'Extrato 1'!HF15&amp;" "&amp;'Extrato 1'!HL15&amp;" "&amp;'Extrato 1'!HR15&amp;" "&amp;'Extrato 1'!HX15,'Extrato 1'!GT15&amp;" "&amp;"("&amp;'Extrato 1'!$GK$6&amp;": "&amp;'Extrato 1'!GZ15&amp;") "&amp;'Extrato 1'!HF15&amp;" "&amp;'Extrato 1'!HL15&amp;" "&amp;'Extrato 1'!HR15&amp;" "&amp;'Extrato 1'!HX15&amp;" ("&amp;'Extrato 1'!ID15&amp;")")</f>
        <v>semelhante a 2ª colocada</v>
      </c>
      <c r="IK15" s="14" t="str">
        <f>IF('Extrato 1'!HG15='Extrato 1'!$GV$2,'Extrato 1'!HG15&amp;" "&amp;'Extrato 1'!HM15&amp;" "&amp;'Extrato 1'!HS15&amp;" "&amp;'Extrato 1'!HY15,'Extrato 1'!GU15&amp;" "&amp;"("&amp;'Extrato 1'!$GK$6&amp;": "&amp;'Extrato 1'!HA15&amp;") "&amp;'Extrato 1'!HG15&amp;" "&amp;'Extrato 1'!HM15&amp;" "&amp;'Extrato 1'!HS15&amp;" "&amp;'Extrato 1'!HY15&amp;" ("&amp;'Extrato 1'!IE15&amp;")")</f>
        <v>semelhante a 4ª colocada</v>
      </c>
      <c r="IL15" s="14" t="str">
        <f>IF('Extrato 1'!HH15='Extrato 1'!$GV$2,'Extrato 1'!HH15&amp;" "&amp;'Extrato 1'!HN15&amp;" "&amp;'Extrato 1'!HT15&amp;" "&amp;'Extrato 1'!HZ15,'Extrato 1'!GV15&amp;" "&amp;"("&amp;'Extrato 1'!$GK$6&amp;": "&amp;'Extrato 1'!HB15&amp;") "&amp;'Extrato 1'!HH15&amp;" "&amp;'Extrato 1'!HN15&amp;" "&amp;'Extrato 1'!HT15&amp;" "&amp;'Extrato 1'!HZ15&amp;" ("&amp;'Extrato 1'!IF15&amp;")")</f>
        <v>semelhante a 5ª colocada</v>
      </c>
      <c r="IM15" s="14" t="str">
        <f>IF('Extrato 1'!HI15='Extrato 1'!$GV$2,'Extrato 1'!HI15&amp;" "&amp;'Extrato 1'!HO15&amp;" "&amp;'Extrato 1'!HU15&amp;" "&amp;'Extrato 1'!IA15,'Extrato 1'!GW15&amp;" "&amp;"("&amp;'Extrato 1'!$GK$6&amp;": "&amp;'Extrato 1'!HC15&amp;") "&amp;'Extrato 1'!HI15&amp;" "&amp;'Extrato 1'!HO15&amp;" "&amp;'Extrato 1'!HU15&amp;" "&amp;'Extrato 1'!IA15&amp;" ("&amp;'Extrato 1'!IG15&amp;")")</f>
        <v>semelhante a 6ª colocada</v>
      </c>
      <c r="IN15" s="14" t="str">
        <f>IF('Extrato 1'!HJ15='Extrato 1'!$GV$2,'Extrato 1'!HJ15&amp;" "&amp;'Extrato 1'!HP15&amp;" "&amp;'Extrato 1'!HV15&amp;" "&amp;'Extrato 1'!IB15,'Extrato 1'!GX15&amp;" "&amp;"("&amp;'Extrato 1'!$GK$6&amp;": "&amp;'Extrato 1'!HD15&amp;") "&amp;'Extrato 1'!HJ15&amp;" "&amp;'Extrato 1'!HP15&amp;" "&amp;'Extrato 1'!HV15&amp;" "&amp;'Extrato 1'!IB15&amp;" ("&amp;'Extrato 1'!IH15&amp;")")</f>
        <v>semelhante a 7ª colocada</v>
      </c>
      <c r="JD15" s="20"/>
      <c r="MB15" s="32">
        <f t="shared" si="12"/>
        <v>11</v>
      </c>
      <c r="MC15" s="32">
        <v>13</v>
      </c>
      <c r="MD15" s="32" t="str">
        <f>IF('Extrato 1'!X13=0,"",'Extrato 1'!X13)</f>
        <v/>
      </c>
      <c r="ME15" s="32"/>
      <c r="MF15" s="32"/>
      <c r="MG15" s="32"/>
      <c r="MH15" s="32"/>
      <c r="MI15" s="32"/>
      <c r="MJ15" s="32"/>
      <c r="MK15" s="32"/>
      <c r="ML15" s="32"/>
      <c r="MM15" s="32"/>
      <c r="MN15" s="32"/>
      <c r="MO15" s="32"/>
      <c r="MP15" s="32"/>
      <c r="MQ15" s="32"/>
      <c r="MR15" s="32"/>
      <c r="MS15" s="32"/>
      <c r="MT15" s="32"/>
      <c r="MU15" s="32"/>
      <c r="MV15" s="32"/>
      <c r="MW15" s="32"/>
      <c r="MX15" s="32"/>
      <c r="MY15" s="32"/>
      <c r="MZ15" s="32"/>
      <c r="NA15" s="32"/>
      <c r="NB15" s="32"/>
      <c r="NC15" s="32"/>
      <c r="ND15" s="32"/>
      <c r="NE15" s="32"/>
      <c r="NG15" s="16" t="s">
        <v>111</v>
      </c>
      <c r="NH15" s="16" t="s">
        <v>110</v>
      </c>
      <c r="NI15" s="16" t="s">
        <v>109</v>
      </c>
      <c r="NJ15" s="16" t="s">
        <v>108</v>
      </c>
    </row>
    <row r="16" spans="2:376" ht="15" customHeight="1" x14ac:dyDescent="0.25">
      <c r="B16" s="19">
        <f>'Extrato 1'!MC18</f>
        <v>16</v>
      </c>
      <c r="C16" s="7">
        <f>Esboço!AX14</f>
        <v>14</v>
      </c>
      <c r="D16" s="4" t="str">
        <f>IF('Análise Quantitativa'!R50=0,"",'Análise Quantitativa'!R50)</f>
        <v/>
      </c>
      <c r="E16" s="3" t="str">
        <f>IF('Análise Quantitativa'!P50=0,"",'Análise Quantitativa'!P50)</f>
        <v/>
      </c>
      <c r="F16" s="19" t="str">
        <f t="shared" si="0"/>
        <v/>
      </c>
      <c r="G16" s="19" t="str">
        <f t="shared" si="1"/>
        <v/>
      </c>
      <c r="H16" s="22" t="str">
        <v/>
      </c>
      <c r="I16" s="22" t="str">
        <v/>
      </c>
      <c r="J16" s="76" t="str">
        <f>IFERROR(IF('Análise Quantitativa'!$D$30="Máximo",RANK(D16,$D$3:$D$72,0),IF('Análise Quantitativa'!$D$30="Mínimo",RANK(D16,$D$3:$D$72,1),IF('Análise Quantitativa'!$D$30="- Mínimo",RANK(D16,$D$3:$D$72,1),""))),"")</f>
        <v/>
      </c>
      <c r="K16" s="76" t="str">
        <f>IFERROR(IF('Análise Quantitativa'!$D$30="Máximo",_xlfn.RANK.EQ(D16,$D$3:$D$72,0)+COUNTIF($D$3:D16,D16)-1,IF('Análise Quantitativa'!$D$30="Mínimo",_xlfn.RANK.EQ(D16,$D$3:$D$72,1)+COUNTIF($D$3:D16,D16)-1,IF('Análise Quantitativa'!$D$30="- Mínimo",_xlfn.RANK.EQ(D16,$D$3:$D$72,1)+COUNTIF($D$3:D16,D16)-1,""))),"")</f>
        <v/>
      </c>
      <c r="L16" s="6" t="str">
        <f>IFERROR(IF(ISBLANK(D16),"",IF(AND(D16&gt;'Extrato 1'!$EW$3),'Extrato 1'!$HR$2,IF(AND(D16&lt;'Extrato 1'!$EX$3),'Extrato 1'!$HQ$2,'Extrato 1'!$HP$2))),"")</f>
        <v>&gt;₯</v>
      </c>
      <c r="M16" s="6" t="e">
        <f>IF((((IF(AND('Extrato 1'!D16&gt;'Extrato 1'!$EW$3),(('Extrato 1'!$EW$3-'Extrato 1'!D16)/'Extrato 1'!D16),IF(AND('Extrato 1'!D16&lt;'Extrato 1'!$EX$3),(('Extrato 1'!$EX$3-'Extrato 1'!D16)/'Extrato 1'!D16),'Extrato 1'!$HW$2)))))&lt;0,IF(AND('Extrato 1'!D16&gt;'Extrato 1'!$EW$3),(('Extrato 1'!$EW$3-'Extrato 1'!D16)/'Extrato 1'!D16),IF(AND('Extrato 1'!D16&lt;'Extrato 1'!$EX$3),(('Extrato 1'!$EX$3-'Extrato 1'!D16)/'Extrato 1'!D16),'Extrato 1'!$HW$2))*-1,IF(AND('Extrato 1'!D16&gt;'Extrato 1'!$EW$3),(('Extrato 1'!$EW$3-'Extrato 1'!D16)/'Extrato 1'!D16),IF(AND('Extrato 1'!D16&lt;'Extrato 1'!$EX$3),(('Extrato 1'!$EX$3-'Extrato 1'!D16)/'Extrato 1'!D16),'Extrato 1'!$HW$2)))</f>
        <v>#VALUE!</v>
      </c>
      <c r="N16" s="6" t="e">
        <f>IF(AND(D16&gt;'Extrato 1'!$EW$3),M16,"")</f>
        <v>#VALUE!</v>
      </c>
      <c r="O16" s="6" t="str">
        <f>IF(D16&lt;'Extrato 1'!$EX$3,M16,"")</f>
        <v/>
      </c>
      <c r="P16" s="5" t="str">
        <f>IF('Extrato 1'!L16='Extrato 1'!$HP$2,'Extrato 1'!D16,"")</f>
        <v/>
      </c>
      <c r="Q16" s="4" t="str">
        <f>IF(ISNA(HLOOKUP($Q$2,'Extrato 1'!$ME$3:$NE$74,B16,0)),"",IF(HLOOKUP($Q$2,'Extrato 1'!$ME$3:$NE$74,B16,0)="","",IF(HLOOKUP($Q$2,'Extrato 1'!$ME$3:$NE$74,B16,0)=0,"",HLOOKUP($Q$2,'Extrato 1'!$ME$3:$NE$74,B16,0))))</f>
        <v/>
      </c>
      <c r="S16" s="77" t="str">
        <f t="shared" si="6"/>
        <v/>
      </c>
      <c r="T16" s="19" t="str">
        <f t="shared" si="2"/>
        <v/>
      </c>
      <c r="U16" s="3" t="str">
        <f>IF('Análise Quantitativa'!C50=0,"",'Análise Quantitativa'!C50)</f>
        <v/>
      </c>
      <c r="V16" s="19" t="str">
        <f t="shared" si="3"/>
        <v/>
      </c>
      <c r="X16" s="19" t="str">
        <f t="shared" si="4"/>
        <v/>
      </c>
      <c r="Y16" s="19" t="str">
        <f t="shared" si="5"/>
        <v/>
      </c>
      <c r="AA16" s="19" t="str">
        <f>IF('Extrato 1'!D16='Extrato 1'!$EF$3,'Extrato 1'!E16,"")</f>
        <v/>
      </c>
      <c r="AB16" s="19" t="str">
        <f>IF(AA16="","-",'Extrato 1'!S16)</f>
        <v>-</v>
      </c>
      <c r="AC16" s="19" t="str">
        <v/>
      </c>
      <c r="AD16" s="19" t="str">
        <f>IF(AC16="","",VLOOKUP(AC16,'Extrato 1'!$S$3:$U$72,3,0))</f>
        <v/>
      </c>
      <c r="AE16" s="2" t="str">
        <f>IF(AC16="","",AD16&amp;" ("&amp;VLOOKUP(AC16,'Extrato 1'!$S$3:$U$72,2,0)&amp;")")</f>
        <v/>
      </c>
      <c r="AF16" s="19" t="str">
        <f>IF('Extrato 1'!D16='Extrato 1'!$EF$4,'Extrato 1'!E16,"")</f>
        <v/>
      </c>
      <c r="AG16" s="19" t="str">
        <f>IF(AF16="","-",'Extrato 1'!$S16)</f>
        <v>-</v>
      </c>
      <c r="AH16" s="19" t="str">
        <v/>
      </c>
      <c r="AI16" s="19" t="str">
        <f>IF(AH16="","",VLOOKUP(AH16,'Extrato 1'!$S$3:$U$72,3,0))</f>
        <v/>
      </c>
      <c r="AJ16" s="2" t="str">
        <f>IF(AH16="","",AI16&amp;" ("&amp;VLOOKUP(AH16,'Extrato 1'!$S$3:$U$72,2,0)&amp;")")</f>
        <v/>
      </c>
      <c r="AK16" s="19" t="str">
        <f>IF('Extrato 1'!D16='Extrato 1'!$EF$5,'Extrato 1'!E16,"")</f>
        <v/>
      </c>
      <c r="AL16" s="19" t="str">
        <f>IF(AK16="","-",'Extrato 1'!$S16)</f>
        <v>-</v>
      </c>
      <c r="AM16" s="19" t="str">
        <v/>
      </c>
      <c r="AN16" s="19" t="str">
        <f>IF(AM16="","",VLOOKUP(AM16,'Extrato 1'!$S$3:$U$72,3,0))</f>
        <v/>
      </c>
      <c r="AO16" s="2" t="str">
        <f>IF(AM16="","",AN16&amp;" ("&amp;VLOOKUP(AM16,'Extrato 1'!$S$3:$U$72,2,0)&amp;")")</f>
        <v/>
      </c>
      <c r="AP16" s="19" t="str">
        <f>IF('Extrato 1'!D16='Extrato 1'!$EF$6,'Extrato 1'!E16,"")</f>
        <v/>
      </c>
      <c r="AQ16" s="19" t="str">
        <f>IF(AP16="","-",'Extrato 1'!$S16)</f>
        <v>-</v>
      </c>
      <c r="AR16" s="19" t="str">
        <v/>
      </c>
      <c r="AS16" s="19" t="str">
        <f>IF(AR16="","",VLOOKUP(AR16,'Extrato 1'!$S$3:$U$72,3,0))</f>
        <v/>
      </c>
      <c r="AT16" s="2" t="str">
        <f>IF(AR16="","",AS16&amp;" ("&amp;VLOOKUP(AR16,'Extrato 1'!$S$3:$U$72,2,0)&amp;")")</f>
        <v/>
      </c>
      <c r="AU16" s="19" t="str">
        <f>IF('Extrato 1'!D16='Extrato 1'!$EF$7,'Extrato 1'!E16,"")</f>
        <v/>
      </c>
      <c r="AV16" s="19" t="str">
        <f>IF(AU16="","-",'Extrato 1'!$S16)</f>
        <v>-</v>
      </c>
      <c r="AW16" s="19" t="str">
        <v/>
      </c>
      <c r="AX16" s="19" t="str">
        <f>IF(AW16="","",VLOOKUP(AW16,'Extrato 1'!$S$3:$U$72,3,0))</f>
        <v/>
      </c>
      <c r="AY16" s="2" t="str">
        <f>IF(AW16="","",AX16&amp;" ("&amp;VLOOKUP(AW16,'Extrato 1'!$S$3:$U$72,2,0)&amp;")")</f>
        <v/>
      </c>
      <c r="AZ16" s="19" t="str">
        <f>IF('Extrato 1'!D16='Extrato 1'!$EF$8,'Extrato 1'!E16,"")</f>
        <v/>
      </c>
      <c r="BA16" s="19" t="str">
        <f>IF(AZ16="","-",'Extrato 1'!$S16)</f>
        <v>-</v>
      </c>
      <c r="BB16" s="19" t="str">
        <v/>
      </c>
      <c r="BC16" s="19" t="str">
        <f>IF(BB16="","",VLOOKUP(BB16,'Extrato 1'!$S$3:$U$72,3,0))</f>
        <v/>
      </c>
      <c r="BD16" s="2" t="str">
        <f>IF(BB16="","",BC16&amp;" ("&amp;VLOOKUP(BB16,'Extrato 1'!$S$3:$U$72,2,0)&amp;")")</f>
        <v/>
      </c>
      <c r="BE16" s="19" t="str">
        <f>IF('Extrato 1'!D16='Extrato 1'!$EF$9,'Extrato 1'!E16,"")</f>
        <v/>
      </c>
      <c r="BF16" s="19" t="str">
        <f>IF(BE16="","-",'Extrato 1'!$S16)</f>
        <v>-</v>
      </c>
      <c r="BG16" s="19" t="str">
        <v/>
      </c>
      <c r="BH16" s="19" t="str">
        <f>IF(BG16="","",VLOOKUP(BG16,'Extrato 1'!$S$3:$U$72,3,0))</f>
        <v/>
      </c>
      <c r="BI16" s="2" t="str">
        <f>IF(BG16="","",BH16&amp;" ("&amp;VLOOKUP(BG16,'Extrato 1'!$S$3:$U$72,2,0)&amp;")")</f>
        <v/>
      </c>
      <c r="BK16" s="19" t="str">
        <f>IF('Extrato 1'!D16='Extrato 1'!$EH$3,'Extrato 1'!E16,"")</f>
        <v/>
      </c>
      <c r="BL16" s="19" t="str">
        <f>IF(BK16="","-",'Extrato 1'!S16)</f>
        <v>-</v>
      </c>
      <c r="BM16" s="19" t="str">
        <v/>
      </c>
      <c r="BN16" s="19" t="str">
        <f>IF(BM16="","",VLOOKUP(BM16,'Extrato 1'!$S$3:$U$72,3,0))</f>
        <v/>
      </c>
      <c r="BO16" s="2" t="str">
        <f>IF(BM16="","",BN16&amp;" ("&amp;VLOOKUP(BM16,'Extrato 1'!$S$3:$U$72,2,0)&amp;")")</f>
        <v/>
      </c>
      <c r="BP16" s="19" t="str">
        <f>IF('Extrato 1'!D16='Extrato 1'!$EH$4,'Extrato 1'!E16,"")</f>
        <v/>
      </c>
      <c r="BQ16" s="19" t="str">
        <f>IF(BP16="","-",'Extrato 1'!$S16)</f>
        <v>-</v>
      </c>
      <c r="BR16" s="19" t="str">
        <v/>
      </c>
      <c r="BS16" s="19" t="str">
        <f>IF(BR16="","",VLOOKUP(BR16,'Extrato 1'!$S$3:$U$72,3,0))</f>
        <v/>
      </c>
      <c r="BT16" s="2" t="str">
        <f>IF(BR16="","",BS16&amp;" ("&amp;VLOOKUP(BR16,'Extrato 1'!$S$3:$U$72,2,0)&amp;")")</f>
        <v/>
      </c>
      <c r="BU16" s="19" t="str">
        <f>IF('Extrato 1'!D16='Extrato 1'!$EH$5,'Extrato 1'!E16,"")</f>
        <v/>
      </c>
      <c r="BV16" s="19" t="str">
        <f>IF(BU16="","-",'Extrato 1'!$S16)</f>
        <v>-</v>
      </c>
      <c r="BW16" s="19" t="str">
        <v/>
      </c>
      <c r="BX16" s="19" t="str">
        <f>IF(BW16="","",VLOOKUP(BW16,'Extrato 1'!$S$3:$U$72,3,0))</f>
        <v/>
      </c>
      <c r="BY16" s="2" t="str">
        <f>IF(BW16="","",BX16&amp;" ("&amp;VLOOKUP(BW16,'Extrato 1'!$S$3:$U$72,2,0)&amp;")")</f>
        <v/>
      </c>
      <c r="BZ16" s="19" t="str">
        <f>IF('Extrato 1'!D16='Extrato 1'!$EH$6,'Extrato 1'!E16,"")</f>
        <v/>
      </c>
      <c r="CA16" s="19" t="str">
        <f>IF(BZ16="","-",'Extrato 1'!$S16)</f>
        <v>-</v>
      </c>
      <c r="CB16" s="19" t="str">
        <v/>
      </c>
      <c r="CC16" s="19" t="str">
        <f>IF(CB16="","",VLOOKUP(CB16,'Extrato 1'!$S$3:$U$72,3,0))</f>
        <v/>
      </c>
      <c r="CD16" s="2" t="str">
        <f>IF(CB16="","",CC16&amp;" ("&amp;VLOOKUP(CB16,'Extrato 1'!$S$3:$U$72,2,0)&amp;")")</f>
        <v/>
      </c>
      <c r="CE16" s="19" t="str">
        <f>IF('Extrato 1'!D16='Extrato 1'!$EH$7,'Extrato 1'!E16,"")</f>
        <v/>
      </c>
      <c r="CF16" s="19" t="str">
        <f>IF(CE16="","-",'Extrato 1'!$S16)</f>
        <v>-</v>
      </c>
      <c r="CG16" s="19" t="str">
        <v/>
      </c>
      <c r="CH16" s="19" t="str">
        <f>IF(CG16="","",VLOOKUP(CG16,'Extrato 1'!$S$3:$U$72,3,0))</f>
        <v/>
      </c>
      <c r="CI16" s="2" t="str">
        <f>IF(CG16="","",CH16&amp;" ("&amp;VLOOKUP(CG16,'Extrato 1'!$S$3:$U$72,2,0)&amp;")")</f>
        <v/>
      </c>
      <c r="CJ16" s="19" t="str">
        <f>IF('Extrato 1'!D16='Extrato 1'!$EH$8,'Extrato 1'!E16,"")</f>
        <v/>
      </c>
      <c r="CK16" s="19" t="str">
        <f>IF(CJ16="","-",'Extrato 1'!$S16)</f>
        <v>-</v>
      </c>
      <c r="CL16" s="19" t="str">
        <v/>
      </c>
      <c r="CM16" s="19" t="str">
        <f>IF(CL16="","",VLOOKUP(CL16,'Extrato 1'!$S$3:$U$72,3,0))</f>
        <v/>
      </c>
      <c r="CN16" s="2" t="str">
        <f>IF(CL16="","",CM16&amp;" ("&amp;VLOOKUP(CL16,'Extrato 1'!$S$3:$U$72,2,0)&amp;")")</f>
        <v/>
      </c>
      <c r="CO16" s="19" t="str">
        <f>IF('Extrato 1'!D16='Extrato 1'!$EH$9,'Extrato 1'!E16,"")</f>
        <v/>
      </c>
      <c r="CP16" s="19" t="str">
        <f>IF(CO16="","-",'Extrato 1'!$S16)</f>
        <v>-</v>
      </c>
      <c r="CQ16" s="19" t="str">
        <v/>
      </c>
      <c r="CR16" s="19" t="str">
        <f>IF(CQ16="","",VLOOKUP(CQ16,'Extrato 1'!$S$3:$U$72,3,0))</f>
        <v/>
      </c>
      <c r="CS16" s="2" t="str">
        <f>IF(CQ16="","",CR16&amp;" ("&amp;VLOOKUP(CQ16,'Extrato 1'!$S$3:$U$72,2,0)&amp;")")</f>
        <v/>
      </c>
      <c r="CU16" s="19" t="str">
        <f>IF('Extrato 1'!D16='Extrato 1'!$EJ$3,'Extrato 1'!E16,"")</f>
        <v/>
      </c>
      <c r="CV16" s="19" t="str">
        <f>IF(CU16="","-",'Extrato 1'!S16)</f>
        <v>-</v>
      </c>
      <c r="CW16" s="19" t="str">
        <v/>
      </c>
      <c r="CX16" s="19" t="str">
        <f>IF(CW16="","",VLOOKUP(CW16,'Extrato 1'!$S$3:$U$72,3,0))</f>
        <v/>
      </c>
      <c r="CY16" s="2" t="str">
        <f>IF(CW16="","",CX16&amp;" ("&amp;VLOOKUP(CW16,'Extrato 1'!$S$3:$U$72,2,0)&amp;")")</f>
        <v/>
      </c>
      <c r="CZ16" s="19" t="str">
        <f>IF('Extrato 1'!D16='Extrato 1'!$EJ$4,'Extrato 1'!E16,"")</f>
        <v/>
      </c>
      <c r="DA16" s="19" t="str">
        <f>IF(CZ16="","-",'Extrato 1'!$S16)</f>
        <v>-</v>
      </c>
      <c r="DB16" s="19" t="str">
        <v/>
      </c>
      <c r="DC16" s="19" t="str">
        <f>IF(DB16="","",VLOOKUP(DB16,'Extrato 1'!$S$3:$U$72,3,0))</f>
        <v/>
      </c>
      <c r="DD16" s="2" t="str">
        <f>IF(DB16="","",DC16&amp;" ("&amp;VLOOKUP(DB16,'Extrato 1'!$S$3:$U$72,2,0)&amp;")")</f>
        <v/>
      </c>
      <c r="DE16" s="19" t="str">
        <f>IF('Extrato 1'!D16='Extrato 1'!$EJ$5,'Extrato 1'!E16,"")</f>
        <v/>
      </c>
      <c r="DF16" s="19" t="str">
        <f>IF(DE16="","-",'Extrato 1'!$S16)</f>
        <v>-</v>
      </c>
      <c r="DG16" s="19" t="str">
        <v/>
      </c>
      <c r="DH16" s="19" t="str">
        <f>IF(DG16="","",VLOOKUP(DG16,'Extrato 1'!$S$3:$U$72,3,0))</f>
        <v/>
      </c>
      <c r="DI16" s="2" t="str">
        <f>IF(DG16="","",DH16&amp;" ("&amp;VLOOKUP(DG16,'Extrato 1'!$S$3:$U$72,2,0)&amp;")")</f>
        <v/>
      </c>
      <c r="DJ16" s="19" t="str">
        <f>IF('Extrato 1'!D16='Extrato 1'!$EJ$6,'Extrato 1'!E16,"")</f>
        <v/>
      </c>
      <c r="DK16" s="19" t="str">
        <f>IF(DJ16="","-",'Extrato 1'!$S16)</f>
        <v>-</v>
      </c>
      <c r="DL16" s="19" t="str">
        <v/>
      </c>
      <c r="DM16" s="19" t="str">
        <f>IF(DL16="","",VLOOKUP(DL16,'Extrato 1'!$S$3:$U$72,3,0))</f>
        <v/>
      </c>
      <c r="DN16" s="2" t="str">
        <f>IF(DL16="","",DM16&amp;" ("&amp;VLOOKUP(DL16,'Extrato 1'!$S$3:$U$72,2,0)&amp;")")</f>
        <v/>
      </c>
      <c r="DO16" s="19" t="str">
        <f>IF('Extrato 1'!D16='Extrato 1'!$EJ$7,'Extrato 1'!E16,"")</f>
        <v/>
      </c>
      <c r="DP16" s="19" t="str">
        <f>IF(DO16="","-",'Extrato 1'!$S16)</f>
        <v>-</v>
      </c>
      <c r="DQ16" s="19" t="str">
        <v/>
      </c>
      <c r="DR16" s="19" t="str">
        <f>IF(DQ16="","",VLOOKUP(DQ16,'Extrato 1'!$S$3:$U$72,3,0))</f>
        <v/>
      </c>
      <c r="DS16" s="2" t="str">
        <f>IF(DQ16="","",DR16&amp;" ("&amp;VLOOKUP(DQ16,'Extrato 1'!$S$3:$U$72,2,0)&amp;")")</f>
        <v/>
      </c>
      <c r="DT16" s="19" t="str">
        <f>IF('Extrato 1'!D16='Extrato 1'!$EJ$8,'Extrato 1'!E16,"")</f>
        <v/>
      </c>
      <c r="DU16" s="19" t="str">
        <f>IF(DT16="","-",'Extrato 1'!$S16)</f>
        <v>-</v>
      </c>
      <c r="DV16" s="19" t="str">
        <v/>
      </c>
      <c r="DW16" s="19" t="str">
        <f>IF(DV16="","",VLOOKUP(DV16,'Extrato 1'!$S$3:$U$72,3,0))</f>
        <v/>
      </c>
      <c r="DX16" s="2" t="str">
        <f>IF(DV16="","",DW16&amp;" ("&amp;VLOOKUP(DV16,'Extrato 1'!$S$3:$U$72,2,0)&amp;")")</f>
        <v/>
      </c>
      <c r="DY16" s="19" t="str">
        <f>IF('Extrato 1'!D16='Extrato 1'!$EJ$9,'Extrato 1'!E16,"")</f>
        <v/>
      </c>
      <c r="DZ16" s="19" t="str">
        <f>IF(DY16="","-",'Extrato 1'!$S16)</f>
        <v>-</v>
      </c>
      <c r="EA16" s="19" t="str">
        <v/>
      </c>
      <c r="EB16" s="19" t="str">
        <f>IF(EA16="","",VLOOKUP(EA16,'Extrato 1'!$S$3:$U$72,3,0))</f>
        <v/>
      </c>
      <c r="EC16" s="2" t="str">
        <f>IF(EA16="","",EB16&amp;" ("&amp;VLOOKUP(EA16,'Extrato 1'!$S$3:$U$72,2,0)&amp;")")</f>
        <v/>
      </c>
      <c r="FM16" s="22">
        <v>14</v>
      </c>
      <c r="FN16" s="22" t="str">
        <f>IF('Extrato 1'!$FG$13='Extrato 1'!$GB$29,'Extrato 1'!AE16,IF('Extrato 1'!$FG$13='Extrato 1'!$GC$29,'Extrato 1'!BO16,IF('Extrato 1'!$FG$13='Extrato 1'!$EJ$2,'Extrato 1'!CY16,"")))</f>
        <v/>
      </c>
      <c r="FO16" s="22">
        <v>14</v>
      </c>
      <c r="FP16" s="22" t="str">
        <f>IF('Extrato 1'!$FG$13='Extrato 1'!$GB$29,'Extrato 1'!AJ16,IF('Extrato 1'!$FG$13='Extrato 1'!$GC$29,'Extrato 1'!BT16,IF('Extrato 1'!$FG$13='Extrato 1'!$EJ$2,'Extrato 1'!DD16,"")))</f>
        <v/>
      </c>
      <c r="FQ16" s="22">
        <v>14</v>
      </c>
      <c r="FR16" s="22" t="str">
        <f>IF('Extrato 1'!$FG$13='Extrato 1'!$GB$29,'Extrato 1'!AO16,IF('Extrato 1'!$FG$13='Extrato 1'!$GC$29,'Extrato 1'!BY16,IF('Extrato 1'!$FG$13='Extrato 1'!$EJ$2,'Extrato 1'!DI16,"")))</f>
        <v/>
      </c>
      <c r="FS16" s="22">
        <v>14</v>
      </c>
      <c r="FT16" s="22" t="str">
        <f>IF('Extrato 1'!$FG$13='Extrato 1'!$GB$29,'Extrato 1'!AT16,IF('Extrato 1'!$FG$13='Extrato 1'!$GC$29,'Extrato 1'!CD16,IF('Extrato 1'!$FG$13='Extrato 1'!$EJ$2,'Extrato 1'!DN16,"")))</f>
        <v/>
      </c>
      <c r="FU16" s="22">
        <v>14</v>
      </c>
      <c r="FV16" s="22" t="str">
        <f>IF('Extrato 1'!$FG$13='Extrato 1'!$GB$29,'Extrato 1'!AY16,IF('Extrato 1'!$FG$13='Extrato 1'!$GC$29,'Extrato 1'!CI16,IF('Extrato 1'!$FG$13='Extrato 1'!$EJ$2,'Extrato 1'!DS16,"")))</f>
        <v/>
      </c>
      <c r="FW16" s="22">
        <v>14</v>
      </c>
      <c r="FX16" s="22" t="str">
        <f>IF('Extrato 1'!$FG$13='Extrato 1'!$GB$29,'Extrato 1'!BD16,IF('Extrato 1'!$FG$13='Extrato 1'!$GC$29,'Extrato 1'!CN16,IF('Extrato 1'!$FG$13='Extrato 1'!$EJ$2,'Extrato 1'!DX16,"")))</f>
        <v/>
      </c>
      <c r="FY16" s="22">
        <v>14</v>
      </c>
      <c r="FZ16" s="22" t="str">
        <f>IF('Extrato 1'!$FG$13='Extrato 1'!$GB$29,'Extrato 1'!BI16,IF('Extrato 1'!$FG$13='Extrato 1'!$GC$29,'Extrato 1'!CS16,IF('Extrato 1'!$FG$13='Extrato 1'!$EJ$2,'Extrato 1'!EC16,"")))</f>
        <v/>
      </c>
      <c r="GB16" s="30" t="str">
        <f>IF('Extrato 1'!$NH$2&gt;=3,'Extrato 1'!FN17,"")</f>
        <v/>
      </c>
      <c r="GC16" s="30" t="str">
        <f>IF('Extrato 1'!$NH$2&gt;=3,'Extrato 1'!FP17,"")</f>
        <v/>
      </c>
      <c r="GD16" s="30" t="str">
        <f>IF('Extrato 1'!$NH$2&gt;=3,'Extrato 1'!FR17,"")</f>
        <v/>
      </c>
      <c r="GE16" s="30" t="str">
        <f>IF('Extrato 1'!$NH$2&gt;=4,'Extrato 1'!FT17,"")</f>
        <v/>
      </c>
      <c r="GF16" s="30" t="str">
        <f>IF('Extrato 1'!$NH$2&gt;=5,'Extrato 1'!FV17,"")</f>
        <v/>
      </c>
      <c r="GG16" s="30" t="str">
        <f>IF('Extrato 1'!$NH$2&gt;=6,'Extrato 1'!FX17,"")</f>
        <v/>
      </c>
      <c r="GH16" s="30" t="str">
        <f>IF('Extrato 1'!$NH$2&gt;=7,'Extrato 1'!FZ17,"")</f>
        <v/>
      </c>
      <c r="GK16" s="10" t="s">
        <v>4</v>
      </c>
      <c r="GL16" s="12" t="str">
        <f>IF(GK15="","",IF(GL15="","",IF((GK15-GL15)&lt;0,(GK15-GL15)*-1,(GK15-GL15)*1)))</f>
        <v/>
      </c>
      <c r="GM16" s="12" t="str">
        <f>IF(GK15="","",IF(GM15="","",IF((GK15-GM15)&lt;0,(GK15-GM15)*-1,(GK15-GM15)*1)))</f>
        <v/>
      </c>
      <c r="GN16" s="12" t="str">
        <f>IF(GK15="","",IF(GN15="","",IF((GK15-GN15)&lt;0,(GK15-GN15)*-1,(GK15-GN15)*1)))</f>
        <v/>
      </c>
      <c r="GO16" s="12" t="str">
        <f>IF(GK15="","",IF(GO15="","",IF((GK15-GO15)&lt;0,(GK15-GO15)*-1,(GK15-GO15)*1)))</f>
        <v/>
      </c>
      <c r="GP16" s="12" t="str">
        <f>IF(GK15="","",IF(GP15="","",IF((GK15-GP15)&lt;0,(GK15-GP15)*-1,(GK15-GP15)*1)))</f>
        <v/>
      </c>
      <c r="GQ16" s="12" t="str">
        <f>IF(GK15="","",IF(GQ15="","",IF((GK15-GQ15)&lt;0,(GK15-GQ15)*-1,(GK15-GQ15)*1)))</f>
        <v/>
      </c>
      <c r="GS16" s="11" t="str">
        <f>IF(ISERROR('Extrato 1'!II15&amp;" e"&amp;" "&amp;'Extrato 1'!IJ15&amp;"."),"-",'Extrato 1'!II15&amp;" e"&amp;" "&amp;'Extrato 1'!IJ15&amp;".")</f>
        <v>semelhante a 1ª colocada e semelhante a 2ª colocada.</v>
      </c>
      <c r="GT16" s="11" t="str">
        <f>IF(ISERROR('Extrato 1'!II15&amp;","&amp;" "&amp;'Extrato 1'!IJ15&amp;" e"&amp;" "&amp;'Extrato 1'!IK15&amp;"."),"-",'Extrato 1'!II15&amp;","&amp;" "&amp;'Extrato 1'!IJ15&amp;" e"&amp;" "&amp;'Extrato 1'!IK15&amp;".")</f>
        <v>semelhante a 1ª colocada, semelhante a 2ª colocada e semelhante a 4ª colocada.</v>
      </c>
      <c r="GU16" s="11" t="str">
        <f>IF(ISERROR('Extrato 1'!II15&amp;","&amp;" "&amp;'Extrato 1'!IJ15&amp;","&amp;" "&amp;'Extrato 1'!IK15&amp;" e"&amp;" "&amp;'Extrato 1'!IL15&amp;"."),"-",'Extrato 1'!II15&amp;","&amp;" "&amp;'Extrato 1'!IJ15&amp;","&amp;" "&amp;'Extrato 1'!IK15&amp;" e"&amp;" "&amp;'Extrato 1'!IL15&amp;".")</f>
        <v>semelhante a 1ª colocada, semelhante a 2ª colocada, semelhante a 4ª colocada e semelhante a 5ª colocada.</v>
      </c>
      <c r="GV16" s="11" t="str">
        <f>IF(ISERROR('Extrato 1'!II15&amp;","&amp;" "&amp;'Extrato 1'!IJ15&amp;","&amp;" "&amp;'Extrato 1'!IK15&amp;","&amp;" "&amp;'Extrato 1'!IL15&amp;" e"&amp;" "&amp;'Extrato 1'!IM15&amp;"."),"-",'Extrato 1'!II15&amp;","&amp;" "&amp;'Extrato 1'!IJ15&amp;","&amp;" "&amp;'Extrato 1'!IK15&amp;","&amp;" "&amp;'Extrato 1'!IL15&amp;" e"&amp;" "&amp;'Extrato 1'!IM15&amp;".")</f>
        <v>semelhante a 1ª colocada, semelhante a 2ª colocada, semelhante a 4ª colocada, semelhante a 5ª colocada e semelhante a 6ª colocada.</v>
      </c>
      <c r="GW16" s="11" t="str">
        <f>IF(ISERROR('Extrato 1'!II15&amp;","&amp;" "&amp;'Extrato 1'!IJ15&amp;","&amp;" "&amp;'Extrato 1'!IK15&amp;","&amp;" "&amp;'Extrato 1'!IL15&amp;","&amp;" "&amp;'Extrato 1'!IM15&amp;"e"&amp;" "&amp;'Extrato 1'!IN15&amp;"."),"-",'Extrato 1'!II15&amp;","&amp;" "&amp;'Extrato 1'!IJ15&amp;","&amp;" "&amp;'Extrato 1'!IK15&amp;","&amp;" "&amp;'Extrato 1'!IL15&amp;","&amp;" "&amp;'Extrato 1'!IM15&amp;" e"&amp;" "&amp;'Extrato 1'!IN15&amp;".")</f>
        <v>semelhante a 1ª colocada, semelhante a 2ª colocada, semelhante a 4ª colocada, semelhante a 5ª colocada, semelhante a 6ª colocada e semelhante a 7ª colocada.</v>
      </c>
      <c r="MB16" s="32">
        <f t="shared" si="12"/>
        <v>12</v>
      </c>
      <c r="MC16" s="32">
        <v>14</v>
      </c>
      <c r="MD16" s="32" t="str">
        <f>IF('Extrato 1'!X14=0,"",'Extrato 1'!X14)</f>
        <v/>
      </c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</row>
    <row r="17" spans="2:369" ht="15" customHeight="1" x14ac:dyDescent="0.25">
      <c r="B17" s="19">
        <f>'Extrato 1'!MC19</f>
        <v>17</v>
      </c>
      <c r="C17" s="7">
        <f>Esboço!AX15</f>
        <v>15</v>
      </c>
      <c r="D17" s="4" t="str">
        <f>IF('Análise Quantitativa'!R51=0,"",'Análise Quantitativa'!R51)</f>
        <v/>
      </c>
      <c r="E17" s="3" t="str">
        <f>IF('Análise Quantitativa'!P51=0,"",'Análise Quantitativa'!P51)</f>
        <v/>
      </c>
      <c r="F17" s="19" t="str">
        <f t="shared" si="0"/>
        <v/>
      </c>
      <c r="G17" s="19" t="str">
        <f t="shared" si="1"/>
        <v/>
      </c>
      <c r="H17" s="22" t="str">
        <v/>
      </c>
      <c r="I17" s="22" t="str">
        <v/>
      </c>
      <c r="J17" s="76" t="str">
        <f>IFERROR(IF('Análise Quantitativa'!$D$30="Máximo",RANK(D17,$D$3:$D$72,0),IF('Análise Quantitativa'!$D$30="Mínimo",RANK(D17,$D$3:$D$72,1),IF('Análise Quantitativa'!$D$30="- Mínimo",RANK(D17,$D$3:$D$72,1),""))),"")</f>
        <v/>
      </c>
      <c r="K17" s="76" t="str">
        <f>IFERROR(IF('Análise Quantitativa'!$D$30="Máximo",_xlfn.RANK.EQ(D17,$D$3:$D$72,0)+COUNTIF($D$3:D17,D17)-1,IF('Análise Quantitativa'!$D$30="Mínimo",_xlfn.RANK.EQ(D17,$D$3:$D$72,1)+COUNTIF($D$3:D17,D17)-1,IF('Análise Quantitativa'!$D$30="- Mínimo",_xlfn.RANK.EQ(D17,$D$3:$D$72,1)+COUNTIF($D$3:D17,D17)-1,""))),"")</f>
        <v/>
      </c>
      <c r="L17" s="6" t="str">
        <f>IFERROR(IF(ISBLANK(D17),"",IF(AND(D17&gt;'Extrato 1'!$EW$3),'Extrato 1'!$HR$2,IF(AND(D17&lt;'Extrato 1'!$EX$3),'Extrato 1'!$HQ$2,'Extrato 1'!$HP$2))),"")</f>
        <v>&gt;₯</v>
      </c>
      <c r="M17" s="6" t="e">
        <f>IF((((IF(AND('Extrato 1'!D17&gt;'Extrato 1'!$EW$3),(('Extrato 1'!$EW$3-'Extrato 1'!D17)/'Extrato 1'!D17),IF(AND('Extrato 1'!D17&lt;'Extrato 1'!$EX$3),(('Extrato 1'!$EX$3-'Extrato 1'!D17)/'Extrato 1'!D17),'Extrato 1'!$HW$2)))))&lt;0,IF(AND('Extrato 1'!D17&gt;'Extrato 1'!$EW$3),(('Extrato 1'!$EW$3-'Extrato 1'!D17)/'Extrato 1'!D17),IF(AND('Extrato 1'!D17&lt;'Extrato 1'!$EX$3),(('Extrato 1'!$EX$3-'Extrato 1'!D17)/'Extrato 1'!D17),'Extrato 1'!$HW$2))*-1,IF(AND('Extrato 1'!D17&gt;'Extrato 1'!$EW$3),(('Extrato 1'!$EW$3-'Extrato 1'!D17)/'Extrato 1'!D17),IF(AND('Extrato 1'!D17&lt;'Extrato 1'!$EX$3),(('Extrato 1'!$EX$3-'Extrato 1'!D17)/'Extrato 1'!D17),'Extrato 1'!$HW$2)))</f>
        <v>#VALUE!</v>
      </c>
      <c r="N17" s="6" t="e">
        <f>IF(AND(D17&gt;'Extrato 1'!$EW$3),M17,"")</f>
        <v>#VALUE!</v>
      </c>
      <c r="O17" s="6" t="str">
        <f>IF(D17&lt;'Extrato 1'!$EX$3,M17,"")</f>
        <v/>
      </c>
      <c r="P17" s="5" t="str">
        <f>IF('Extrato 1'!L17='Extrato 1'!$HP$2,'Extrato 1'!D17,"")</f>
        <v/>
      </c>
      <c r="Q17" s="4" t="str">
        <f>IF(ISNA(HLOOKUP($Q$2,'Extrato 1'!$ME$3:$NE$74,B17,0)),"",IF(HLOOKUP($Q$2,'Extrato 1'!$ME$3:$NE$74,B17,0)="","",IF(HLOOKUP($Q$2,'Extrato 1'!$ME$3:$NE$74,B17,0)=0,"",HLOOKUP($Q$2,'Extrato 1'!$ME$3:$NE$74,B17,0))))</f>
        <v/>
      </c>
      <c r="S17" s="77" t="str">
        <f t="shared" si="6"/>
        <v/>
      </c>
      <c r="T17" s="19" t="str">
        <f t="shared" si="2"/>
        <v/>
      </c>
      <c r="U17" s="3" t="str">
        <f>IF('Análise Quantitativa'!C51=0,"",'Análise Quantitativa'!C51)</f>
        <v/>
      </c>
      <c r="V17" s="19" t="str">
        <f t="shared" si="3"/>
        <v/>
      </c>
      <c r="X17" s="19" t="str">
        <f t="shared" si="4"/>
        <v/>
      </c>
      <c r="Y17" s="19" t="str">
        <f t="shared" si="5"/>
        <v/>
      </c>
      <c r="AA17" s="19" t="str">
        <f>IF('Extrato 1'!D17='Extrato 1'!$EF$3,'Extrato 1'!E17,"")</f>
        <v/>
      </c>
      <c r="AB17" s="19" t="str">
        <f>IF(AA17="","-",'Extrato 1'!S17)</f>
        <v>-</v>
      </c>
      <c r="AC17" s="19" t="str">
        <v/>
      </c>
      <c r="AD17" s="19" t="str">
        <f>IF(AC17="","",VLOOKUP(AC17,'Extrato 1'!$S$3:$U$72,3,0))</f>
        <v/>
      </c>
      <c r="AE17" s="2" t="str">
        <f>IF(AC17="","",AD17&amp;" ("&amp;VLOOKUP(AC17,'Extrato 1'!$S$3:$U$72,2,0)&amp;")")</f>
        <v/>
      </c>
      <c r="AF17" s="19" t="str">
        <f>IF('Extrato 1'!D17='Extrato 1'!$EF$4,'Extrato 1'!E17,"")</f>
        <v/>
      </c>
      <c r="AG17" s="19" t="str">
        <f>IF(AF17="","-",'Extrato 1'!$S17)</f>
        <v>-</v>
      </c>
      <c r="AH17" s="19" t="str">
        <v/>
      </c>
      <c r="AI17" s="19" t="str">
        <f>IF(AH17="","",VLOOKUP(AH17,'Extrato 1'!$S$3:$U$72,3,0))</f>
        <v/>
      </c>
      <c r="AJ17" s="2" t="str">
        <f>IF(AH17="","",AI17&amp;" ("&amp;VLOOKUP(AH17,'Extrato 1'!$S$3:$U$72,2,0)&amp;")")</f>
        <v/>
      </c>
      <c r="AK17" s="19" t="str">
        <f>IF('Extrato 1'!D17='Extrato 1'!$EF$5,'Extrato 1'!E17,"")</f>
        <v/>
      </c>
      <c r="AL17" s="19" t="str">
        <f>IF(AK17="","-",'Extrato 1'!$S17)</f>
        <v>-</v>
      </c>
      <c r="AM17" s="19" t="str">
        <v/>
      </c>
      <c r="AN17" s="19" t="str">
        <f>IF(AM17="","",VLOOKUP(AM17,'Extrato 1'!$S$3:$U$72,3,0))</f>
        <v/>
      </c>
      <c r="AO17" s="2" t="str">
        <f>IF(AM17="","",AN17&amp;" ("&amp;VLOOKUP(AM17,'Extrato 1'!$S$3:$U$72,2,0)&amp;")")</f>
        <v/>
      </c>
      <c r="AP17" s="19" t="str">
        <f>IF('Extrato 1'!D17='Extrato 1'!$EF$6,'Extrato 1'!E17,"")</f>
        <v/>
      </c>
      <c r="AQ17" s="19" t="str">
        <f>IF(AP17="","-",'Extrato 1'!$S17)</f>
        <v>-</v>
      </c>
      <c r="AR17" s="19" t="str">
        <v/>
      </c>
      <c r="AS17" s="19" t="str">
        <f>IF(AR17="","",VLOOKUP(AR17,'Extrato 1'!$S$3:$U$72,3,0))</f>
        <v/>
      </c>
      <c r="AT17" s="2" t="str">
        <f>IF(AR17="","",AS17&amp;" ("&amp;VLOOKUP(AR17,'Extrato 1'!$S$3:$U$72,2,0)&amp;")")</f>
        <v/>
      </c>
      <c r="AU17" s="19" t="str">
        <f>IF('Extrato 1'!D17='Extrato 1'!$EF$7,'Extrato 1'!E17,"")</f>
        <v/>
      </c>
      <c r="AV17" s="19" t="str">
        <f>IF(AU17="","-",'Extrato 1'!$S17)</f>
        <v>-</v>
      </c>
      <c r="AW17" s="19" t="str">
        <v/>
      </c>
      <c r="AX17" s="19" t="str">
        <f>IF(AW17="","",VLOOKUP(AW17,'Extrato 1'!$S$3:$U$72,3,0))</f>
        <v/>
      </c>
      <c r="AY17" s="2" t="str">
        <f>IF(AW17="","",AX17&amp;" ("&amp;VLOOKUP(AW17,'Extrato 1'!$S$3:$U$72,2,0)&amp;")")</f>
        <v/>
      </c>
      <c r="AZ17" s="19" t="str">
        <f>IF('Extrato 1'!D17='Extrato 1'!$EF$8,'Extrato 1'!E17,"")</f>
        <v/>
      </c>
      <c r="BA17" s="19" t="str">
        <f>IF(AZ17="","-",'Extrato 1'!$S17)</f>
        <v>-</v>
      </c>
      <c r="BB17" s="19" t="str">
        <v/>
      </c>
      <c r="BC17" s="19" t="str">
        <f>IF(BB17="","",VLOOKUP(BB17,'Extrato 1'!$S$3:$U$72,3,0))</f>
        <v/>
      </c>
      <c r="BD17" s="2" t="str">
        <f>IF(BB17="","",BC17&amp;" ("&amp;VLOOKUP(BB17,'Extrato 1'!$S$3:$U$72,2,0)&amp;")")</f>
        <v/>
      </c>
      <c r="BE17" s="19" t="str">
        <f>IF('Extrato 1'!D17='Extrato 1'!$EF$9,'Extrato 1'!E17,"")</f>
        <v/>
      </c>
      <c r="BF17" s="19" t="str">
        <f>IF(BE17="","-",'Extrato 1'!$S17)</f>
        <v>-</v>
      </c>
      <c r="BG17" s="19" t="str">
        <v/>
      </c>
      <c r="BH17" s="19" t="str">
        <f>IF(BG17="","",VLOOKUP(BG17,'Extrato 1'!$S$3:$U$72,3,0))</f>
        <v/>
      </c>
      <c r="BI17" s="2" t="str">
        <f>IF(BG17="","",BH17&amp;" ("&amp;VLOOKUP(BG17,'Extrato 1'!$S$3:$U$72,2,0)&amp;")")</f>
        <v/>
      </c>
      <c r="BK17" s="19" t="str">
        <f>IF('Extrato 1'!D17='Extrato 1'!$EH$3,'Extrato 1'!E17,"")</f>
        <v/>
      </c>
      <c r="BL17" s="19" t="str">
        <f>IF(BK17="","-",'Extrato 1'!S17)</f>
        <v>-</v>
      </c>
      <c r="BM17" s="19" t="str">
        <v/>
      </c>
      <c r="BN17" s="19" t="str">
        <f>IF(BM17="","",VLOOKUP(BM17,'Extrato 1'!$S$3:$U$72,3,0))</f>
        <v/>
      </c>
      <c r="BO17" s="2" t="str">
        <f>IF(BM17="","",BN17&amp;" ("&amp;VLOOKUP(BM17,'Extrato 1'!$S$3:$U$72,2,0)&amp;")")</f>
        <v/>
      </c>
      <c r="BP17" s="19" t="str">
        <f>IF('Extrato 1'!D17='Extrato 1'!$EH$4,'Extrato 1'!E17,"")</f>
        <v/>
      </c>
      <c r="BQ17" s="19" t="str">
        <f>IF(BP17="","-",'Extrato 1'!$S17)</f>
        <v>-</v>
      </c>
      <c r="BR17" s="19" t="str">
        <v/>
      </c>
      <c r="BS17" s="19" t="str">
        <f>IF(BR17="","",VLOOKUP(BR17,'Extrato 1'!$S$3:$U$72,3,0))</f>
        <v/>
      </c>
      <c r="BT17" s="2" t="str">
        <f>IF(BR17="","",BS17&amp;" ("&amp;VLOOKUP(BR17,'Extrato 1'!$S$3:$U$72,2,0)&amp;")")</f>
        <v/>
      </c>
      <c r="BU17" s="19" t="str">
        <f>IF('Extrato 1'!D17='Extrato 1'!$EH$5,'Extrato 1'!E17,"")</f>
        <v/>
      </c>
      <c r="BV17" s="19" t="str">
        <f>IF(BU17="","-",'Extrato 1'!$S17)</f>
        <v>-</v>
      </c>
      <c r="BW17" s="19" t="str">
        <v/>
      </c>
      <c r="BX17" s="19" t="str">
        <f>IF(BW17="","",VLOOKUP(BW17,'Extrato 1'!$S$3:$U$72,3,0))</f>
        <v/>
      </c>
      <c r="BY17" s="2" t="str">
        <f>IF(BW17="","",BX17&amp;" ("&amp;VLOOKUP(BW17,'Extrato 1'!$S$3:$U$72,2,0)&amp;")")</f>
        <v/>
      </c>
      <c r="BZ17" s="19" t="str">
        <f>IF('Extrato 1'!D17='Extrato 1'!$EH$6,'Extrato 1'!E17,"")</f>
        <v/>
      </c>
      <c r="CA17" s="19" t="str">
        <f>IF(BZ17="","-",'Extrato 1'!$S17)</f>
        <v>-</v>
      </c>
      <c r="CB17" s="19" t="str">
        <v/>
      </c>
      <c r="CC17" s="19" t="str">
        <f>IF(CB17="","",VLOOKUP(CB17,'Extrato 1'!$S$3:$U$72,3,0))</f>
        <v/>
      </c>
      <c r="CD17" s="2" t="str">
        <f>IF(CB17="","",CC17&amp;" ("&amp;VLOOKUP(CB17,'Extrato 1'!$S$3:$U$72,2,0)&amp;")")</f>
        <v/>
      </c>
      <c r="CE17" s="19" t="str">
        <f>IF('Extrato 1'!D17='Extrato 1'!$EH$7,'Extrato 1'!E17,"")</f>
        <v/>
      </c>
      <c r="CF17" s="19" t="str">
        <f>IF(CE17="","-",'Extrato 1'!$S17)</f>
        <v>-</v>
      </c>
      <c r="CG17" s="19" t="str">
        <v/>
      </c>
      <c r="CH17" s="19" t="str">
        <f>IF(CG17="","",VLOOKUP(CG17,'Extrato 1'!$S$3:$U$72,3,0))</f>
        <v/>
      </c>
      <c r="CI17" s="2" t="str">
        <f>IF(CG17="","",CH17&amp;" ("&amp;VLOOKUP(CG17,'Extrato 1'!$S$3:$U$72,2,0)&amp;")")</f>
        <v/>
      </c>
      <c r="CJ17" s="19" t="str">
        <f>IF('Extrato 1'!D17='Extrato 1'!$EH$8,'Extrato 1'!E17,"")</f>
        <v/>
      </c>
      <c r="CK17" s="19" t="str">
        <f>IF(CJ17="","-",'Extrato 1'!$S17)</f>
        <v>-</v>
      </c>
      <c r="CL17" s="19" t="str">
        <v/>
      </c>
      <c r="CM17" s="19" t="str">
        <f>IF(CL17="","",VLOOKUP(CL17,'Extrato 1'!$S$3:$U$72,3,0))</f>
        <v/>
      </c>
      <c r="CN17" s="2" t="str">
        <f>IF(CL17="","",CM17&amp;" ("&amp;VLOOKUP(CL17,'Extrato 1'!$S$3:$U$72,2,0)&amp;")")</f>
        <v/>
      </c>
      <c r="CO17" s="19" t="str">
        <f>IF('Extrato 1'!D17='Extrato 1'!$EH$9,'Extrato 1'!E17,"")</f>
        <v/>
      </c>
      <c r="CP17" s="19" t="str">
        <f>IF(CO17="","-",'Extrato 1'!$S17)</f>
        <v>-</v>
      </c>
      <c r="CQ17" s="19" t="str">
        <v/>
      </c>
      <c r="CR17" s="19" t="str">
        <f>IF(CQ17="","",VLOOKUP(CQ17,'Extrato 1'!$S$3:$U$72,3,0))</f>
        <v/>
      </c>
      <c r="CS17" s="2" t="str">
        <f>IF(CQ17="","",CR17&amp;" ("&amp;VLOOKUP(CQ17,'Extrato 1'!$S$3:$U$72,2,0)&amp;")")</f>
        <v/>
      </c>
      <c r="CU17" s="19" t="str">
        <f>IF('Extrato 1'!D17='Extrato 1'!$EJ$3,'Extrato 1'!E17,"")</f>
        <v/>
      </c>
      <c r="CV17" s="19" t="str">
        <f>IF(CU17="","-",'Extrato 1'!S17)</f>
        <v>-</v>
      </c>
      <c r="CW17" s="19" t="str">
        <v/>
      </c>
      <c r="CX17" s="19" t="str">
        <f>IF(CW17="","",VLOOKUP(CW17,'Extrato 1'!$S$3:$U$72,3,0))</f>
        <v/>
      </c>
      <c r="CY17" s="2" t="str">
        <f>IF(CW17="","",CX17&amp;" ("&amp;VLOOKUP(CW17,'Extrato 1'!$S$3:$U$72,2,0)&amp;")")</f>
        <v/>
      </c>
      <c r="CZ17" s="19" t="str">
        <f>IF('Extrato 1'!D17='Extrato 1'!$EJ$4,'Extrato 1'!E17,"")</f>
        <v/>
      </c>
      <c r="DA17" s="19" t="str">
        <f>IF(CZ17="","-",'Extrato 1'!$S17)</f>
        <v>-</v>
      </c>
      <c r="DB17" s="19" t="str">
        <v/>
      </c>
      <c r="DC17" s="19" t="str">
        <f>IF(DB17="","",VLOOKUP(DB17,'Extrato 1'!$S$3:$U$72,3,0))</f>
        <v/>
      </c>
      <c r="DD17" s="2" t="str">
        <f>IF(DB17="","",DC17&amp;" ("&amp;VLOOKUP(DB17,'Extrato 1'!$S$3:$U$72,2,0)&amp;")")</f>
        <v/>
      </c>
      <c r="DE17" s="19" t="str">
        <f>IF('Extrato 1'!D17='Extrato 1'!$EJ$5,'Extrato 1'!E17,"")</f>
        <v/>
      </c>
      <c r="DF17" s="19" t="str">
        <f>IF(DE17="","-",'Extrato 1'!$S17)</f>
        <v>-</v>
      </c>
      <c r="DG17" s="19" t="str">
        <v/>
      </c>
      <c r="DH17" s="19" t="str">
        <f>IF(DG17="","",VLOOKUP(DG17,'Extrato 1'!$S$3:$U$72,3,0))</f>
        <v/>
      </c>
      <c r="DI17" s="2" t="str">
        <f>IF(DG17="","",DH17&amp;" ("&amp;VLOOKUP(DG17,'Extrato 1'!$S$3:$U$72,2,0)&amp;")")</f>
        <v/>
      </c>
      <c r="DJ17" s="19" t="str">
        <f>IF('Extrato 1'!D17='Extrato 1'!$EJ$6,'Extrato 1'!E17,"")</f>
        <v/>
      </c>
      <c r="DK17" s="19" t="str">
        <f>IF(DJ17="","-",'Extrato 1'!$S17)</f>
        <v>-</v>
      </c>
      <c r="DL17" s="19" t="str">
        <v/>
      </c>
      <c r="DM17" s="19" t="str">
        <f>IF(DL17="","",VLOOKUP(DL17,'Extrato 1'!$S$3:$U$72,3,0))</f>
        <v/>
      </c>
      <c r="DN17" s="2" t="str">
        <f>IF(DL17="","",DM17&amp;" ("&amp;VLOOKUP(DL17,'Extrato 1'!$S$3:$U$72,2,0)&amp;")")</f>
        <v/>
      </c>
      <c r="DO17" s="19" t="str">
        <f>IF('Extrato 1'!D17='Extrato 1'!$EJ$7,'Extrato 1'!E17,"")</f>
        <v/>
      </c>
      <c r="DP17" s="19" t="str">
        <f>IF(DO17="","-",'Extrato 1'!$S17)</f>
        <v>-</v>
      </c>
      <c r="DQ17" s="19" t="str">
        <v/>
      </c>
      <c r="DR17" s="19" t="str">
        <f>IF(DQ17="","",VLOOKUP(DQ17,'Extrato 1'!$S$3:$U$72,3,0))</f>
        <v/>
      </c>
      <c r="DS17" s="2" t="str">
        <f>IF(DQ17="","",DR17&amp;" ("&amp;VLOOKUP(DQ17,'Extrato 1'!$S$3:$U$72,2,0)&amp;")")</f>
        <v/>
      </c>
      <c r="DT17" s="19" t="str">
        <f>IF('Extrato 1'!D17='Extrato 1'!$EJ$8,'Extrato 1'!E17,"")</f>
        <v/>
      </c>
      <c r="DU17" s="19" t="str">
        <f>IF(DT17="","-",'Extrato 1'!$S17)</f>
        <v>-</v>
      </c>
      <c r="DV17" s="19" t="str">
        <v/>
      </c>
      <c r="DW17" s="19" t="str">
        <f>IF(DV17="","",VLOOKUP(DV17,'Extrato 1'!$S$3:$U$72,3,0))</f>
        <v/>
      </c>
      <c r="DX17" s="2" t="str">
        <f>IF(DV17="","",DW17&amp;" ("&amp;VLOOKUP(DV17,'Extrato 1'!$S$3:$U$72,2,0)&amp;")")</f>
        <v/>
      </c>
      <c r="DY17" s="19" t="str">
        <f>IF('Extrato 1'!D17='Extrato 1'!$EJ$9,'Extrato 1'!E17,"")</f>
        <v/>
      </c>
      <c r="DZ17" s="19" t="str">
        <f>IF(DY17="","-",'Extrato 1'!$S17)</f>
        <v>-</v>
      </c>
      <c r="EA17" s="19" t="str">
        <v/>
      </c>
      <c r="EB17" s="19" t="str">
        <f>IF(EA17="","",VLOOKUP(EA17,'Extrato 1'!$S$3:$U$72,3,0))</f>
        <v/>
      </c>
      <c r="EC17" s="2" t="str">
        <f>IF(EA17="","",EB17&amp;" ("&amp;VLOOKUP(EA17,'Extrato 1'!$S$3:$U$72,2,0)&amp;")")</f>
        <v/>
      </c>
      <c r="FM17" s="22">
        <v>15</v>
      </c>
      <c r="FN17" s="22" t="str">
        <f>IF('Extrato 1'!$FG$13='Extrato 1'!$GB$29,'Extrato 1'!AE17,IF('Extrato 1'!$FG$13='Extrato 1'!$GC$29,'Extrato 1'!BO17,IF('Extrato 1'!$FG$13='Extrato 1'!$EJ$2,'Extrato 1'!CY17,"")))</f>
        <v/>
      </c>
      <c r="FO17" s="22">
        <v>15</v>
      </c>
      <c r="FP17" s="22" t="str">
        <f>IF('Extrato 1'!$FG$13='Extrato 1'!$GB$29,'Extrato 1'!AJ17,IF('Extrato 1'!$FG$13='Extrato 1'!$GC$29,'Extrato 1'!BT17,IF('Extrato 1'!$FG$13='Extrato 1'!$EJ$2,'Extrato 1'!DD17,"")))</f>
        <v/>
      </c>
      <c r="FQ17" s="22">
        <v>15</v>
      </c>
      <c r="FR17" s="22" t="str">
        <f>IF('Extrato 1'!$FG$13='Extrato 1'!$GB$29,'Extrato 1'!AO17,IF('Extrato 1'!$FG$13='Extrato 1'!$GC$29,'Extrato 1'!BY17,IF('Extrato 1'!$FG$13='Extrato 1'!$EJ$2,'Extrato 1'!DI17,"")))</f>
        <v/>
      </c>
      <c r="FS17" s="22">
        <v>15</v>
      </c>
      <c r="FT17" s="22" t="str">
        <f>IF('Extrato 1'!$FG$13='Extrato 1'!$GB$29,'Extrato 1'!AT17,IF('Extrato 1'!$FG$13='Extrato 1'!$GC$29,'Extrato 1'!CD17,IF('Extrato 1'!$FG$13='Extrato 1'!$EJ$2,'Extrato 1'!DN17,"")))</f>
        <v/>
      </c>
      <c r="FU17" s="22">
        <v>15</v>
      </c>
      <c r="FV17" s="22" t="str">
        <f>IF('Extrato 1'!$FG$13='Extrato 1'!$GB$29,'Extrato 1'!AY17,IF('Extrato 1'!$FG$13='Extrato 1'!$GC$29,'Extrato 1'!CI17,IF('Extrato 1'!$FG$13='Extrato 1'!$EJ$2,'Extrato 1'!DS17,"")))</f>
        <v/>
      </c>
      <c r="FW17" s="22">
        <v>15</v>
      </c>
      <c r="FX17" s="22" t="str">
        <f>IF('Extrato 1'!$FG$13='Extrato 1'!$GB$29,'Extrato 1'!BD17,IF('Extrato 1'!$FG$13='Extrato 1'!$GC$29,'Extrato 1'!CN17,IF('Extrato 1'!$FG$13='Extrato 1'!$EJ$2,'Extrato 1'!DX17,"")))</f>
        <v/>
      </c>
      <c r="FY17" s="22">
        <v>15</v>
      </c>
      <c r="FZ17" s="22" t="str">
        <f>IF('Extrato 1'!$FG$13='Extrato 1'!$GB$29,'Extrato 1'!BI17,IF('Extrato 1'!$FG$13='Extrato 1'!$GC$29,'Extrato 1'!CS17,IF('Extrato 1'!$FG$13='Extrato 1'!$EJ$2,'Extrato 1'!EC17,"")))</f>
        <v/>
      </c>
      <c r="GB17" s="30" t="str">
        <f>IF('Extrato 1'!$NH$2&gt;=3,'Extrato 1'!FN18,"")</f>
        <v/>
      </c>
      <c r="GC17" s="30" t="str">
        <f>IF('Extrato 1'!$NH$2&gt;=3,'Extrato 1'!FP18,"")</f>
        <v/>
      </c>
      <c r="GD17" s="30" t="str">
        <f>IF('Extrato 1'!$NH$2&gt;=3,'Extrato 1'!FR18,"")</f>
        <v/>
      </c>
      <c r="GE17" s="30" t="str">
        <f>IF('Extrato 1'!$NH$2&gt;=4,'Extrato 1'!FT18,"")</f>
        <v/>
      </c>
      <c r="GF17" s="30" t="str">
        <f>IF('Extrato 1'!$NH$2&gt;=5,'Extrato 1'!FV18,"")</f>
        <v/>
      </c>
      <c r="GG17" s="30" t="str">
        <f>IF('Extrato 1'!$NH$2&gt;=6,'Extrato 1'!FX18,"")</f>
        <v/>
      </c>
      <c r="GH17" s="30" t="str">
        <f>IF('Extrato 1'!$NH$2&gt;=7,'Extrato 1'!FZ18,"")</f>
        <v/>
      </c>
      <c r="GK17" s="10" t="s">
        <v>3</v>
      </c>
      <c r="GL17" s="9" t="e">
        <f>IF(GK15=0,"",IF(GL15=0,"",IF((GL15-GK15)/GK15&lt;0,((GL15-GK15)/GK15)*-1,(GL15-GK15)/GK15)))</f>
        <v>#VALUE!</v>
      </c>
      <c r="GM17" s="9" t="e">
        <f>IF(GK15=0,"",IF(GM15=0,"",IF((GM15-GK15)/GK15&lt;0,((GM15-GK15)/GK15)*-1,(GM15-GK15)/GK15)))</f>
        <v>#VALUE!</v>
      </c>
      <c r="GN17" s="9" t="e">
        <f>IF(GK15=0,"",IF(GN15=0,"",IF((GN15-GK15)/GK15&lt;0,((GN15-GK15)/GK15)*-1,(GN15-GK15)/GK15)))</f>
        <v>#VALUE!</v>
      </c>
      <c r="GO17" s="9" t="e">
        <f>IF(GK15=0,"",IF(GO15=0,"",IF((GO15-GK15)/GK15&lt;0,((GO15-GK15)/GK15)*-1,(GO15-GK15)/GK15)))</f>
        <v>#VALUE!</v>
      </c>
      <c r="GP17" s="9" t="e">
        <f>IF(GK15=0,"",IF(GP15=0,"",IF((GP15-GK15)/GK15&lt;0,((GP15-GK15)/GK15)*-1,(GP15-GK15)/GK15)))</f>
        <v>#VALUE!</v>
      </c>
      <c r="GQ17" s="9" t="e">
        <f>IF(GK15=0,"",IF(GQ15=0,"",IF((GQ15-GK15)/GK15&lt;0,((GQ15-GK15)/GK15)*-1,(GQ15-GK15)/GK15)))</f>
        <v>#VALUE!</v>
      </c>
      <c r="MB17" s="32">
        <f t="shared" si="12"/>
        <v>13</v>
      </c>
      <c r="MC17" s="32">
        <v>15</v>
      </c>
      <c r="MD17" s="32" t="str">
        <f>IF('Extrato 1'!X15=0,"",'Extrato 1'!X15)</f>
        <v/>
      </c>
      <c r="ME17" s="32"/>
      <c r="MF17" s="32"/>
      <c r="MG17" s="32"/>
      <c r="MH17" s="32"/>
      <c r="MI17" s="32"/>
      <c r="MJ17" s="32"/>
      <c r="MK17" s="32"/>
      <c r="ML17" s="32"/>
      <c r="MM17" s="32"/>
      <c r="MN17" s="32"/>
      <c r="MO17" s="32"/>
      <c r="MP17" s="32"/>
      <c r="MQ17" s="32"/>
      <c r="MR17" s="32"/>
      <c r="MS17" s="32"/>
      <c r="MT17" s="32"/>
      <c r="MU17" s="32"/>
      <c r="MV17" s="32"/>
      <c r="MW17" s="32"/>
      <c r="MX17" s="32"/>
      <c r="MY17" s="32"/>
      <c r="MZ17" s="32"/>
      <c r="NA17" s="32"/>
      <c r="NB17" s="32"/>
      <c r="NC17" s="32"/>
      <c r="ND17" s="32"/>
      <c r="NE17" s="32"/>
    </row>
    <row r="18" spans="2:369" ht="15" customHeight="1" x14ac:dyDescent="0.25">
      <c r="B18" s="19">
        <f>'Extrato 1'!MC20</f>
        <v>18</v>
      </c>
      <c r="C18" s="7">
        <f>Esboço!AX16</f>
        <v>16</v>
      </c>
      <c r="D18" s="4" t="str">
        <f>IF('Análise Quantitativa'!R52=0,"",'Análise Quantitativa'!R52)</f>
        <v/>
      </c>
      <c r="E18" s="3" t="str">
        <f>IF('Análise Quantitativa'!P52=0,"",'Análise Quantitativa'!P52)</f>
        <v/>
      </c>
      <c r="F18" s="19" t="str">
        <f t="shared" si="0"/>
        <v/>
      </c>
      <c r="G18" s="19" t="str">
        <f t="shared" si="1"/>
        <v/>
      </c>
      <c r="H18" s="22" t="str">
        <v/>
      </c>
      <c r="I18" s="22" t="str">
        <v/>
      </c>
      <c r="J18" s="76" t="str">
        <f>IFERROR(IF('Análise Quantitativa'!$D$30="Máximo",RANK(D18,$D$3:$D$72,0),IF('Análise Quantitativa'!$D$30="Mínimo",RANK(D18,$D$3:$D$72,1),IF('Análise Quantitativa'!$D$30="- Mínimo",RANK(D18,$D$3:$D$72,1),""))),"")</f>
        <v/>
      </c>
      <c r="K18" s="76" t="str">
        <f>IFERROR(IF('Análise Quantitativa'!$D$30="Máximo",_xlfn.RANK.EQ(D18,$D$3:$D$72,0)+COUNTIF($D$3:D18,D18)-1,IF('Análise Quantitativa'!$D$30="Mínimo",_xlfn.RANK.EQ(D18,$D$3:$D$72,1)+COUNTIF($D$3:D18,D18)-1,IF('Análise Quantitativa'!$D$30="- Mínimo",_xlfn.RANK.EQ(D18,$D$3:$D$72,1)+COUNTIF($D$3:D18,D18)-1,""))),"")</f>
        <v/>
      </c>
      <c r="L18" s="6" t="str">
        <f>IFERROR(IF(ISBLANK(D18),"",IF(AND(D18&gt;'Extrato 1'!$EW$3),'Extrato 1'!$HR$2,IF(AND(D18&lt;'Extrato 1'!$EX$3),'Extrato 1'!$HQ$2,'Extrato 1'!$HP$2))),"")</f>
        <v>&gt;₯</v>
      </c>
      <c r="M18" s="6" t="e">
        <f>IF((((IF(AND('Extrato 1'!D18&gt;'Extrato 1'!$EW$3),(('Extrato 1'!$EW$3-'Extrato 1'!D18)/'Extrato 1'!D18),IF(AND('Extrato 1'!D18&lt;'Extrato 1'!$EX$3),(('Extrato 1'!$EX$3-'Extrato 1'!D18)/'Extrato 1'!D18),'Extrato 1'!$HW$2)))))&lt;0,IF(AND('Extrato 1'!D18&gt;'Extrato 1'!$EW$3),(('Extrato 1'!$EW$3-'Extrato 1'!D18)/'Extrato 1'!D18),IF(AND('Extrato 1'!D18&lt;'Extrato 1'!$EX$3),(('Extrato 1'!$EX$3-'Extrato 1'!D18)/'Extrato 1'!D18),'Extrato 1'!$HW$2))*-1,IF(AND('Extrato 1'!D18&gt;'Extrato 1'!$EW$3),(('Extrato 1'!$EW$3-'Extrato 1'!D18)/'Extrato 1'!D18),IF(AND('Extrato 1'!D18&lt;'Extrato 1'!$EX$3),(('Extrato 1'!$EX$3-'Extrato 1'!D18)/'Extrato 1'!D18),'Extrato 1'!$HW$2)))</f>
        <v>#VALUE!</v>
      </c>
      <c r="N18" s="6" t="e">
        <f>IF(AND(D18&gt;'Extrato 1'!$EW$3),M18,"")</f>
        <v>#VALUE!</v>
      </c>
      <c r="O18" s="6" t="str">
        <f>IF(D18&lt;'Extrato 1'!$EX$3,M18,"")</f>
        <v/>
      </c>
      <c r="P18" s="5" t="str">
        <f>IF('Extrato 1'!L18='Extrato 1'!$HP$2,'Extrato 1'!D18,"")</f>
        <v/>
      </c>
      <c r="Q18" s="4" t="str">
        <f>IF(ISNA(HLOOKUP($Q$2,'Extrato 1'!$ME$3:$NE$74,B18,0)),"",IF(HLOOKUP($Q$2,'Extrato 1'!$ME$3:$NE$74,B18,0)="","",IF(HLOOKUP($Q$2,'Extrato 1'!$ME$3:$NE$74,B18,0)=0,"",HLOOKUP($Q$2,'Extrato 1'!$ME$3:$NE$74,B18,0))))</f>
        <v/>
      </c>
      <c r="S18" s="77" t="str">
        <f t="shared" si="6"/>
        <v/>
      </c>
      <c r="T18" s="19" t="str">
        <f t="shared" si="2"/>
        <v/>
      </c>
      <c r="U18" s="3" t="str">
        <f>IF('Análise Quantitativa'!C52=0,"",'Análise Quantitativa'!C52)</f>
        <v/>
      </c>
      <c r="V18" s="19" t="str">
        <f t="shared" si="3"/>
        <v/>
      </c>
      <c r="X18" s="19" t="str">
        <f t="shared" si="4"/>
        <v/>
      </c>
      <c r="Y18" s="19" t="str">
        <f t="shared" si="5"/>
        <v/>
      </c>
      <c r="AA18" s="19" t="str">
        <f>IF('Extrato 1'!D18='Extrato 1'!$EF$3,'Extrato 1'!E18,"")</f>
        <v/>
      </c>
      <c r="AB18" s="19" t="str">
        <f>IF(AA18="","-",'Extrato 1'!S18)</f>
        <v>-</v>
      </c>
      <c r="AC18" s="19" t="str">
        <v/>
      </c>
      <c r="AD18" s="19" t="str">
        <f>IF(AC18="","",VLOOKUP(AC18,'Extrato 1'!$S$3:$U$72,3,0))</f>
        <v/>
      </c>
      <c r="AE18" s="2" t="str">
        <f>IF(AC18="","",AD18&amp;" ("&amp;VLOOKUP(AC18,'Extrato 1'!$S$3:$U$72,2,0)&amp;")")</f>
        <v/>
      </c>
      <c r="AF18" s="19" t="str">
        <f>IF('Extrato 1'!D18='Extrato 1'!$EF$4,'Extrato 1'!E18,"")</f>
        <v/>
      </c>
      <c r="AG18" s="19" t="str">
        <f>IF(AF18="","-",'Extrato 1'!$S18)</f>
        <v>-</v>
      </c>
      <c r="AH18" s="19" t="str">
        <v/>
      </c>
      <c r="AI18" s="19" t="str">
        <f>IF(AH18="","",VLOOKUP(AH18,'Extrato 1'!$S$3:$U$72,3,0))</f>
        <v/>
      </c>
      <c r="AJ18" s="2" t="str">
        <f>IF(AH18="","",AI18&amp;" ("&amp;VLOOKUP(AH18,'Extrato 1'!$S$3:$U$72,2,0)&amp;")")</f>
        <v/>
      </c>
      <c r="AK18" s="19" t="str">
        <f>IF('Extrato 1'!D18='Extrato 1'!$EF$5,'Extrato 1'!E18,"")</f>
        <v/>
      </c>
      <c r="AL18" s="19" t="str">
        <f>IF(AK18="","-",'Extrato 1'!$S18)</f>
        <v>-</v>
      </c>
      <c r="AM18" s="19" t="str">
        <v/>
      </c>
      <c r="AN18" s="19" t="str">
        <f>IF(AM18="","",VLOOKUP(AM18,'Extrato 1'!$S$3:$U$72,3,0))</f>
        <v/>
      </c>
      <c r="AO18" s="2" t="str">
        <f>IF(AM18="","",AN18&amp;" ("&amp;VLOOKUP(AM18,'Extrato 1'!$S$3:$U$72,2,0)&amp;")")</f>
        <v/>
      </c>
      <c r="AP18" s="19" t="str">
        <f>IF('Extrato 1'!D18='Extrato 1'!$EF$6,'Extrato 1'!E18,"")</f>
        <v/>
      </c>
      <c r="AQ18" s="19" t="str">
        <f>IF(AP18="","-",'Extrato 1'!$S18)</f>
        <v>-</v>
      </c>
      <c r="AR18" s="19" t="str">
        <v/>
      </c>
      <c r="AS18" s="19" t="str">
        <f>IF(AR18="","",VLOOKUP(AR18,'Extrato 1'!$S$3:$U$72,3,0))</f>
        <v/>
      </c>
      <c r="AT18" s="2" t="str">
        <f>IF(AR18="","",AS18&amp;" ("&amp;VLOOKUP(AR18,'Extrato 1'!$S$3:$U$72,2,0)&amp;")")</f>
        <v/>
      </c>
      <c r="AU18" s="19" t="str">
        <f>IF('Extrato 1'!D18='Extrato 1'!$EF$7,'Extrato 1'!E18,"")</f>
        <v/>
      </c>
      <c r="AV18" s="19" t="str">
        <f>IF(AU18="","-",'Extrato 1'!$S18)</f>
        <v>-</v>
      </c>
      <c r="AW18" s="19" t="str">
        <v/>
      </c>
      <c r="AX18" s="19" t="str">
        <f>IF(AW18="","",VLOOKUP(AW18,'Extrato 1'!$S$3:$U$72,3,0))</f>
        <v/>
      </c>
      <c r="AY18" s="2" t="str">
        <f>IF(AW18="","",AX18&amp;" ("&amp;VLOOKUP(AW18,'Extrato 1'!$S$3:$U$72,2,0)&amp;")")</f>
        <v/>
      </c>
      <c r="AZ18" s="19" t="str">
        <f>IF('Extrato 1'!D18='Extrato 1'!$EF$8,'Extrato 1'!E18,"")</f>
        <v/>
      </c>
      <c r="BA18" s="19" t="str">
        <f>IF(AZ18="","-",'Extrato 1'!$S18)</f>
        <v>-</v>
      </c>
      <c r="BB18" s="19" t="str">
        <v/>
      </c>
      <c r="BC18" s="19" t="str">
        <f>IF(BB18="","",VLOOKUP(BB18,'Extrato 1'!$S$3:$U$72,3,0))</f>
        <v/>
      </c>
      <c r="BD18" s="2" t="str">
        <f>IF(BB18="","",BC18&amp;" ("&amp;VLOOKUP(BB18,'Extrato 1'!$S$3:$U$72,2,0)&amp;")")</f>
        <v/>
      </c>
      <c r="BE18" s="19" t="str">
        <f>IF('Extrato 1'!D18='Extrato 1'!$EF$9,'Extrato 1'!E18,"")</f>
        <v/>
      </c>
      <c r="BF18" s="19" t="str">
        <f>IF(BE18="","-",'Extrato 1'!$S18)</f>
        <v>-</v>
      </c>
      <c r="BG18" s="19" t="str">
        <v/>
      </c>
      <c r="BH18" s="19" t="str">
        <f>IF(BG18="","",VLOOKUP(BG18,'Extrato 1'!$S$3:$U$72,3,0))</f>
        <v/>
      </c>
      <c r="BI18" s="2" t="str">
        <f>IF(BG18="","",BH18&amp;" ("&amp;VLOOKUP(BG18,'Extrato 1'!$S$3:$U$72,2,0)&amp;")")</f>
        <v/>
      </c>
      <c r="BK18" s="19" t="str">
        <f>IF('Extrato 1'!D18='Extrato 1'!$EH$3,'Extrato 1'!E18,"")</f>
        <v/>
      </c>
      <c r="BL18" s="19" t="str">
        <f>IF(BK18="","-",'Extrato 1'!S18)</f>
        <v>-</v>
      </c>
      <c r="BM18" s="19" t="str">
        <v/>
      </c>
      <c r="BN18" s="19" t="str">
        <f>IF(BM18="","",VLOOKUP(BM18,'Extrato 1'!$S$3:$U$72,3,0))</f>
        <v/>
      </c>
      <c r="BO18" s="2" t="str">
        <f>IF(BM18="","",BN18&amp;" ("&amp;VLOOKUP(BM18,'Extrato 1'!$S$3:$U$72,2,0)&amp;")")</f>
        <v/>
      </c>
      <c r="BP18" s="19" t="str">
        <f>IF('Extrato 1'!D18='Extrato 1'!$EH$4,'Extrato 1'!E18,"")</f>
        <v/>
      </c>
      <c r="BQ18" s="19" t="str">
        <f>IF(BP18="","-",'Extrato 1'!$S18)</f>
        <v>-</v>
      </c>
      <c r="BR18" s="19" t="str">
        <v/>
      </c>
      <c r="BS18" s="19" t="str">
        <f>IF(BR18="","",VLOOKUP(BR18,'Extrato 1'!$S$3:$U$72,3,0))</f>
        <v/>
      </c>
      <c r="BT18" s="2" t="str">
        <f>IF(BR18="","",BS18&amp;" ("&amp;VLOOKUP(BR18,'Extrato 1'!$S$3:$U$72,2,0)&amp;")")</f>
        <v/>
      </c>
      <c r="BU18" s="19" t="str">
        <f>IF('Extrato 1'!D18='Extrato 1'!$EH$5,'Extrato 1'!E18,"")</f>
        <v/>
      </c>
      <c r="BV18" s="19" t="str">
        <f>IF(BU18="","-",'Extrato 1'!$S18)</f>
        <v>-</v>
      </c>
      <c r="BW18" s="19" t="str">
        <v/>
      </c>
      <c r="BX18" s="19" t="str">
        <f>IF(BW18="","",VLOOKUP(BW18,'Extrato 1'!$S$3:$U$72,3,0))</f>
        <v/>
      </c>
      <c r="BY18" s="2" t="str">
        <f>IF(BW18="","",BX18&amp;" ("&amp;VLOOKUP(BW18,'Extrato 1'!$S$3:$U$72,2,0)&amp;")")</f>
        <v/>
      </c>
      <c r="BZ18" s="19" t="str">
        <f>IF('Extrato 1'!D18='Extrato 1'!$EH$6,'Extrato 1'!E18,"")</f>
        <v/>
      </c>
      <c r="CA18" s="19" t="str">
        <f>IF(BZ18="","-",'Extrato 1'!$S18)</f>
        <v>-</v>
      </c>
      <c r="CB18" s="19" t="str">
        <v/>
      </c>
      <c r="CC18" s="19" t="str">
        <f>IF(CB18="","",VLOOKUP(CB18,'Extrato 1'!$S$3:$U$72,3,0))</f>
        <v/>
      </c>
      <c r="CD18" s="2" t="str">
        <f>IF(CB18="","",CC18&amp;" ("&amp;VLOOKUP(CB18,'Extrato 1'!$S$3:$U$72,2,0)&amp;")")</f>
        <v/>
      </c>
      <c r="CE18" s="19" t="str">
        <f>IF('Extrato 1'!D18='Extrato 1'!$EH$7,'Extrato 1'!E18,"")</f>
        <v/>
      </c>
      <c r="CF18" s="19" t="str">
        <f>IF(CE18="","-",'Extrato 1'!$S18)</f>
        <v>-</v>
      </c>
      <c r="CG18" s="19" t="str">
        <v/>
      </c>
      <c r="CH18" s="19" t="str">
        <f>IF(CG18="","",VLOOKUP(CG18,'Extrato 1'!$S$3:$U$72,3,0))</f>
        <v/>
      </c>
      <c r="CI18" s="2" t="str">
        <f>IF(CG18="","",CH18&amp;" ("&amp;VLOOKUP(CG18,'Extrato 1'!$S$3:$U$72,2,0)&amp;")")</f>
        <v/>
      </c>
      <c r="CJ18" s="19" t="str">
        <f>IF('Extrato 1'!D18='Extrato 1'!$EH$8,'Extrato 1'!E18,"")</f>
        <v/>
      </c>
      <c r="CK18" s="19" t="str">
        <f>IF(CJ18="","-",'Extrato 1'!$S18)</f>
        <v>-</v>
      </c>
      <c r="CL18" s="19" t="str">
        <v/>
      </c>
      <c r="CM18" s="19" t="str">
        <f>IF(CL18="","",VLOOKUP(CL18,'Extrato 1'!$S$3:$U$72,3,0))</f>
        <v/>
      </c>
      <c r="CN18" s="2" t="str">
        <f>IF(CL18="","",CM18&amp;" ("&amp;VLOOKUP(CL18,'Extrato 1'!$S$3:$U$72,2,0)&amp;")")</f>
        <v/>
      </c>
      <c r="CO18" s="19" t="str">
        <f>IF('Extrato 1'!D18='Extrato 1'!$EH$9,'Extrato 1'!E18,"")</f>
        <v/>
      </c>
      <c r="CP18" s="19" t="str">
        <f>IF(CO18="","-",'Extrato 1'!$S18)</f>
        <v>-</v>
      </c>
      <c r="CQ18" s="19" t="str">
        <v/>
      </c>
      <c r="CR18" s="19" t="str">
        <f>IF(CQ18="","",VLOOKUP(CQ18,'Extrato 1'!$S$3:$U$72,3,0))</f>
        <v/>
      </c>
      <c r="CS18" s="2" t="str">
        <f>IF(CQ18="","",CR18&amp;" ("&amp;VLOOKUP(CQ18,'Extrato 1'!$S$3:$U$72,2,0)&amp;")")</f>
        <v/>
      </c>
      <c r="CU18" s="19" t="str">
        <f>IF('Extrato 1'!D18='Extrato 1'!$EJ$3,'Extrato 1'!E18,"")</f>
        <v/>
      </c>
      <c r="CV18" s="19" t="str">
        <f>IF(CU18="","-",'Extrato 1'!S18)</f>
        <v>-</v>
      </c>
      <c r="CW18" s="19" t="str">
        <v/>
      </c>
      <c r="CX18" s="19" t="str">
        <f>IF(CW18="","",VLOOKUP(CW18,'Extrato 1'!$S$3:$U$72,3,0))</f>
        <v/>
      </c>
      <c r="CY18" s="2" t="str">
        <f>IF(CW18="","",CX18&amp;" ("&amp;VLOOKUP(CW18,'Extrato 1'!$S$3:$U$72,2,0)&amp;")")</f>
        <v/>
      </c>
      <c r="CZ18" s="19" t="str">
        <f>IF('Extrato 1'!D18='Extrato 1'!$EJ$4,'Extrato 1'!E18,"")</f>
        <v/>
      </c>
      <c r="DA18" s="19" t="str">
        <f>IF(CZ18="","-",'Extrato 1'!$S18)</f>
        <v>-</v>
      </c>
      <c r="DB18" s="19" t="str">
        <v/>
      </c>
      <c r="DC18" s="19" t="str">
        <f>IF(DB18="","",VLOOKUP(DB18,'Extrato 1'!$S$3:$U$72,3,0))</f>
        <v/>
      </c>
      <c r="DD18" s="2" t="str">
        <f>IF(DB18="","",DC18&amp;" ("&amp;VLOOKUP(DB18,'Extrato 1'!$S$3:$U$72,2,0)&amp;")")</f>
        <v/>
      </c>
      <c r="DE18" s="19" t="str">
        <f>IF('Extrato 1'!D18='Extrato 1'!$EJ$5,'Extrato 1'!E18,"")</f>
        <v/>
      </c>
      <c r="DF18" s="19" t="str">
        <f>IF(DE18="","-",'Extrato 1'!$S18)</f>
        <v>-</v>
      </c>
      <c r="DG18" s="19" t="str">
        <v/>
      </c>
      <c r="DH18" s="19" t="str">
        <f>IF(DG18="","",VLOOKUP(DG18,'Extrato 1'!$S$3:$U$72,3,0))</f>
        <v/>
      </c>
      <c r="DI18" s="2" t="str">
        <f>IF(DG18="","",DH18&amp;" ("&amp;VLOOKUP(DG18,'Extrato 1'!$S$3:$U$72,2,0)&amp;")")</f>
        <v/>
      </c>
      <c r="DJ18" s="19" t="str">
        <f>IF('Extrato 1'!D18='Extrato 1'!$EJ$6,'Extrato 1'!E18,"")</f>
        <v/>
      </c>
      <c r="DK18" s="19" t="str">
        <f>IF(DJ18="","-",'Extrato 1'!$S18)</f>
        <v>-</v>
      </c>
      <c r="DL18" s="19" t="str">
        <v/>
      </c>
      <c r="DM18" s="19" t="str">
        <f>IF(DL18="","",VLOOKUP(DL18,'Extrato 1'!$S$3:$U$72,3,0))</f>
        <v/>
      </c>
      <c r="DN18" s="2" t="str">
        <f>IF(DL18="","",DM18&amp;" ("&amp;VLOOKUP(DL18,'Extrato 1'!$S$3:$U$72,2,0)&amp;")")</f>
        <v/>
      </c>
      <c r="DO18" s="19" t="str">
        <f>IF('Extrato 1'!D18='Extrato 1'!$EJ$7,'Extrato 1'!E18,"")</f>
        <v/>
      </c>
      <c r="DP18" s="19" t="str">
        <f>IF(DO18="","-",'Extrato 1'!$S18)</f>
        <v>-</v>
      </c>
      <c r="DQ18" s="19" t="str">
        <v/>
      </c>
      <c r="DR18" s="19" t="str">
        <f>IF(DQ18="","",VLOOKUP(DQ18,'Extrato 1'!$S$3:$U$72,3,0))</f>
        <v/>
      </c>
      <c r="DS18" s="2" t="str">
        <f>IF(DQ18="","",DR18&amp;" ("&amp;VLOOKUP(DQ18,'Extrato 1'!$S$3:$U$72,2,0)&amp;")")</f>
        <v/>
      </c>
      <c r="DT18" s="19" t="str">
        <f>IF('Extrato 1'!D18='Extrato 1'!$EJ$8,'Extrato 1'!E18,"")</f>
        <v/>
      </c>
      <c r="DU18" s="19" t="str">
        <f>IF(DT18="","-",'Extrato 1'!$S18)</f>
        <v>-</v>
      </c>
      <c r="DV18" s="19" t="str">
        <v/>
      </c>
      <c r="DW18" s="19" t="str">
        <f>IF(DV18="","",VLOOKUP(DV18,'Extrato 1'!$S$3:$U$72,3,0))</f>
        <v/>
      </c>
      <c r="DX18" s="2" t="str">
        <f>IF(DV18="","",DW18&amp;" ("&amp;VLOOKUP(DV18,'Extrato 1'!$S$3:$U$72,2,0)&amp;")")</f>
        <v/>
      </c>
      <c r="DY18" s="19" t="str">
        <f>IF('Extrato 1'!D18='Extrato 1'!$EJ$9,'Extrato 1'!E18,"")</f>
        <v/>
      </c>
      <c r="DZ18" s="19" t="str">
        <f>IF(DY18="","-",'Extrato 1'!$S18)</f>
        <v>-</v>
      </c>
      <c r="EA18" s="19" t="str">
        <v/>
      </c>
      <c r="EB18" s="19" t="str">
        <f>IF(EA18="","",VLOOKUP(EA18,'Extrato 1'!$S$3:$U$72,3,0))</f>
        <v/>
      </c>
      <c r="EC18" s="2" t="str">
        <f>IF(EA18="","",EB18&amp;" ("&amp;VLOOKUP(EA18,'Extrato 1'!$S$3:$U$72,2,0)&amp;")")</f>
        <v/>
      </c>
      <c r="FM18" s="22">
        <v>16</v>
      </c>
      <c r="FN18" s="22" t="str">
        <f>IF('Extrato 1'!$FG$13='Extrato 1'!$GB$29,'Extrato 1'!AE18,IF('Extrato 1'!$FG$13='Extrato 1'!$GC$29,'Extrato 1'!BO18,IF('Extrato 1'!$FG$13='Extrato 1'!$EJ$2,'Extrato 1'!CY18,"")))</f>
        <v/>
      </c>
      <c r="FO18" s="22">
        <v>16</v>
      </c>
      <c r="FP18" s="22" t="str">
        <f>IF('Extrato 1'!$FG$13='Extrato 1'!$GB$29,'Extrato 1'!AJ18,IF('Extrato 1'!$FG$13='Extrato 1'!$GC$29,'Extrato 1'!BT18,IF('Extrato 1'!$FG$13='Extrato 1'!$EJ$2,'Extrato 1'!DD18,"")))</f>
        <v/>
      </c>
      <c r="FQ18" s="22">
        <v>16</v>
      </c>
      <c r="FR18" s="22" t="str">
        <f>IF('Extrato 1'!$FG$13='Extrato 1'!$GB$29,'Extrato 1'!AO18,IF('Extrato 1'!$FG$13='Extrato 1'!$GC$29,'Extrato 1'!BY18,IF('Extrato 1'!$FG$13='Extrato 1'!$EJ$2,'Extrato 1'!DI18,"")))</f>
        <v/>
      </c>
      <c r="FS18" s="22">
        <v>16</v>
      </c>
      <c r="FT18" s="22" t="str">
        <f>IF('Extrato 1'!$FG$13='Extrato 1'!$GB$29,'Extrato 1'!AT18,IF('Extrato 1'!$FG$13='Extrato 1'!$GC$29,'Extrato 1'!CD18,IF('Extrato 1'!$FG$13='Extrato 1'!$EJ$2,'Extrato 1'!DN18,"")))</f>
        <v/>
      </c>
      <c r="FU18" s="22">
        <v>16</v>
      </c>
      <c r="FV18" s="22" t="str">
        <f>IF('Extrato 1'!$FG$13='Extrato 1'!$GB$29,'Extrato 1'!AY18,IF('Extrato 1'!$FG$13='Extrato 1'!$GC$29,'Extrato 1'!CI18,IF('Extrato 1'!$FG$13='Extrato 1'!$EJ$2,'Extrato 1'!DS18,"")))</f>
        <v/>
      </c>
      <c r="FW18" s="22">
        <v>16</v>
      </c>
      <c r="FX18" s="22" t="str">
        <f>IF('Extrato 1'!$FG$13='Extrato 1'!$GB$29,'Extrato 1'!BD18,IF('Extrato 1'!$FG$13='Extrato 1'!$GC$29,'Extrato 1'!CN18,IF('Extrato 1'!$FG$13='Extrato 1'!$EJ$2,'Extrato 1'!DX18,"")))</f>
        <v/>
      </c>
      <c r="FY18" s="22">
        <v>16</v>
      </c>
      <c r="FZ18" s="22" t="str">
        <f>IF('Extrato 1'!$FG$13='Extrato 1'!$GB$29,'Extrato 1'!BI18,IF('Extrato 1'!$FG$13='Extrato 1'!$GC$29,'Extrato 1'!CS18,IF('Extrato 1'!$FG$13='Extrato 1'!$EJ$2,'Extrato 1'!EC18,"")))</f>
        <v/>
      </c>
      <c r="GB18" s="30" t="str">
        <f>IF('Extrato 1'!$NH$2&gt;=3,'Extrato 1'!FN19,"")</f>
        <v/>
      </c>
      <c r="GC18" s="30" t="str">
        <f>IF('Extrato 1'!$NH$2&gt;=3,'Extrato 1'!FP19,"")</f>
        <v/>
      </c>
      <c r="GD18" s="30" t="str">
        <f>IF('Extrato 1'!$NH$2&gt;=3,'Extrato 1'!FR19,"")</f>
        <v/>
      </c>
      <c r="GE18" s="30" t="str">
        <f>IF('Extrato 1'!$NH$2&gt;=4,'Extrato 1'!FT19,"")</f>
        <v/>
      </c>
      <c r="GF18" s="30" t="str">
        <f>IF('Extrato 1'!$NH$2&gt;=5,'Extrato 1'!FV19,"")</f>
        <v/>
      </c>
      <c r="GG18" s="30" t="str">
        <f>IF('Extrato 1'!$NH$2&gt;=6,'Extrato 1'!FX19,"")</f>
        <v/>
      </c>
      <c r="GH18" s="30" t="str">
        <f>IF('Extrato 1'!$NH$2&gt;=7,'Extrato 1'!FZ19,"")</f>
        <v/>
      </c>
      <c r="MB18" s="32">
        <f t="shared" si="12"/>
        <v>14</v>
      </c>
      <c r="MC18" s="32">
        <v>16</v>
      </c>
      <c r="MD18" s="32" t="str">
        <f>IF('Extrato 1'!X16=0,"",'Extrato 1'!X16)</f>
        <v/>
      </c>
      <c r="ME18" s="32"/>
      <c r="MF18" s="32"/>
      <c r="MG18" s="32"/>
      <c r="MH18" s="32"/>
      <c r="MI18" s="32"/>
      <c r="MJ18" s="32"/>
      <c r="MK18" s="32"/>
      <c r="ML18" s="32"/>
      <c r="MM18" s="32"/>
      <c r="MN18" s="32"/>
      <c r="MO18" s="32"/>
      <c r="MP18" s="32"/>
      <c r="MQ18" s="32"/>
      <c r="MR18" s="32"/>
      <c r="MS18" s="32"/>
      <c r="MT18" s="32"/>
      <c r="MU18" s="32"/>
      <c r="MV18" s="32"/>
      <c r="MW18" s="32"/>
      <c r="MX18" s="32"/>
      <c r="MY18" s="32"/>
      <c r="MZ18" s="32"/>
      <c r="NA18" s="32"/>
      <c r="NB18" s="32"/>
      <c r="NC18" s="32"/>
      <c r="ND18" s="32"/>
      <c r="NE18" s="32"/>
    </row>
    <row r="19" spans="2:369" ht="15" customHeight="1" x14ac:dyDescent="0.25">
      <c r="B19" s="19">
        <f>'Extrato 1'!MC21</f>
        <v>19</v>
      </c>
      <c r="C19" s="7">
        <f>Esboço!AX17</f>
        <v>17</v>
      </c>
      <c r="D19" s="4" t="str">
        <f>IF('Análise Quantitativa'!R53=0,"",'Análise Quantitativa'!R53)</f>
        <v/>
      </c>
      <c r="E19" s="3" t="str">
        <f>IF('Análise Quantitativa'!P53=0,"",'Análise Quantitativa'!P53)</f>
        <v/>
      </c>
      <c r="F19" s="19" t="str">
        <f t="shared" si="0"/>
        <v/>
      </c>
      <c r="G19" s="19" t="str">
        <f t="shared" si="1"/>
        <v/>
      </c>
      <c r="H19" s="22" t="str">
        <v/>
      </c>
      <c r="I19" s="22" t="str">
        <v/>
      </c>
      <c r="J19" s="76" t="str">
        <f>IFERROR(IF('Análise Quantitativa'!$D$30="Máximo",RANK(D19,$D$3:$D$72,0),IF('Análise Quantitativa'!$D$30="Mínimo",RANK(D19,$D$3:$D$72,1),IF('Análise Quantitativa'!$D$30="- Mínimo",RANK(D19,$D$3:$D$72,1),""))),"")</f>
        <v/>
      </c>
      <c r="K19" s="76" t="str">
        <f>IFERROR(IF('Análise Quantitativa'!$D$30="Máximo",_xlfn.RANK.EQ(D19,$D$3:$D$72,0)+COUNTIF($D$3:D19,D19)-1,IF('Análise Quantitativa'!$D$30="Mínimo",_xlfn.RANK.EQ(D19,$D$3:$D$72,1)+COUNTIF($D$3:D19,D19)-1,IF('Análise Quantitativa'!$D$30="- Mínimo",_xlfn.RANK.EQ(D19,$D$3:$D$72,1)+COUNTIF($D$3:D19,D19)-1,""))),"")</f>
        <v/>
      </c>
      <c r="L19" s="6" t="str">
        <f>IFERROR(IF(ISBLANK(D19),"",IF(AND(D19&gt;'Extrato 1'!$EW$3),'Extrato 1'!$HR$2,IF(AND(D19&lt;'Extrato 1'!$EX$3),'Extrato 1'!$HQ$2,'Extrato 1'!$HP$2))),"")</f>
        <v>&gt;₯</v>
      </c>
      <c r="M19" s="6" t="e">
        <f>IF((((IF(AND('Extrato 1'!D19&gt;'Extrato 1'!$EW$3),(('Extrato 1'!$EW$3-'Extrato 1'!D19)/'Extrato 1'!D19),IF(AND('Extrato 1'!D19&lt;'Extrato 1'!$EX$3),(('Extrato 1'!$EX$3-'Extrato 1'!D19)/'Extrato 1'!D19),'Extrato 1'!$HW$2)))))&lt;0,IF(AND('Extrato 1'!D19&gt;'Extrato 1'!$EW$3),(('Extrato 1'!$EW$3-'Extrato 1'!D19)/'Extrato 1'!D19),IF(AND('Extrato 1'!D19&lt;'Extrato 1'!$EX$3),(('Extrato 1'!$EX$3-'Extrato 1'!D19)/'Extrato 1'!D19),'Extrato 1'!$HW$2))*-1,IF(AND('Extrato 1'!D19&gt;'Extrato 1'!$EW$3),(('Extrato 1'!$EW$3-'Extrato 1'!D19)/'Extrato 1'!D19),IF(AND('Extrato 1'!D19&lt;'Extrato 1'!$EX$3),(('Extrato 1'!$EX$3-'Extrato 1'!D19)/'Extrato 1'!D19),'Extrato 1'!$HW$2)))</f>
        <v>#VALUE!</v>
      </c>
      <c r="N19" s="6" t="e">
        <f>IF(AND(D19&gt;'Extrato 1'!$EW$3),M19,"")</f>
        <v>#VALUE!</v>
      </c>
      <c r="O19" s="6" t="str">
        <f>IF(D19&lt;'Extrato 1'!$EX$3,M19,"")</f>
        <v/>
      </c>
      <c r="P19" s="5" t="str">
        <f>IF('Extrato 1'!L19='Extrato 1'!$HP$2,'Extrato 1'!D19,"")</f>
        <v/>
      </c>
      <c r="Q19" s="4" t="str">
        <f>IF(ISNA(HLOOKUP($Q$2,'Extrato 1'!$ME$3:$NE$74,B19,0)),"",IF(HLOOKUP($Q$2,'Extrato 1'!$ME$3:$NE$74,B19,0)="","",IF(HLOOKUP($Q$2,'Extrato 1'!$ME$3:$NE$74,B19,0)=0,"",HLOOKUP($Q$2,'Extrato 1'!$ME$3:$NE$74,B19,0))))</f>
        <v/>
      </c>
      <c r="S19" s="77" t="str">
        <f t="shared" si="6"/>
        <v/>
      </c>
      <c r="T19" s="19" t="str">
        <f t="shared" si="2"/>
        <v/>
      </c>
      <c r="U19" s="3" t="str">
        <f>IF('Análise Quantitativa'!C53=0,"",'Análise Quantitativa'!C53)</f>
        <v/>
      </c>
      <c r="V19" s="19" t="str">
        <f t="shared" si="3"/>
        <v/>
      </c>
      <c r="X19" s="19" t="str">
        <f t="shared" si="4"/>
        <v/>
      </c>
      <c r="Y19" s="19" t="str">
        <f t="shared" si="5"/>
        <v/>
      </c>
      <c r="AA19" s="19" t="str">
        <f>IF('Extrato 1'!D19='Extrato 1'!$EF$3,'Extrato 1'!E19,"")</f>
        <v/>
      </c>
      <c r="AB19" s="19" t="str">
        <f>IF(AA19="","-",'Extrato 1'!S19)</f>
        <v>-</v>
      </c>
      <c r="AC19" s="19" t="str">
        <v/>
      </c>
      <c r="AD19" s="19" t="str">
        <f>IF(AC19="","",VLOOKUP(AC19,'Extrato 1'!$S$3:$U$72,3,0))</f>
        <v/>
      </c>
      <c r="AE19" s="2" t="str">
        <f>IF(AC19="","",AD19&amp;" ("&amp;VLOOKUP(AC19,'Extrato 1'!$S$3:$U$72,2,0)&amp;")")</f>
        <v/>
      </c>
      <c r="AF19" s="19" t="str">
        <f>IF('Extrato 1'!D19='Extrato 1'!$EF$4,'Extrato 1'!E19,"")</f>
        <v/>
      </c>
      <c r="AG19" s="19" t="str">
        <f>IF(AF19="","-",'Extrato 1'!$S19)</f>
        <v>-</v>
      </c>
      <c r="AH19" s="19" t="str">
        <v/>
      </c>
      <c r="AI19" s="19" t="str">
        <f>IF(AH19="","",VLOOKUP(AH19,'Extrato 1'!$S$3:$U$72,3,0))</f>
        <v/>
      </c>
      <c r="AJ19" s="2" t="str">
        <f>IF(AH19="","",AI19&amp;" ("&amp;VLOOKUP(AH19,'Extrato 1'!$S$3:$U$72,2,0)&amp;")")</f>
        <v/>
      </c>
      <c r="AK19" s="19" t="str">
        <f>IF('Extrato 1'!D19='Extrato 1'!$EF$5,'Extrato 1'!E19,"")</f>
        <v/>
      </c>
      <c r="AL19" s="19" t="str">
        <f>IF(AK19="","-",'Extrato 1'!$S19)</f>
        <v>-</v>
      </c>
      <c r="AM19" s="19" t="str">
        <v/>
      </c>
      <c r="AN19" s="19" t="str">
        <f>IF(AM19="","",VLOOKUP(AM19,'Extrato 1'!$S$3:$U$72,3,0))</f>
        <v/>
      </c>
      <c r="AO19" s="2" t="str">
        <f>IF(AM19="","",AN19&amp;" ("&amp;VLOOKUP(AM19,'Extrato 1'!$S$3:$U$72,2,0)&amp;")")</f>
        <v/>
      </c>
      <c r="AP19" s="19" t="str">
        <f>IF('Extrato 1'!D19='Extrato 1'!$EF$6,'Extrato 1'!E19,"")</f>
        <v/>
      </c>
      <c r="AQ19" s="19" t="str">
        <f>IF(AP19="","-",'Extrato 1'!$S19)</f>
        <v>-</v>
      </c>
      <c r="AR19" s="19" t="str">
        <v/>
      </c>
      <c r="AS19" s="19" t="str">
        <f>IF(AR19="","",VLOOKUP(AR19,'Extrato 1'!$S$3:$U$72,3,0))</f>
        <v/>
      </c>
      <c r="AT19" s="2" t="str">
        <f>IF(AR19="","",AS19&amp;" ("&amp;VLOOKUP(AR19,'Extrato 1'!$S$3:$U$72,2,0)&amp;")")</f>
        <v/>
      </c>
      <c r="AU19" s="19" t="str">
        <f>IF('Extrato 1'!D19='Extrato 1'!$EF$7,'Extrato 1'!E19,"")</f>
        <v/>
      </c>
      <c r="AV19" s="19" t="str">
        <f>IF(AU19="","-",'Extrato 1'!$S19)</f>
        <v>-</v>
      </c>
      <c r="AW19" s="19" t="str">
        <v/>
      </c>
      <c r="AX19" s="19" t="str">
        <f>IF(AW19="","",VLOOKUP(AW19,'Extrato 1'!$S$3:$U$72,3,0))</f>
        <v/>
      </c>
      <c r="AY19" s="2" t="str">
        <f>IF(AW19="","",AX19&amp;" ("&amp;VLOOKUP(AW19,'Extrato 1'!$S$3:$U$72,2,0)&amp;")")</f>
        <v/>
      </c>
      <c r="AZ19" s="19" t="str">
        <f>IF('Extrato 1'!D19='Extrato 1'!$EF$8,'Extrato 1'!E19,"")</f>
        <v/>
      </c>
      <c r="BA19" s="19" t="str">
        <f>IF(AZ19="","-",'Extrato 1'!$S19)</f>
        <v>-</v>
      </c>
      <c r="BB19" s="19" t="str">
        <v/>
      </c>
      <c r="BC19" s="19" t="str">
        <f>IF(BB19="","",VLOOKUP(BB19,'Extrato 1'!$S$3:$U$72,3,0))</f>
        <v/>
      </c>
      <c r="BD19" s="2" t="str">
        <f>IF(BB19="","",BC19&amp;" ("&amp;VLOOKUP(BB19,'Extrato 1'!$S$3:$U$72,2,0)&amp;")")</f>
        <v/>
      </c>
      <c r="BE19" s="19" t="str">
        <f>IF('Extrato 1'!D19='Extrato 1'!$EF$9,'Extrato 1'!E19,"")</f>
        <v/>
      </c>
      <c r="BF19" s="19" t="str">
        <f>IF(BE19="","-",'Extrato 1'!$S19)</f>
        <v>-</v>
      </c>
      <c r="BG19" s="19" t="str">
        <v/>
      </c>
      <c r="BH19" s="19" t="str">
        <f>IF(BG19="","",VLOOKUP(BG19,'Extrato 1'!$S$3:$U$72,3,0))</f>
        <v/>
      </c>
      <c r="BI19" s="2" t="str">
        <f>IF(BG19="","",BH19&amp;" ("&amp;VLOOKUP(BG19,'Extrato 1'!$S$3:$U$72,2,0)&amp;")")</f>
        <v/>
      </c>
      <c r="BK19" s="19" t="str">
        <f>IF('Extrato 1'!D19='Extrato 1'!$EH$3,'Extrato 1'!E19,"")</f>
        <v/>
      </c>
      <c r="BL19" s="19" t="str">
        <f>IF(BK19="","-",'Extrato 1'!S19)</f>
        <v>-</v>
      </c>
      <c r="BM19" s="19" t="str">
        <v/>
      </c>
      <c r="BN19" s="19" t="str">
        <f>IF(BM19="","",VLOOKUP(BM19,'Extrato 1'!$S$3:$U$72,3,0))</f>
        <v/>
      </c>
      <c r="BO19" s="2" t="str">
        <f>IF(BM19="","",BN19&amp;" ("&amp;VLOOKUP(BM19,'Extrato 1'!$S$3:$U$72,2,0)&amp;")")</f>
        <v/>
      </c>
      <c r="BP19" s="19" t="str">
        <f>IF('Extrato 1'!D19='Extrato 1'!$EH$4,'Extrato 1'!E19,"")</f>
        <v/>
      </c>
      <c r="BQ19" s="19" t="str">
        <f>IF(BP19="","-",'Extrato 1'!$S19)</f>
        <v>-</v>
      </c>
      <c r="BR19" s="19" t="str">
        <v/>
      </c>
      <c r="BS19" s="19" t="str">
        <f>IF(BR19="","",VLOOKUP(BR19,'Extrato 1'!$S$3:$U$72,3,0))</f>
        <v/>
      </c>
      <c r="BT19" s="2" t="str">
        <f>IF(BR19="","",BS19&amp;" ("&amp;VLOOKUP(BR19,'Extrato 1'!$S$3:$U$72,2,0)&amp;")")</f>
        <v/>
      </c>
      <c r="BU19" s="19" t="str">
        <f>IF('Extrato 1'!D19='Extrato 1'!$EH$5,'Extrato 1'!E19,"")</f>
        <v/>
      </c>
      <c r="BV19" s="19" t="str">
        <f>IF(BU19="","-",'Extrato 1'!$S19)</f>
        <v>-</v>
      </c>
      <c r="BW19" s="19" t="str">
        <v/>
      </c>
      <c r="BX19" s="19" t="str">
        <f>IF(BW19="","",VLOOKUP(BW19,'Extrato 1'!$S$3:$U$72,3,0))</f>
        <v/>
      </c>
      <c r="BY19" s="2" t="str">
        <f>IF(BW19="","",BX19&amp;" ("&amp;VLOOKUP(BW19,'Extrato 1'!$S$3:$U$72,2,0)&amp;")")</f>
        <v/>
      </c>
      <c r="BZ19" s="19" t="str">
        <f>IF('Extrato 1'!D19='Extrato 1'!$EH$6,'Extrato 1'!E19,"")</f>
        <v/>
      </c>
      <c r="CA19" s="19" t="str">
        <f>IF(BZ19="","-",'Extrato 1'!$S19)</f>
        <v>-</v>
      </c>
      <c r="CB19" s="19" t="str">
        <v/>
      </c>
      <c r="CC19" s="19" t="str">
        <f>IF(CB19="","",VLOOKUP(CB19,'Extrato 1'!$S$3:$U$72,3,0))</f>
        <v/>
      </c>
      <c r="CD19" s="2" t="str">
        <f>IF(CB19="","",CC19&amp;" ("&amp;VLOOKUP(CB19,'Extrato 1'!$S$3:$U$72,2,0)&amp;")")</f>
        <v/>
      </c>
      <c r="CE19" s="19" t="str">
        <f>IF('Extrato 1'!D19='Extrato 1'!$EH$7,'Extrato 1'!E19,"")</f>
        <v/>
      </c>
      <c r="CF19" s="19" t="str">
        <f>IF(CE19="","-",'Extrato 1'!$S19)</f>
        <v>-</v>
      </c>
      <c r="CG19" s="19" t="str">
        <v/>
      </c>
      <c r="CH19" s="19" t="str">
        <f>IF(CG19="","",VLOOKUP(CG19,'Extrato 1'!$S$3:$U$72,3,0))</f>
        <v/>
      </c>
      <c r="CI19" s="2" t="str">
        <f>IF(CG19="","",CH19&amp;" ("&amp;VLOOKUP(CG19,'Extrato 1'!$S$3:$U$72,2,0)&amp;")")</f>
        <v/>
      </c>
      <c r="CJ19" s="19" t="str">
        <f>IF('Extrato 1'!D19='Extrato 1'!$EH$8,'Extrato 1'!E19,"")</f>
        <v/>
      </c>
      <c r="CK19" s="19" t="str">
        <f>IF(CJ19="","-",'Extrato 1'!$S19)</f>
        <v>-</v>
      </c>
      <c r="CL19" s="19" t="str">
        <v/>
      </c>
      <c r="CM19" s="19" t="str">
        <f>IF(CL19="","",VLOOKUP(CL19,'Extrato 1'!$S$3:$U$72,3,0))</f>
        <v/>
      </c>
      <c r="CN19" s="2" t="str">
        <f>IF(CL19="","",CM19&amp;" ("&amp;VLOOKUP(CL19,'Extrato 1'!$S$3:$U$72,2,0)&amp;")")</f>
        <v/>
      </c>
      <c r="CO19" s="19" t="str">
        <f>IF('Extrato 1'!D19='Extrato 1'!$EH$9,'Extrato 1'!E19,"")</f>
        <v/>
      </c>
      <c r="CP19" s="19" t="str">
        <f>IF(CO19="","-",'Extrato 1'!$S19)</f>
        <v>-</v>
      </c>
      <c r="CQ19" s="19" t="str">
        <v/>
      </c>
      <c r="CR19" s="19" t="str">
        <f>IF(CQ19="","",VLOOKUP(CQ19,'Extrato 1'!$S$3:$U$72,3,0))</f>
        <v/>
      </c>
      <c r="CS19" s="2" t="str">
        <f>IF(CQ19="","",CR19&amp;" ("&amp;VLOOKUP(CQ19,'Extrato 1'!$S$3:$U$72,2,0)&amp;")")</f>
        <v/>
      </c>
      <c r="CU19" s="19" t="str">
        <f>IF('Extrato 1'!D19='Extrato 1'!$EJ$3,'Extrato 1'!E19,"")</f>
        <v/>
      </c>
      <c r="CV19" s="19" t="str">
        <f>IF(CU19="","-",'Extrato 1'!S19)</f>
        <v>-</v>
      </c>
      <c r="CW19" s="19" t="str">
        <v/>
      </c>
      <c r="CX19" s="19" t="str">
        <f>IF(CW19="","",VLOOKUP(CW19,'Extrato 1'!$S$3:$U$72,3,0))</f>
        <v/>
      </c>
      <c r="CY19" s="2" t="str">
        <f>IF(CW19="","",CX19&amp;" ("&amp;VLOOKUP(CW19,'Extrato 1'!$S$3:$U$72,2,0)&amp;")")</f>
        <v/>
      </c>
      <c r="CZ19" s="19" t="str">
        <f>IF('Extrato 1'!D19='Extrato 1'!$EJ$4,'Extrato 1'!E19,"")</f>
        <v/>
      </c>
      <c r="DA19" s="19" t="str">
        <f>IF(CZ19="","-",'Extrato 1'!$S19)</f>
        <v>-</v>
      </c>
      <c r="DB19" s="19" t="str">
        <v/>
      </c>
      <c r="DC19" s="19" t="str">
        <f>IF(DB19="","",VLOOKUP(DB19,'Extrato 1'!$S$3:$U$72,3,0))</f>
        <v/>
      </c>
      <c r="DD19" s="2" t="str">
        <f>IF(DB19="","",DC19&amp;" ("&amp;VLOOKUP(DB19,'Extrato 1'!$S$3:$U$72,2,0)&amp;")")</f>
        <v/>
      </c>
      <c r="DE19" s="19" t="str">
        <f>IF('Extrato 1'!D19='Extrato 1'!$EJ$5,'Extrato 1'!E19,"")</f>
        <v/>
      </c>
      <c r="DF19" s="19" t="str">
        <f>IF(DE19="","-",'Extrato 1'!$S19)</f>
        <v>-</v>
      </c>
      <c r="DG19" s="19" t="str">
        <v/>
      </c>
      <c r="DH19" s="19" t="str">
        <f>IF(DG19="","",VLOOKUP(DG19,'Extrato 1'!$S$3:$U$72,3,0))</f>
        <v/>
      </c>
      <c r="DI19" s="2" t="str">
        <f>IF(DG19="","",DH19&amp;" ("&amp;VLOOKUP(DG19,'Extrato 1'!$S$3:$U$72,2,0)&amp;")")</f>
        <v/>
      </c>
      <c r="DJ19" s="19" t="str">
        <f>IF('Extrato 1'!D19='Extrato 1'!$EJ$6,'Extrato 1'!E19,"")</f>
        <v/>
      </c>
      <c r="DK19" s="19" t="str">
        <f>IF(DJ19="","-",'Extrato 1'!$S19)</f>
        <v>-</v>
      </c>
      <c r="DL19" s="19" t="str">
        <v/>
      </c>
      <c r="DM19" s="19" t="str">
        <f>IF(DL19="","",VLOOKUP(DL19,'Extrato 1'!$S$3:$U$72,3,0))</f>
        <v/>
      </c>
      <c r="DN19" s="2" t="str">
        <f>IF(DL19="","",DM19&amp;" ("&amp;VLOOKUP(DL19,'Extrato 1'!$S$3:$U$72,2,0)&amp;")")</f>
        <v/>
      </c>
      <c r="DO19" s="19" t="str">
        <f>IF('Extrato 1'!D19='Extrato 1'!$EJ$7,'Extrato 1'!E19,"")</f>
        <v/>
      </c>
      <c r="DP19" s="19" t="str">
        <f>IF(DO19="","-",'Extrato 1'!$S19)</f>
        <v>-</v>
      </c>
      <c r="DQ19" s="19" t="str">
        <v/>
      </c>
      <c r="DR19" s="19" t="str">
        <f>IF(DQ19="","",VLOOKUP(DQ19,'Extrato 1'!$S$3:$U$72,3,0))</f>
        <v/>
      </c>
      <c r="DS19" s="2" t="str">
        <f>IF(DQ19="","",DR19&amp;" ("&amp;VLOOKUP(DQ19,'Extrato 1'!$S$3:$U$72,2,0)&amp;")")</f>
        <v/>
      </c>
      <c r="DT19" s="19" t="str">
        <f>IF('Extrato 1'!D19='Extrato 1'!$EJ$8,'Extrato 1'!E19,"")</f>
        <v/>
      </c>
      <c r="DU19" s="19" t="str">
        <f>IF(DT19="","-",'Extrato 1'!$S19)</f>
        <v>-</v>
      </c>
      <c r="DV19" s="19" t="str">
        <v/>
      </c>
      <c r="DW19" s="19" t="str">
        <f>IF(DV19="","",VLOOKUP(DV19,'Extrato 1'!$S$3:$U$72,3,0))</f>
        <v/>
      </c>
      <c r="DX19" s="2" t="str">
        <f>IF(DV19="","",DW19&amp;" ("&amp;VLOOKUP(DV19,'Extrato 1'!$S$3:$U$72,2,0)&amp;")")</f>
        <v/>
      </c>
      <c r="DY19" s="19" t="str">
        <f>IF('Extrato 1'!D19='Extrato 1'!$EJ$9,'Extrato 1'!E19,"")</f>
        <v/>
      </c>
      <c r="DZ19" s="19" t="str">
        <f>IF(DY19="","-",'Extrato 1'!$S19)</f>
        <v>-</v>
      </c>
      <c r="EA19" s="19" t="str">
        <v/>
      </c>
      <c r="EB19" s="19" t="str">
        <f>IF(EA19="","",VLOOKUP(EA19,'Extrato 1'!$S$3:$U$72,3,0))</f>
        <v/>
      </c>
      <c r="EC19" s="2" t="str">
        <f>IF(EA19="","",EB19&amp;" ("&amp;VLOOKUP(EA19,'Extrato 1'!$S$3:$U$72,2,0)&amp;")")</f>
        <v/>
      </c>
      <c r="FM19" s="22">
        <v>17</v>
      </c>
      <c r="FN19" s="22" t="str">
        <f>IF('Extrato 1'!$FG$13='Extrato 1'!$GB$29,'Extrato 1'!AE19,IF('Extrato 1'!$FG$13='Extrato 1'!$GC$29,'Extrato 1'!BO19,IF('Extrato 1'!$FG$13='Extrato 1'!$EJ$2,'Extrato 1'!CY19,"")))</f>
        <v/>
      </c>
      <c r="FO19" s="22">
        <v>17</v>
      </c>
      <c r="FP19" s="22" t="str">
        <f>IF('Extrato 1'!$FG$13='Extrato 1'!$GB$29,'Extrato 1'!AJ19,IF('Extrato 1'!$FG$13='Extrato 1'!$GC$29,'Extrato 1'!BT19,IF('Extrato 1'!$FG$13='Extrato 1'!$EJ$2,'Extrato 1'!DD19,"")))</f>
        <v/>
      </c>
      <c r="FQ19" s="22">
        <v>17</v>
      </c>
      <c r="FR19" s="22" t="str">
        <f>IF('Extrato 1'!$FG$13='Extrato 1'!$GB$29,'Extrato 1'!AO19,IF('Extrato 1'!$FG$13='Extrato 1'!$GC$29,'Extrato 1'!BY19,IF('Extrato 1'!$FG$13='Extrato 1'!$EJ$2,'Extrato 1'!DI19,"")))</f>
        <v/>
      </c>
      <c r="FS19" s="22">
        <v>17</v>
      </c>
      <c r="FT19" s="22" t="str">
        <f>IF('Extrato 1'!$FG$13='Extrato 1'!$GB$29,'Extrato 1'!AT19,IF('Extrato 1'!$FG$13='Extrato 1'!$GC$29,'Extrato 1'!CD19,IF('Extrato 1'!$FG$13='Extrato 1'!$EJ$2,'Extrato 1'!DN19,"")))</f>
        <v/>
      </c>
      <c r="FU19" s="22">
        <v>17</v>
      </c>
      <c r="FV19" s="22" t="str">
        <f>IF('Extrato 1'!$FG$13='Extrato 1'!$GB$29,'Extrato 1'!AY19,IF('Extrato 1'!$FG$13='Extrato 1'!$GC$29,'Extrato 1'!CI19,IF('Extrato 1'!$FG$13='Extrato 1'!$EJ$2,'Extrato 1'!DS19,"")))</f>
        <v/>
      </c>
      <c r="FW19" s="22">
        <v>17</v>
      </c>
      <c r="FX19" s="22" t="str">
        <f>IF('Extrato 1'!$FG$13='Extrato 1'!$GB$29,'Extrato 1'!BD19,IF('Extrato 1'!$FG$13='Extrato 1'!$GC$29,'Extrato 1'!CN19,IF('Extrato 1'!$FG$13='Extrato 1'!$EJ$2,'Extrato 1'!DX19,"")))</f>
        <v/>
      </c>
      <c r="FY19" s="22">
        <v>17</v>
      </c>
      <c r="FZ19" s="22" t="str">
        <f>IF('Extrato 1'!$FG$13='Extrato 1'!$GB$29,'Extrato 1'!BI19,IF('Extrato 1'!$FG$13='Extrato 1'!$GC$29,'Extrato 1'!CS19,IF('Extrato 1'!$FG$13='Extrato 1'!$EJ$2,'Extrato 1'!EC19,"")))</f>
        <v/>
      </c>
      <c r="GK19" s="22" t="str">
        <f>IF('Extrato 1'!GN4=0,"",'Extrato 1'!GN4)</f>
        <v>4ª</v>
      </c>
      <c r="GL19" s="22" t="str">
        <f>IF('Extrato 1'!GK4=0,"",'Extrato 1'!GK4)</f>
        <v>1ª</v>
      </c>
      <c r="GM19" s="22" t="str">
        <f>IF('Extrato 1'!GL4=0,"",'Extrato 1'!GL4)</f>
        <v>2ª</v>
      </c>
      <c r="GN19" s="22" t="str">
        <f>IF('Extrato 1'!GM4=0,"",'Extrato 1'!GM4)</f>
        <v>3ª</v>
      </c>
      <c r="GO19" s="22" t="str">
        <f>IF('Extrato 1'!GO4=0,"",'Extrato 1'!GO4)</f>
        <v>5ª</v>
      </c>
      <c r="GP19" s="22" t="str">
        <f>IF('Extrato 1'!GP4=0,"",'Extrato 1'!GP4)</f>
        <v>6ª</v>
      </c>
      <c r="GQ19" s="22" t="str">
        <f>IF('Extrato 1'!GQ4=0,"",'Extrato 1'!GQ4)</f>
        <v>7ª</v>
      </c>
      <c r="GS19" s="10">
        <v>1</v>
      </c>
      <c r="GT19" s="10">
        <v>2</v>
      </c>
      <c r="GU19" s="10">
        <v>3</v>
      </c>
      <c r="GV19" s="10">
        <v>4</v>
      </c>
      <c r="GW19" s="10">
        <v>5</v>
      </c>
      <c r="GX19" s="10">
        <v>6</v>
      </c>
      <c r="GY19" s="10" t="str">
        <f>'Extrato 1'!$GK$6&amp;" "&amp;1</f>
        <v>≠ 1</v>
      </c>
      <c r="GZ19" s="18" t="str">
        <f>'Extrato 1'!$GK$6&amp;" "&amp;2</f>
        <v>≠ 2</v>
      </c>
      <c r="HA19" s="10" t="str">
        <f>'Extrato 1'!$GK$6&amp;" "&amp;3</f>
        <v>≠ 3</v>
      </c>
      <c r="HB19" s="10" t="str">
        <f>'Extrato 1'!$GK$6&amp;" "&amp;4</f>
        <v>≠ 4</v>
      </c>
      <c r="HC19" s="10" t="str">
        <f>'Extrato 1'!$GK$6&amp;" "&amp;5</f>
        <v>≠ 5</v>
      </c>
      <c r="HD19" s="10" t="str">
        <f>'Extrato 1'!$GK$6&amp;" "&amp;6</f>
        <v>≠ 6</v>
      </c>
      <c r="HE19" s="265" t="s">
        <v>14</v>
      </c>
      <c r="HF19" s="265"/>
      <c r="HG19" s="265"/>
      <c r="HH19" s="265"/>
      <c r="HI19" s="265"/>
      <c r="HJ19" s="265"/>
      <c r="HK19" s="265" t="s">
        <v>13</v>
      </c>
      <c r="HL19" s="265"/>
      <c r="HM19" s="265"/>
      <c r="HN19" s="265"/>
      <c r="HO19" s="265"/>
      <c r="HP19" s="265"/>
      <c r="HQ19" s="10">
        <v>1</v>
      </c>
      <c r="HR19" s="10">
        <v>2</v>
      </c>
      <c r="HS19" s="10">
        <v>3</v>
      </c>
      <c r="HT19" s="10">
        <v>4</v>
      </c>
      <c r="HU19" s="10">
        <v>5</v>
      </c>
      <c r="HV19" s="10">
        <v>6</v>
      </c>
      <c r="HW19" s="265" t="s">
        <v>12</v>
      </c>
      <c r="HX19" s="265"/>
      <c r="HY19" s="265"/>
      <c r="HZ19" s="265"/>
      <c r="IA19" s="265"/>
      <c r="IB19" s="265"/>
      <c r="IC19" s="17" t="str">
        <f t="shared" ref="IC19:IH19" si="15">IF(HQ20=0,"",HQ20&amp;" = ")</f>
        <v xml:space="preserve">1ª = </v>
      </c>
      <c r="ID19" s="17" t="str">
        <f t="shared" si="15"/>
        <v xml:space="preserve">2ª = </v>
      </c>
      <c r="IE19" s="17" t="str">
        <f t="shared" si="15"/>
        <v xml:space="preserve">3ª = </v>
      </c>
      <c r="IF19" s="17" t="str">
        <f t="shared" si="15"/>
        <v xml:space="preserve">5ª = </v>
      </c>
      <c r="IG19" s="17" t="str">
        <f t="shared" si="15"/>
        <v xml:space="preserve">6ª = </v>
      </c>
      <c r="IH19" s="17" t="str">
        <f t="shared" si="15"/>
        <v xml:space="preserve">7ª = </v>
      </c>
      <c r="II19" s="10" t="s">
        <v>11</v>
      </c>
      <c r="IJ19" s="10" t="s">
        <v>10</v>
      </c>
      <c r="IK19" s="10" t="s">
        <v>9</v>
      </c>
      <c r="IL19" s="10" t="s">
        <v>8</v>
      </c>
      <c r="IM19" s="10" t="s">
        <v>7</v>
      </c>
      <c r="IN19" s="10" t="s">
        <v>6</v>
      </c>
      <c r="MB19" s="32">
        <f t="shared" si="12"/>
        <v>15</v>
      </c>
      <c r="MC19" s="32">
        <v>17</v>
      </c>
      <c r="MD19" s="32" t="str">
        <f>IF('Extrato 1'!X17=0,"",'Extrato 1'!X17)</f>
        <v/>
      </c>
      <c r="ME19" s="32"/>
      <c r="MF19" s="32"/>
      <c r="MG19" s="32"/>
      <c r="MH19" s="32"/>
      <c r="MI19" s="32"/>
      <c r="MJ19" s="32"/>
      <c r="MK19" s="32"/>
      <c r="ML19" s="32"/>
      <c r="MM19" s="32"/>
      <c r="MN19" s="32"/>
      <c r="MO19" s="32"/>
      <c r="MP19" s="32"/>
      <c r="MQ19" s="32"/>
      <c r="MR19" s="32"/>
      <c r="MS19" s="32"/>
      <c r="MT19" s="32"/>
      <c r="MU19" s="32"/>
      <c r="MV19" s="32"/>
      <c r="MW19" s="32"/>
      <c r="MX19" s="32"/>
      <c r="MY19" s="32"/>
      <c r="MZ19" s="32"/>
      <c r="NA19" s="32"/>
      <c r="NB19" s="32"/>
      <c r="NC19" s="32"/>
      <c r="ND19" s="32"/>
      <c r="NE19" s="32"/>
    </row>
    <row r="20" spans="2:369" ht="15" customHeight="1" x14ac:dyDescent="0.25">
      <c r="B20" s="19">
        <f>'Extrato 1'!MC22</f>
        <v>20</v>
      </c>
      <c r="C20" s="7">
        <f>Esboço!AX18</f>
        <v>18</v>
      </c>
      <c r="D20" s="4" t="str">
        <f>IF('Análise Quantitativa'!R54=0,"",'Análise Quantitativa'!R54)</f>
        <v/>
      </c>
      <c r="E20" s="3" t="str">
        <f>IF('Análise Quantitativa'!P54=0,"",'Análise Quantitativa'!P54)</f>
        <v/>
      </c>
      <c r="F20" s="19" t="str">
        <f t="shared" si="0"/>
        <v/>
      </c>
      <c r="G20" s="19" t="str">
        <f t="shared" si="1"/>
        <v/>
      </c>
      <c r="H20" s="22" t="str">
        <v/>
      </c>
      <c r="I20" s="22" t="str">
        <v/>
      </c>
      <c r="J20" s="76" t="str">
        <f>IFERROR(IF('Análise Quantitativa'!$D$30="Máximo",RANK(D20,$D$3:$D$72,0),IF('Análise Quantitativa'!$D$30="Mínimo",RANK(D20,$D$3:$D$72,1),IF('Análise Quantitativa'!$D$30="- Mínimo",RANK(D20,$D$3:$D$72,1),""))),"")</f>
        <v/>
      </c>
      <c r="K20" s="76" t="str">
        <f>IFERROR(IF('Análise Quantitativa'!$D$30="Máximo",_xlfn.RANK.EQ(D20,$D$3:$D$72,0)+COUNTIF($D$3:D20,D20)-1,IF('Análise Quantitativa'!$D$30="Mínimo",_xlfn.RANK.EQ(D20,$D$3:$D$72,1)+COUNTIF($D$3:D20,D20)-1,IF('Análise Quantitativa'!$D$30="- Mínimo",_xlfn.RANK.EQ(D20,$D$3:$D$72,1)+COUNTIF($D$3:D20,D20)-1,""))),"")</f>
        <v/>
      </c>
      <c r="L20" s="6" t="str">
        <f>IFERROR(IF(ISBLANK(D20),"",IF(AND(D20&gt;'Extrato 1'!$EW$3),'Extrato 1'!$HR$2,IF(AND(D20&lt;'Extrato 1'!$EX$3),'Extrato 1'!$HQ$2,'Extrato 1'!$HP$2))),"")</f>
        <v>&gt;₯</v>
      </c>
      <c r="M20" s="6" t="e">
        <f>IF((((IF(AND('Extrato 1'!D20&gt;'Extrato 1'!$EW$3),(('Extrato 1'!$EW$3-'Extrato 1'!D20)/'Extrato 1'!D20),IF(AND('Extrato 1'!D20&lt;'Extrato 1'!$EX$3),(('Extrato 1'!$EX$3-'Extrato 1'!D20)/'Extrato 1'!D20),'Extrato 1'!$HW$2)))))&lt;0,IF(AND('Extrato 1'!D20&gt;'Extrato 1'!$EW$3),(('Extrato 1'!$EW$3-'Extrato 1'!D20)/'Extrato 1'!D20),IF(AND('Extrato 1'!D20&lt;'Extrato 1'!$EX$3),(('Extrato 1'!$EX$3-'Extrato 1'!D20)/'Extrato 1'!D20),'Extrato 1'!$HW$2))*-1,IF(AND('Extrato 1'!D20&gt;'Extrato 1'!$EW$3),(('Extrato 1'!$EW$3-'Extrato 1'!D20)/'Extrato 1'!D20),IF(AND('Extrato 1'!D20&lt;'Extrato 1'!$EX$3),(('Extrato 1'!$EX$3-'Extrato 1'!D20)/'Extrato 1'!D20),'Extrato 1'!$HW$2)))</f>
        <v>#VALUE!</v>
      </c>
      <c r="N20" s="6" t="e">
        <f>IF(AND(D20&gt;'Extrato 1'!$EW$3),M20,"")</f>
        <v>#VALUE!</v>
      </c>
      <c r="O20" s="6" t="str">
        <f>IF(D20&lt;'Extrato 1'!$EX$3,M20,"")</f>
        <v/>
      </c>
      <c r="P20" s="5" t="str">
        <f>IF('Extrato 1'!L20='Extrato 1'!$HP$2,'Extrato 1'!D20,"")</f>
        <v/>
      </c>
      <c r="Q20" s="4" t="str">
        <f>IF(ISNA(HLOOKUP($Q$2,'Extrato 1'!$ME$3:$NE$74,B20,0)),"",IF(HLOOKUP($Q$2,'Extrato 1'!$ME$3:$NE$74,B20,0)="","",IF(HLOOKUP($Q$2,'Extrato 1'!$ME$3:$NE$74,B20,0)=0,"",HLOOKUP($Q$2,'Extrato 1'!$ME$3:$NE$74,B20,0))))</f>
        <v/>
      </c>
      <c r="S20" s="77" t="str">
        <f t="shared" si="6"/>
        <v/>
      </c>
      <c r="T20" s="19" t="str">
        <f t="shared" si="2"/>
        <v/>
      </c>
      <c r="U20" s="3" t="str">
        <f>IF('Análise Quantitativa'!C54=0,"",'Análise Quantitativa'!C54)</f>
        <v/>
      </c>
      <c r="V20" s="19" t="str">
        <f t="shared" si="3"/>
        <v/>
      </c>
      <c r="X20" s="19" t="str">
        <f t="shared" si="4"/>
        <v/>
      </c>
      <c r="Y20" s="19" t="str">
        <f t="shared" si="5"/>
        <v/>
      </c>
      <c r="AA20" s="19" t="str">
        <f>IF('Extrato 1'!D20='Extrato 1'!$EF$3,'Extrato 1'!E20,"")</f>
        <v/>
      </c>
      <c r="AB20" s="19" t="str">
        <f>IF(AA20="","-",'Extrato 1'!S20)</f>
        <v>-</v>
      </c>
      <c r="AC20" s="19" t="str">
        <v/>
      </c>
      <c r="AD20" s="19" t="str">
        <f>IF(AC20="","",VLOOKUP(AC20,'Extrato 1'!$S$3:$U$72,3,0))</f>
        <v/>
      </c>
      <c r="AE20" s="2" t="str">
        <f>IF(AC20="","",AD20&amp;" ("&amp;VLOOKUP(AC20,'Extrato 1'!$S$3:$U$72,2,0)&amp;")")</f>
        <v/>
      </c>
      <c r="AF20" s="19" t="str">
        <f>IF('Extrato 1'!D20='Extrato 1'!$EF$4,'Extrato 1'!E20,"")</f>
        <v/>
      </c>
      <c r="AG20" s="19" t="str">
        <f>IF(AF20="","-",'Extrato 1'!$S20)</f>
        <v>-</v>
      </c>
      <c r="AH20" s="19" t="str">
        <v/>
      </c>
      <c r="AI20" s="19" t="str">
        <f>IF(AH20="","",VLOOKUP(AH20,'Extrato 1'!$S$3:$U$72,3,0))</f>
        <v/>
      </c>
      <c r="AJ20" s="2" t="str">
        <f>IF(AH20="","",AI20&amp;" ("&amp;VLOOKUP(AH20,'Extrato 1'!$S$3:$U$72,2,0)&amp;")")</f>
        <v/>
      </c>
      <c r="AK20" s="19" t="str">
        <f>IF('Extrato 1'!D20='Extrato 1'!$EF$5,'Extrato 1'!E20,"")</f>
        <v/>
      </c>
      <c r="AL20" s="19" t="str">
        <f>IF(AK20="","-",'Extrato 1'!$S20)</f>
        <v>-</v>
      </c>
      <c r="AM20" s="19" t="str">
        <v/>
      </c>
      <c r="AN20" s="19" t="str">
        <f>IF(AM20="","",VLOOKUP(AM20,'Extrato 1'!$S$3:$U$72,3,0))</f>
        <v/>
      </c>
      <c r="AO20" s="2" t="str">
        <f>IF(AM20="","",AN20&amp;" ("&amp;VLOOKUP(AM20,'Extrato 1'!$S$3:$U$72,2,0)&amp;")")</f>
        <v/>
      </c>
      <c r="AP20" s="19" t="str">
        <f>IF('Extrato 1'!D20='Extrato 1'!$EF$6,'Extrato 1'!E20,"")</f>
        <v/>
      </c>
      <c r="AQ20" s="19" t="str">
        <f>IF(AP20="","-",'Extrato 1'!$S20)</f>
        <v>-</v>
      </c>
      <c r="AR20" s="19" t="str">
        <v/>
      </c>
      <c r="AS20" s="19" t="str">
        <f>IF(AR20="","",VLOOKUP(AR20,'Extrato 1'!$S$3:$U$72,3,0))</f>
        <v/>
      </c>
      <c r="AT20" s="2" t="str">
        <f>IF(AR20="","",AS20&amp;" ("&amp;VLOOKUP(AR20,'Extrato 1'!$S$3:$U$72,2,0)&amp;")")</f>
        <v/>
      </c>
      <c r="AU20" s="19" t="str">
        <f>IF('Extrato 1'!D20='Extrato 1'!$EF$7,'Extrato 1'!E20,"")</f>
        <v/>
      </c>
      <c r="AV20" s="19" t="str">
        <f>IF(AU20="","-",'Extrato 1'!$S20)</f>
        <v>-</v>
      </c>
      <c r="AW20" s="19" t="str">
        <v/>
      </c>
      <c r="AX20" s="19" t="str">
        <f>IF(AW20="","",VLOOKUP(AW20,'Extrato 1'!$S$3:$U$72,3,0))</f>
        <v/>
      </c>
      <c r="AY20" s="2" t="str">
        <f>IF(AW20="","",AX20&amp;" ("&amp;VLOOKUP(AW20,'Extrato 1'!$S$3:$U$72,2,0)&amp;")")</f>
        <v/>
      </c>
      <c r="AZ20" s="19" t="str">
        <f>IF('Extrato 1'!D20='Extrato 1'!$EF$8,'Extrato 1'!E20,"")</f>
        <v/>
      </c>
      <c r="BA20" s="19" t="str">
        <f>IF(AZ20="","-",'Extrato 1'!$S20)</f>
        <v>-</v>
      </c>
      <c r="BB20" s="19" t="str">
        <v/>
      </c>
      <c r="BC20" s="19" t="str">
        <f>IF(BB20="","",VLOOKUP(BB20,'Extrato 1'!$S$3:$U$72,3,0))</f>
        <v/>
      </c>
      <c r="BD20" s="2" t="str">
        <f>IF(BB20="","",BC20&amp;" ("&amp;VLOOKUP(BB20,'Extrato 1'!$S$3:$U$72,2,0)&amp;")")</f>
        <v/>
      </c>
      <c r="BE20" s="19" t="str">
        <f>IF('Extrato 1'!D20='Extrato 1'!$EF$9,'Extrato 1'!E20,"")</f>
        <v/>
      </c>
      <c r="BF20" s="19" t="str">
        <f>IF(BE20="","-",'Extrato 1'!$S20)</f>
        <v>-</v>
      </c>
      <c r="BG20" s="19" t="str">
        <v/>
      </c>
      <c r="BH20" s="19" t="str">
        <f>IF(BG20="","",VLOOKUP(BG20,'Extrato 1'!$S$3:$U$72,3,0))</f>
        <v/>
      </c>
      <c r="BI20" s="2" t="str">
        <f>IF(BG20="","",BH20&amp;" ("&amp;VLOOKUP(BG20,'Extrato 1'!$S$3:$U$72,2,0)&amp;")")</f>
        <v/>
      </c>
      <c r="BK20" s="19" t="str">
        <f>IF('Extrato 1'!D20='Extrato 1'!$EH$3,'Extrato 1'!E20,"")</f>
        <v/>
      </c>
      <c r="BL20" s="19" t="str">
        <f>IF(BK20="","-",'Extrato 1'!S20)</f>
        <v>-</v>
      </c>
      <c r="BM20" s="19" t="str">
        <v/>
      </c>
      <c r="BN20" s="19" t="str">
        <f>IF(BM20="","",VLOOKUP(BM20,'Extrato 1'!$S$3:$U$72,3,0))</f>
        <v/>
      </c>
      <c r="BO20" s="2" t="str">
        <f>IF(BM20="","",BN20&amp;" ("&amp;VLOOKUP(BM20,'Extrato 1'!$S$3:$U$72,2,0)&amp;")")</f>
        <v/>
      </c>
      <c r="BP20" s="19" t="str">
        <f>IF('Extrato 1'!D20='Extrato 1'!$EH$4,'Extrato 1'!E20,"")</f>
        <v/>
      </c>
      <c r="BQ20" s="19" t="str">
        <f>IF(BP20="","-",'Extrato 1'!$S20)</f>
        <v>-</v>
      </c>
      <c r="BR20" s="19" t="str">
        <v/>
      </c>
      <c r="BS20" s="19" t="str">
        <f>IF(BR20="","",VLOOKUP(BR20,'Extrato 1'!$S$3:$U$72,3,0))</f>
        <v/>
      </c>
      <c r="BT20" s="2" t="str">
        <f>IF(BR20="","",BS20&amp;" ("&amp;VLOOKUP(BR20,'Extrato 1'!$S$3:$U$72,2,0)&amp;")")</f>
        <v/>
      </c>
      <c r="BU20" s="19" t="str">
        <f>IF('Extrato 1'!D20='Extrato 1'!$EH$5,'Extrato 1'!E20,"")</f>
        <v/>
      </c>
      <c r="BV20" s="19" t="str">
        <f>IF(BU20="","-",'Extrato 1'!$S20)</f>
        <v>-</v>
      </c>
      <c r="BW20" s="19" t="str">
        <v/>
      </c>
      <c r="BX20" s="19" t="str">
        <f>IF(BW20="","",VLOOKUP(BW20,'Extrato 1'!$S$3:$U$72,3,0))</f>
        <v/>
      </c>
      <c r="BY20" s="2" t="str">
        <f>IF(BW20="","",BX20&amp;" ("&amp;VLOOKUP(BW20,'Extrato 1'!$S$3:$U$72,2,0)&amp;")")</f>
        <v/>
      </c>
      <c r="BZ20" s="19" t="str">
        <f>IF('Extrato 1'!D20='Extrato 1'!$EH$6,'Extrato 1'!E20,"")</f>
        <v/>
      </c>
      <c r="CA20" s="19" t="str">
        <f>IF(BZ20="","-",'Extrato 1'!$S20)</f>
        <v>-</v>
      </c>
      <c r="CB20" s="19" t="str">
        <v/>
      </c>
      <c r="CC20" s="19" t="str">
        <f>IF(CB20="","",VLOOKUP(CB20,'Extrato 1'!$S$3:$U$72,3,0))</f>
        <v/>
      </c>
      <c r="CD20" s="2" t="str">
        <f>IF(CB20="","",CC20&amp;" ("&amp;VLOOKUP(CB20,'Extrato 1'!$S$3:$U$72,2,0)&amp;")")</f>
        <v/>
      </c>
      <c r="CE20" s="19" t="str">
        <f>IF('Extrato 1'!D20='Extrato 1'!$EH$7,'Extrato 1'!E20,"")</f>
        <v/>
      </c>
      <c r="CF20" s="19" t="str">
        <f>IF(CE20="","-",'Extrato 1'!$S20)</f>
        <v>-</v>
      </c>
      <c r="CG20" s="19" t="str">
        <v/>
      </c>
      <c r="CH20" s="19" t="str">
        <f>IF(CG20="","",VLOOKUP(CG20,'Extrato 1'!$S$3:$U$72,3,0))</f>
        <v/>
      </c>
      <c r="CI20" s="2" t="str">
        <f>IF(CG20="","",CH20&amp;" ("&amp;VLOOKUP(CG20,'Extrato 1'!$S$3:$U$72,2,0)&amp;")")</f>
        <v/>
      </c>
      <c r="CJ20" s="19" t="str">
        <f>IF('Extrato 1'!D20='Extrato 1'!$EH$8,'Extrato 1'!E20,"")</f>
        <v/>
      </c>
      <c r="CK20" s="19" t="str">
        <f>IF(CJ20="","-",'Extrato 1'!$S20)</f>
        <v>-</v>
      </c>
      <c r="CL20" s="19" t="str">
        <v/>
      </c>
      <c r="CM20" s="19" t="str">
        <f>IF(CL20="","",VLOOKUP(CL20,'Extrato 1'!$S$3:$U$72,3,0))</f>
        <v/>
      </c>
      <c r="CN20" s="2" t="str">
        <f>IF(CL20="","",CM20&amp;" ("&amp;VLOOKUP(CL20,'Extrato 1'!$S$3:$U$72,2,0)&amp;")")</f>
        <v/>
      </c>
      <c r="CO20" s="19" t="str">
        <f>IF('Extrato 1'!D20='Extrato 1'!$EH$9,'Extrato 1'!E20,"")</f>
        <v/>
      </c>
      <c r="CP20" s="19" t="str">
        <f>IF(CO20="","-",'Extrato 1'!$S20)</f>
        <v>-</v>
      </c>
      <c r="CQ20" s="19" t="str">
        <v/>
      </c>
      <c r="CR20" s="19" t="str">
        <f>IF(CQ20="","",VLOOKUP(CQ20,'Extrato 1'!$S$3:$U$72,3,0))</f>
        <v/>
      </c>
      <c r="CS20" s="2" t="str">
        <f>IF(CQ20="","",CR20&amp;" ("&amp;VLOOKUP(CQ20,'Extrato 1'!$S$3:$U$72,2,0)&amp;")")</f>
        <v/>
      </c>
      <c r="CU20" s="19" t="str">
        <f>IF('Extrato 1'!D20='Extrato 1'!$EJ$3,'Extrato 1'!E20,"")</f>
        <v/>
      </c>
      <c r="CV20" s="19" t="str">
        <f>IF(CU20="","-",'Extrato 1'!S20)</f>
        <v>-</v>
      </c>
      <c r="CW20" s="19" t="str">
        <v/>
      </c>
      <c r="CX20" s="19" t="str">
        <f>IF(CW20="","",VLOOKUP(CW20,'Extrato 1'!$S$3:$U$72,3,0))</f>
        <v/>
      </c>
      <c r="CY20" s="2" t="str">
        <f>IF(CW20="","",CX20&amp;" ("&amp;VLOOKUP(CW20,'Extrato 1'!$S$3:$U$72,2,0)&amp;")")</f>
        <v/>
      </c>
      <c r="CZ20" s="19" t="str">
        <f>IF('Extrato 1'!D20='Extrato 1'!$EJ$4,'Extrato 1'!E20,"")</f>
        <v/>
      </c>
      <c r="DA20" s="19" t="str">
        <f>IF(CZ20="","-",'Extrato 1'!$S20)</f>
        <v>-</v>
      </c>
      <c r="DB20" s="19" t="str">
        <v/>
      </c>
      <c r="DC20" s="19" t="str">
        <f>IF(DB20="","",VLOOKUP(DB20,'Extrato 1'!$S$3:$U$72,3,0))</f>
        <v/>
      </c>
      <c r="DD20" s="2" t="str">
        <f>IF(DB20="","",DC20&amp;" ("&amp;VLOOKUP(DB20,'Extrato 1'!$S$3:$U$72,2,0)&amp;")")</f>
        <v/>
      </c>
      <c r="DE20" s="19" t="str">
        <f>IF('Extrato 1'!D20='Extrato 1'!$EJ$5,'Extrato 1'!E20,"")</f>
        <v/>
      </c>
      <c r="DF20" s="19" t="str">
        <f>IF(DE20="","-",'Extrato 1'!$S20)</f>
        <v>-</v>
      </c>
      <c r="DG20" s="19" t="str">
        <v/>
      </c>
      <c r="DH20" s="19" t="str">
        <f>IF(DG20="","",VLOOKUP(DG20,'Extrato 1'!$S$3:$U$72,3,0))</f>
        <v/>
      </c>
      <c r="DI20" s="2" t="str">
        <f>IF(DG20="","",DH20&amp;" ("&amp;VLOOKUP(DG20,'Extrato 1'!$S$3:$U$72,2,0)&amp;")")</f>
        <v/>
      </c>
      <c r="DJ20" s="19" t="str">
        <f>IF('Extrato 1'!D20='Extrato 1'!$EJ$6,'Extrato 1'!E20,"")</f>
        <v/>
      </c>
      <c r="DK20" s="19" t="str">
        <f>IF(DJ20="","-",'Extrato 1'!$S20)</f>
        <v>-</v>
      </c>
      <c r="DL20" s="19" t="str">
        <v/>
      </c>
      <c r="DM20" s="19" t="str">
        <f>IF(DL20="","",VLOOKUP(DL20,'Extrato 1'!$S$3:$U$72,3,0))</f>
        <v/>
      </c>
      <c r="DN20" s="2" t="str">
        <f>IF(DL20="","",DM20&amp;" ("&amp;VLOOKUP(DL20,'Extrato 1'!$S$3:$U$72,2,0)&amp;")")</f>
        <v/>
      </c>
      <c r="DO20" s="19" t="str">
        <f>IF('Extrato 1'!D20='Extrato 1'!$EJ$7,'Extrato 1'!E20,"")</f>
        <v/>
      </c>
      <c r="DP20" s="19" t="str">
        <f>IF(DO20="","-",'Extrato 1'!$S20)</f>
        <v>-</v>
      </c>
      <c r="DQ20" s="19" t="str">
        <v/>
      </c>
      <c r="DR20" s="19" t="str">
        <f>IF(DQ20="","",VLOOKUP(DQ20,'Extrato 1'!$S$3:$U$72,3,0))</f>
        <v/>
      </c>
      <c r="DS20" s="2" t="str">
        <f>IF(DQ20="","",DR20&amp;" ("&amp;VLOOKUP(DQ20,'Extrato 1'!$S$3:$U$72,2,0)&amp;")")</f>
        <v/>
      </c>
      <c r="DT20" s="19" t="str">
        <f>IF('Extrato 1'!D20='Extrato 1'!$EJ$8,'Extrato 1'!E20,"")</f>
        <v/>
      </c>
      <c r="DU20" s="19" t="str">
        <f>IF(DT20="","-",'Extrato 1'!$S20)</f>
        <v>-</v>
      </c>
      <c r="DV20" s="19" t="str">
        <v/>
      </c>
      <c r="DW20" s="19" t="str">
        <f>IF(DV20="","",VLOOKUP(DV20,'Extrato 1'!$S$3:$U$72,3,0))</f>
        <v/>
      </c>
      <c r="DX20" s="2" t="str">
        <f>IF(DV20="","",DW20&amp;" ("&amp;VLOOKUP(DV20,'Extrato 1'!$S$3:$U$72,2,0)&amp;")")</f>
        <v/>
      </c>
      <c r="DY20" s="19" t="str">
        <f>IF('Extrato 1'!D20='Extrato 1'!$EJ$9,'Extrato 1'!E20,"")</f>
        <v/>
      </c>
      <c r="DZ20" s="19" t="str">
        <f>IF(DY20="","-",'Extrato 1'!$S20)</f>
        <v>-</v>
      </c>
      <c r="EA20" s="19" t="str">
        <v/>
      </c>
      <c r="EB20" s="19" t="str">
        <f>IF(EA20="","",VLOOKUP(EA20,'Extrato 1'!$S$3:$U$72,3,0))</f>
        <v/>
      </c>
      <c r="EC20" s="2" t="str">
        <f>IF(EA20="","",EB20&amp;" ("&amp;VLOOKUP(EA20,'Extrato 1'!$S$3:$U$72,2,0)&amp;")")</f>
        <v/>
      </c>
      <c r="FM20" s="78">
        <v>18</v>
      </c>
      <c r="FN20" s="78" t="str">
        <f>IF('Extrato 1'!$FG$13='Extrato 1'!$GB$29,'Extrato 1'!AE20,IF('Extrato 1'!$FG$13='Extrato 1'!$GC$29,'Extrato 1'!BO20,IF('Extrato 1'!$FG$13='Extrato 1'!$EJ$2,'Extrato 1'!CY20,"")))</f>
        <v/>
      </c>
      <c r="FO20" s="78">
        <v>18</v>
      </c>
      <c r="FP20" s="78" t="str">
        <f>IF('Extrato 1'!$FG$13='Extrato 1'!$GB$29,'Extrato 1'!AJ20,IF('Extrato 1'!$FG$13='Extrato 1'!$GC$29,'Extrato 1'!BT20,IF('Extrato 1'!$FG$13='Extrato 1'!$EJ$2,'Extrato 1'!DD20,"")))</f>
        <v/>
      </c>
      <c r="FQ20" s="78">
        <v>18</v>
      </c>
      <c r="FR20" s="78" t="str">
        <f>IF('Extrato 1'!$FG$13='Extrato 1'!$GB$29,'Extrato 1'!AO20,IF('Extrato 1'!$FG$13='Extrato 1'!$GC$29,'Extrato 1'!BY20,IF('Extrato 1'!$FG$13='Extrato 1'!$EJ$2,'Extrato 1'!DI20,"")))</f>
        <v/>
      </c>
      <c r="FS20" s="78">
        <v>18</v>
      </c>
      <c r="FT20" s="78" t="str">
        <f>IF('Extrato 1'!$FG$13='Extrato 1'!$GB$29,'Extrato 1'!AT20,IF('Extrato 1'!$FG$13='Extrato 1'!$GC$29,'Extrato 1'!CD20,IF('Extrato 1'!$FG$13='Extrato 1'!$EJ$2,'Extrato 1'!DN20,"")))</f>
        <v/>
      </c>
      <c r="FU20" s="78">
        <v>18</v>
      </c>
      <c r="FV20" s="78" t="str">
        <f>IF('Extrato 1'!$FG$13='Extrato 1'!$GB$29,'Extrato 1'!AY20,IF('Extrato 1'!$FG$13='Extrato 1'!$GC$29,'Extrato 1'!CI20,IF('Extrato 1'!$FG$13='Extrato 1'!$EJ$2,'Extrato 1'!DS20,"")))</f>
        <v/>
      </c>
      <c r="FW20" s="78">
        <v>18</v>
      </c>
      <c r="FX20" s="78" t="str">
        <f>IF('Extrato 1'!$FG$13='Extrato 1'!$GB$29,'Extrato 1'!BD20,IF('Extrato 1'!$FG$13='Extrato 1'!$GC$29,'Extrato 1'!CN20,IF('Extrato 1'!$FG$13='Extrato 1'!$EJ$2,'Extrato 1'!DX20,"")))</f>
        <v/>
      </c>
      <c r="FY20" s="78">
        <v>18</v>
      </c>
      <c r="FZ20" s="78" t="str">
        <f>IF('Extrato 1'!$FG$13='Extrato 1'!$GB$29,'Extrato 1'!BI20,IF('Extrato 1'!$FG$13='Extrato 1'!$GC$29,'Extrato 1'!CS20,IF('Extrato 1'!$FG$13='Extrato 1'!$EJ$2,'Extrato 1'!EC20,"")))</f>
        <v/>
      </c>
      <c r="GB20" s="264" t="str">
        <f>"="</f>
        <v>=</v>
      </c>
      <c r="GC20" s="264"/>
      <c r="GE20" s="19" t="s">
        <v>27</v>
      </c>
      <c r="GF20" s="19" t="s">
        <v>26</v>
      </c>
      <c r="GG20" s="19" t="str">
        <f>"="</f>
        <v>=</v>
      </c>
      <c r="GK20" s="32" t="str">
        <f>IF('Extrato 1'!GN5=0,"",'Extrato 1'!GN5)</f>
        <v/>
      </c>
      <c r="GL20" s="32" t="str">
        <f>IF('Extrato 1'!GK5=0,"",'Extrato 1'!GK5)</f>
        <v/>
      </c>
      <c r="GM20" s="32" t="str">
        <f>IF('Extrato 1'!GL5=0,"",'Extrato 1'!GL5)</f>
        <v/>
      </c>
      <c r="GN20" s="32" t="str">
        <f>IF('Extrato 1'!GM5=0,"",'Extrato 1'!GM5)</f>
        <v/>
      </c>
      <c r="GO20" s="32" t="str">
        <f>IF('Extrato 1'!GO5=0,"",'Extrato 1'!GO5)</f>
        <v/>
      </c>
      <c r="GP20" s="32" t="str">
        <f>IF('Extrato 1'!GP5=0,"",'Extrato 1'!GP5)</f>
        <v/>
      </c>
      <c r="GQ20" s="32" t="str">
        <f>IF('Extrato 1'!GQ5=0,"",'Extrato 1'!GQ5)</f>
        <v/>
      </c>
      <c r="GS20" s="11" t="str">
        <f>IF(HE20='Extrato 1'!$GV$2,'Extrato 1'!$GS$2,ROUND('Extrato 1'!GL22,2)*100&amp;"%")</f>
        <v>-</v>
      </c>
      <c r="GT20" s="11" t="str">
        <f>IF(HF20='Extrato 1'!$GV$2,'Extrato 1'!$GS$2,ROUND('Extrato 1'!GM22,2)*100&amp;"%")</f>
        <v>-</v>
      </c>
      <c r="GU20" s="11" t="str">
        <f>IF(HG20='Extrato 1'!$GV$2,'Extrato 1'!$GS$2,ROUND('Extrato 1'!GN22,2)*100&amp;"%")</f>
        <v>-</v>
      </c>
      <c r="GV20" s="11" t="str">
        <f>IF(HH20='Extrato 1'!$GV$2,'Extrato 1'!$GS$2,ROUND('Extrato 1'!GO22,2)*100&amp;"%")</f>
        <v>-</v>
      </c>
      <c r="GW20" s="11" t="str">
        <f>IF(HI20='Extrato 1'!$GV$2,'Extrato 1'!$GS$2,ROUND('Extrato 1'!GP22,2)*100&amp;"%")</f>
        <v>-</v>
      </c>
      <c r="GX20" s="11" t="str">
        <f>IF(HJ20='Extrato 1'!$GV$2,'Extrato 1'!$GS$2,ROUND('Extrato 1'!GQ22,2)*100&amp;"%")</f>
        <v>-</v>
      </c>
      <c r="GY20" s="15" t="e">
        <f>ROUND('Extrato 1'!GL21,2)</f>
        <v>#VALUE!</v>
      </c>
      <c r="GZ20" s="15" t="e">
        <f>ROUND('Extrato 1'!GM21,2)</f>
        <v>#VALUE!</v>
      </c>
      <c r="HA20" s="15" t="e">
        <f>ROUND('Extrato 1'!GN21,2)</f>
        <v>#VALUE!</v>
      </c>
      <c r="HB20" s="15" t="e">
        <f>ROUND('Extrato 1'!GO21,2)</f>
        <v>#VALUE!</v>
      </c>
      <c r="HC20" s="15" t="e">
        <f>ROUND('Extrato 1'!GP21,2)</f>
        <v>#VALUE!</v>
      </c>
      <c r="HD20" s="15" t="e">
        <f>ROUND('Extrato 1'!GQ21,2)</f>
        <v>#VALUE!</v>
      </c>
      <c r="HE20" s="30" t="str">
        <f>IF(GK20&gt;GL20,$GT$2,IF(GK20&lt;GL20,$GU$2,IF(GK20=GL20,$GV$2)))</f>
        <v>semelhante</v>
      </c>
      <c r="HF20" s="30" t="str">
        <f>IF(GK20&gt;GM20,$GT$2,IF(GK20&lt;GM20,$GU$2,IF(GK20=GM20,$GV$2)))</f>
        <v>semelhante</v>
      </c>
      <c r="HG20" s="30" t="str">
        <f>IF(GK20&gt;GN20,$GT$2,IF(GK20&lt;GN20,$GU$2,IF(GK20=GN20,$GV$2)))</f>
        <v>semelhante</v>
      </c>
      <c r="HH20" s="30" t="str">
        <f>IF(GK20&gt;GO20,$GT$2,IF(GK20&lt;GO20,$GU$2,IF(GK20=GO20,$GV$2)))</f>
        <v>semelhante</v>
      </c>
      <c r="HI20" s="30" t="str">
        <f>IF(GK20&gt;GP20,$GT$2,IF(GK20&lt;GP20,$GU$2,IF(GK20=GP20,$GV$2)))</f>
        <v>semelhante</v>
      </c>
      <c r="HJ20" s="30" t="str">
        <f>IF(GK20&gt;GQ20,$GT$2,IF(GK20&lt;GQ20,$GU$2,IF(GK20=GQ20,$GV$2)))</f>
        <v>semelhante</v>
      </c>
      <c r="HK20" s="30" t="str">
        <f>IF('Extrato 1'!$NI$13='Extrato 1'!$NG$14,'Extrato 1'!$HD$2,IF('Extrato 1'!$NI$13='Extrato 1'!$NH$14,'Extrato 1'!$HF$2,""))</f>
        <v>a</v>
      </c>
      <c r="HL20" s="30" t="str">
        <f>IF('Extrato 1'!$NI$13='Extrato 1'!$NG$14,'Extrato 1'!$HD$2,IF('Extrato 1'!$NI$13='Extrato 1'!$NH$14,'Extrato 1'!$HF$2,""))</f>
        <v>a</v>
      </c>
      <c r="HM20" s="30" t="str">
        <f>IF('Extrato 1'!$NI$13='Extrato 1'!$NG$14,'Extrato 1'!$HD$2,IF('Extrato 1'!$NI$13='Extrato 1'!$NH$14,'Extrato 1'!$HF$2,""))</f>
        <v>a</v>
      </c>
      <c r="HN20" s="30" t="str">
        <f>IF('Extrato 1'!$NI$13='Extrato 1'!$NG$14,'Extrato 1'!$HD$2,IF('Extrato 1'!$NI$13='Extrato 1'!$NH$14,'Extrato 1'!$HF$2,""))</f>
        <v>a</v>
      </c>
      <c r="HO20" s="30" t="str">
        <f>IF('Extrato 1'!$NI$13='Extrato 1'!$NG$14,'Extrato 1'!$HD$2,IF('Extrato 1'!$NI$13='Extrato 1'!$NH$14,'Extrato 1'!$HF$2,""))</f>
        <v>a</v>
      </c>
      <c r="HP20" s="30" t="str">
        <f>IF('Extrato 1'!$NI$13='Extrato 1'!$NG$14,'Extrato 1'!$HD$2,IF('Extrato 1'!$NI$13='Extrato 1'!$NH$14,'Extrato 1'!$HF$2,""))</f>
        <v>a</v>
      </c>
      <c r="HQ20" s="30" t="str">
        <f>IF('Extrato 1'!GL19=0,"",'Extrato 1'!GL19)</f>
        <v>1ª</v>
      </c>
      <c r="HR20" s="30" t="str">
        <f>IF('Extrato 1'!GM19=0,"",'Extrato 1'!GM19)</f>
        <v>2ª</v>
      </c>
      <c r="HS20" s="30" t="str">
        <f>IF('Extrato 1'!GN19=0,"",'Extrato 1'!GN19)</f>
        <v>3ª</v>
      </c>
      <c r="HT20" s="30" t="str">
        <f>IF('Extrato 1'!GO19=0,"",'Extrato 1'!GO19)</f>
        <v>5ª</v>
      </c>
      <c r="HU20" s="30" t="str">
        <f>IF('Extrato 1'!GP19=0,"",'Extrato 1'!GP19)</f>
        <v>6ª</v>
      </c>
      <c r="HV20" s="30" t="str">
        <f>IF('Extrato 1'!GQ19=0,"",'Extrato 1'!GQ19)</f>
        <v>7ª</v>
      </c>
      <c r="HW20" s="30" t="str">
        <f>IF('Extrato 1'!$NI$13='Extrato 1'!$NG$14,'Extrato 1'!$HE$2,IF('Extrato 1'!$NI$13='Extrato 1'!$NH$14,'Extrato 1'!$HG$2,""))</f>
        <v>colocada</v>
      </c>
      <c r="HX20" s="30" t="str">
        <f>IF('Extrato 1'!$NI$13='Extrato 1'!$NG$14,'Extrato 1'!$HE$2,IF('Extrato 1'!$NI$13='Extrato 1'!$NH$14,'Extrato 1'!$HG$2,""))</f>
        <v>colocada</v>
      </c>
      <c r="HY20" s="30" t="str">
        <f>IF('Extrato 1'!$NI$13='Extrato 1'!$NG$14,'Extrato 1'!$HE$2,IF('Extrato 1'!$NI$13='Extrato 1'!$NH$14,'Extrato 1'!$HG$2,""))</f>
        <v>colocada</v>
      </c>
      <c r="HZ20" s="30" t="str">
        <f>IF('Extrato 1'!$NI$13='Extrato 1'!$NG$14,'Extrato 1'!$HE$2,IF('Extrato 1'!$NI$13='Extrato 1'!$NH$14,'Extrato 1'!$HG$2,""))</f>
        <v>colocada</v>
      </c>
      <c r="IA20" s="30" t="str">
        <f>IF('Extrato 1'!$NI$13='Extrato 1'!$NG$14,'Extrato 1'!$HE$2,IF('Extrato 1'!$NI$13='Extrato 1'!$NH$14,'Extrato 1'!$HG$2,""))</f>
        <v>colocada</v>
      </c>
      <c r="IB20" s="30" t="str">
        <f>IF('Extrato 1'!$NI$13='Extrato 1'!$NG$14,'Extrato 1'!$HE$2,IF('Extrato 1'!$NI$13='Extrato 1'!$NH$14,'Extrato 1'!$HG$2,""))</f>
        <v>colocada</v>
      </c>
      <c r="IC20" s="30" t="str">
        <f>IF('Extrato 1'!GL20=0,"",'Extrato 1'!GL20)</f>
        <v/>
      </c>
      <c r="ID20" s="30" t="str">
        <f>IF('Extrato 1'!GM20=0,"",'Extrato 1'!GM20)</f>
        <v/>
      </c>
      <c r="IE20" s="30" t="str">
        <f>IF('Extrato 1'!GN20=0,"",'Extrato 1'!GN20)</f>
        <v/>
      </c>
      <c r="IF20" s="30" t="str">
        <f>IF('Extrato 1'!GO20=0,"",'Extrato 1'!GO20)</f>
        <v/>
      </c>
      <c r="IG20" s="30" t="str">
        <f>IF('Extrato 1'!GP20=0,"",'Extrato 1'!GP20)</f>
        <v/>
      </c>
      <c r="IH20" s="30" t="str">
        <f>IF('Extrato 1'!GQ20=0,"",'Extrato 1'!GQ20)</f>
        <v/>
      </c>
      <c r="II20" s="14" t="str">
        <f>IF('Extrato 1'!HE20='Extrato 1'!$GV$2,'Extrato 1'!HE20&amp;" "&amp;'Extrato 1'!HK20&amp;" "&amp;'Extrato 1'!HQ20&amp;" "&amp;'Extrato 1'!HW20,'Extrato 1'!GS20&amp;" "&amp;"("&amp;'Extrato 1'!$GK$6&amp;": "&amp;'Extrato 1'!GY20&amp;") "&amp;'Extrato 1'!HE20&amp;" "&amp;'Extrato 1'!HK20&amp;" "&amp;'Extrato 1'!HQ20&amp;" "&amp;'Extrato 1'!HW20&amp;" ("&amp;'Extrato 1'!IC20&amp;")")</f>
        <v>semelhante a 1ª colocada</v>
      </c>
      <c r="IJ20" s="14" t="str">
        <f>IF('Extrato 1'!HF20='Extrato 1'!$GV$2,'Extrato 1'!HF20&amp;" "&amp;'Extrato 1'!HL20&amp;" "&amp;'Extrato 1'!HR20&amp;" "&amp;'Extrato 1'!HX20,'Extrato 1'!GT20&amp;" "&amp;"("&amp;'Extrato 1'!$GK$6&amp;": "&amp;'Extrato 1'!GZ20&amp;") "&amp;'Extrato 1'!HF20&amp;" "&amp;'Extrato 1'!HL20&amp;" "&amp;'Extrato 1'!HR20&amp;" "&amp;'Extrato 1'!HX20&amp;" ("&amp;'Extrato 1'!ID20&amp;")")</f>
        <v>semelhante a 2ª colocada</v>
      </c>
      <c r="IK20" s="14" t="str">
        <f>IF('Extrato 1'!HG20='Extrato 1'!$GV$2,'Extrato 1'!HG20&amp;" "&amp;'Extrato 1'!HM20&amp;" "&amp;'Extrato 1'!HS20&amp;" "&amp;'Extrato 1'!HY20,'Extrato 1'!GU20&amp;" "&amp;"("&amp;'Extrato 1'!$GK$6&amp;": "&amp;'Extrato 1'!HA20&amp;") "&amp;'Extrato 1'!HG20&amp;" "&amp;'Extrato 1'!HM20&amp;" "&amp;'Extrato 1'!HS20&amp;" "&amp;'Extrato 1'!HY20&amp;" ("&amp;'Extrato 1'!IE20&amp;")")</f>
        <v>semelhante a 3ª colocada</v>
      </c>
      <c r="IL20" s="14" t="str">
        <f>IF('Extrato 1'!HH20='Extrato 1'!$GV$2,'Extrato 1'!HH20&amp;" "&amp;'Extrato 1'!HN20&amp;" "&amp;'Extrato 1'!HT20&amp;" "&amp;'Extrato 1'!HZ20,'Extrato 1'!GV20&amp;" "&amp;"("&amp;'Extrato 1'!$GK$6&amp;": "&amp;'Extrato 1'!HB20&amp;") "&amp;'Extrato 1'!HH20&amp;" "&amp;'Extrato 1'!HN20&amp;" "&amp;'Extrato 1'!HT20&amp;" "&amp;'Extrato 1'!HZ20&amp;" ("&amp;'Extrato 1'!IF20&amp;")")</f>
        <v>semelhante a 5ª colocada</v>
      </c>
      <c r="IM20" s="14" t="str">
        <f>IF('Extrato 1'!HI20='Extrato 1'!$GV$2,'Extrato 1'!HI20&amp;" "&amp;'Extrato 1'!HO20&amp;" "&amp;'Extrato 1'!HU20&amp;" "&amp;'Extrato 1'!IA20,'Extrato 1'!GW20&amp;" "&amp;"("&amp;'Extrato 1'!$GK$6&amp;": "&amp;'Extrato 1'!HC20&amp;") "&amp;'Extrato 1'!HI20&amp;" "&amp;'Extrato 1'!HO20&amp;" "&amp;'Extrato 1'!HU20&amp;" "&amp;'Extrato 1'!IA20&amp;" ("&amp;'Extrato 1'!IG20&amp;")")</f>
        <v>semelhante a 6ª colocada</v>
      </c>
      <c r="IN20" s="14" t="str">
        <f>IF('Extrato 1'!HJ20='Extrato 1'!$GV$2,'Extrato 1'!HJ20&amp;" "&amp;'Extrato 1'!HP20&amp;" "&amp;'Extrato 1'!HV20&amp;" "&amp;'Extrato 1'!IB20,'Extrato 1'!GX20&amp;" "&amp;"("&amp;'Extrato 1'!$GK$6&amp;": "&amp;'Extrato 1'!HD20&amp;") "&amp;'Extrato 1'!HJ20&amp;" "&amp;'Extrato 1'!HP20&amp;" "&amp;'Extrato 1'!HV20&amp;" "&amp;'Extrato 1'!IB20&amp;" ("&amp;'Extrato 1'!IH20&amp;")")</f>
        <v>semelhante a 7ª colocada</v>
      </c>
      <c r="MB20" s="32">
        <f t="shared" si="12"/>
        <v>16</v>
      </c>
      <c r="MC20" s="32">
        <v>18</v>
      </c>
      <c r="MD20" s="32" t="str">
        <f>IF('Extrato 1'!X18=0,"",'Extrato 1'!X18)</f>
        <v/>
      </c>
      <c r="ME20" s="32"/>
      <c r="MF20" s="32"/>
      <c r="MG20" s="32"/>
      <c r="MH20" s="32"/>
      <c r="MI20" s="32"/>
      <c r="MJ20" s="32"/>
      <c r="MK20" s="32"/>
      <c r="ML20" s="32"/>
      <c r="MM20" s="32"/>
      <c r="MN20" s="32"/>
      <c r="MO20" s="32"/>
      <c r="MP20" s="32"/>
      <c r="MQ20" s="32"/>
      <c r="MR20" s="32"/>
      <c r="MS20" s="32"/>
      <c r="MT20" s="32"/>
      <c r="MU20" s="32"/>
      <c r="MV20" s="32"/>
      <c r="MW20" s="32"/>
      <c r="MX20" s="32"/>
      <c r="MY20" s="32"/>
      <c r="MZ20" s="32"/>
      <c r="NA20" s="32"/>
      <c r="NB20" s="32"/>
      <c r="NC20" s="32"/>
      <c r="ND20" s="32"/>
      <c r="NE20" s="32"/>
    </row>
    <row r="21" spans="2:369" ht="15" customHeight="1" x14ac:dyDescent="0.25">
      <c r="B21" s="19">
        <f>'Extrato 1'!MC23</f>
        <v>21</v>
      </c>
      <c r="C21" s="7">
        <f>Esboço!AX19</f>
        <v>19</v>
      </c>
      <c r="D21" s="4" t="str">
        <f>IF('Análise Quantitativa'!R55=0,"",'Análise Quantitativa'!R55)</f>
        <v/>
      </c>
      <c r="E21" s="3" t="str">
        <f>IF('Análise Quantitativa'!P55=0,"",'Análise Quantitativa'!P55)</f>
        <v/>
      </c>
      <c r="F21" s="19" t="str">
        <f t="shared" si="0"/>
        <v/>
      </c>
      <c r="G21" s="19" t="str">
        <f t="shared" si="1"/>
        <v/>
      </c>
      <c r="H21" s="22" t="str">
        <v/>
      </c>
      <c r="I21" s="22" t="str">
        <v/>
      </c>
      <c r="J21" s="76" t="str">
        <f>IFERROR(IF('Análise Quantitativa'!$D$30="Máximo",RANK(D21,$D$3:$D$72,0),IF('Análise Quantitativa'!$D$30="Mínimo",RANK(D21,$D$3:$D$72,1),IF('Análise Quantitativa'!$D$30="- Mínimo",RANK(D21,$D$3:$D$72,1),""))),"")</f>
        <v/>
      </c>
      <c r="K21" s="76" t="str">
        <f>IFERROR(IF('Análise Quantitativa'!$D$30="Máximo",_xlfn.RANK.EQ(D21,$D$3:$D$72,0)+COUNTIF($D$3:D21,D21)-1,IF('Análise Quantitativa'!$D$30="Mínimo",_xlfn.RANK.EQ(D21,$D$3:$D$72,1)+COUNTIF($D$3:D21,D21)-1,IF('Análise Quantitativa'!$D$30="- Mínimo",_xlfn.RANK.EQ(D21,$D$3:$D$72,1)+COUNTIF($D$3:D21,D21)-1,""))),"")</f>
        <v/>
      </c>
      <c r="L21" s="6" t="str">
        <f>IFERROR(IF(ISBLANK(D21),"",IF(AND(D21&gt;'Extrato 1'!$EW$3),'Extrato 1'!$HR$2,IF(AND(D21&lt;'Extrato 1'!$EX$3),'Extrato 1'!$HQ$2,'Extrato 1'!$HP$2))),"")</f>
        <v>&gt;₯</v>
      </c>
      <c r="M21" s="6" t="e">
        <f>IF((((IF(AND('Extrato 1'!D21&gt;'Extrato 1'!$EW$3),(('Extrato 1'!$EW$3-'Extrato 1'!D21)/'Extrato 1'!D21),IF(AND('Extrato 1'!D21&lt;'Extrato 1'!$EX$3),(('Extrato 1'!$EX$3-'Extrato 1'!D21)/'Extrato 1'!D21),'Extrato 1'!$HW$2)))))&lt;0,IF(AND('Extrato 1'!D21&gt;'Extrato 1'!$EW$3),(('Extrato 1'!$EW$3-'Extrato 1'!D21)/'Extrato 1'!D21),IF(AND('Extrato 1'!D21&lt;'Extrato 1'!$EX$3),(('Extrato 1'!$EX$3-'Extrato 1'!D21)/'Extrato 1'!D21),'Extrato 1'!$HW$2))*-1,IF(AND('Extrato 1'!D21&gt;'Extrato 1'!$EW$3),(('Extrato 1'!$EW$3-'Extrato 1'!D21)/'Extrato 1'!D21),IF(AND('Extrato 1'!D21&lt;'Extrato 1'!$EX$3),(('Extrato 1'!$EX$3-'Extrato 1'!D21)/'Extrato 1'!D21),'Extrato 1'!$HW$2)))</f>
        <v>#VALUE!</v>
      </c>
      <c r="N21" s="6" t="e">
        <f>IF(AND(D21&gt;'Extrato 1'!$EW$3),M21,"")</f>
        <v>#VALUE!</v>
      </c>
      <c r="O21" s="6" t="str">
        <f>IF(D21&lt;'Extrato 1'!$EX$3,M21,"")</f>
        <v/>
      </c>
      <c r="P21" s="5" t="str">
        <f>IF('Extrato 1'!L21='Extrato 1'!$HP$2,'Extrato 1'!D21,"")</f>
        <v/>
      </c>
      <c r="Q21" s="4" t="str">
        <f>IF(ISNA(HLOOKUP($Q$2,'Extrato 1'!$ME$3:$NE$74,B21,0)),"",IF(HLOOKUP($Q$2,'Extrato 1'!$ME$3:$NE$74,B21,0)="","",IF(HLOOKUP($Q$2,'Extrato 1'!$ME$3:$NE$74,B21,0)=0,"",HLOOKUP($Q$2,'Extrato 1'!$ME$3:$NE$74,B21,0))))</f>
        <v/>
      </c>
      <c r="S21" s="77" t="str">
        <f t="shared" si="6"/>
        <v/>
      </c>
      <c r="T21" s="19" t="str">
        <f t="shared" si="2"/>
        <v/>
      </c>
      <c r="U21" s="3" t="str">
        <f>IF('Análise Quantitativa'!C55=0,"",'Análise Quantitativa'!C55)</f>
        <v/>
      </c>
      <c r="V21" s="19" t="str">
        <f t="shared" si="3"/>
        <v/>
      </c>
      <c r="X21" s="19" t="str">
        <f t="shared" si="4"/>
        <v/>
      </c>
      <c r="Y21" s="19" t="str">
        <f t="shared" si="5"/>
        <v/>
      </c>
      <c r="AA21" s="19" t="str">
        <f>IF('Extrato 1'!D21='Extrato 1'!$EF$3,'Extrato 1'!E21,"")</f>
        <v/>
      </c>
      <c r="AB21" s="19" t="str">
        <f>IF(AA21="","-",'Extrato 1'!S21)</f>
        <v>-</v>
      </c>
      <c r="AC21" s="19" t="str">
        <v/>
      </c>
      <c r="AD21" s="19" t="str">
        <f>IF(AC21="","",VLOOKUP(AC21,'Extrato 1'!$S$3:$U$72,3,0))</f>
        <v/>
      </c>
      <c r="AE21" s="2" t="str">
        <f>IF(AC21="","",AD21&amp;" ("&amp;VLOOKUP(AC21,'Extrato 1'!$S$3:$U$72,2,0)&amp;")")</f>
        <v/>
      </c>
      <c r="AF21" s="19" t="str">
        <f>IF('Extrato 1'!D21='Extrato 1'!$EF$4,'Extrato 1'!E21,"")</f>
        <v/>
      </c>
      <c r="AG21" s="19" t="str">
        <f>IF(AF21="","-",'Extrato 1'!$S21)</f>
        <v>-</v>
      </c>
      <c r="AH21" s="19" t="str">
        <v/>
      </c>
      <c r="AI21" s="19" t="str">
        <f>IF(AH21="","",VLOOKUP(AH21,'Extrato 1'!$S$3:$U$72,3,0))</f>
        <v/>
      </c>
      <c r="AJ21" s="2" t="str">
        <f>IF(AH21="","",AI21&amp;" ("&amp;VLOOKUP(AH21,'Extrato 1'!$S$3:$U$72,2,0)&amp;")")</f>
        <v/>
      </c>
      <c r="AK21" s="19" t="str">
        <f>IF('Extrato 1'!D21='Extrato 1'!$EF$5,'Extrato 1'!E21,"")</f>
        <v/>
      </c>
      <c r="AL21" s="19" t="str">
        <f>IF(AK21="","-",'Extrato 1'!$S21)</f>
        <v>-</v>
      </c>
      <c r="AM21" s="19" t="str">
        <v/>
      </c>
      <c r="AN21" s="19" t="str">
        <f>IF(AM21="","",VLOOKUP(AM21,'Extrato 1'!$S$3:$U$72,3,0))</f>
        <v/>
      </c>
      <c r="AO21" s="2" t="str">
        <f>IF(AM21="","",AN21&amp;" ("&amp;VLOOKUP(AM21,'Extrato 1'!$S$3:$U$72,2,0)&amp;")")</f>
        <v/>
      </c>
      <c r="AP21" s="19" t="str">
        <f>IF('Extrato 1'!D21='Extrato 1'!$EF$6,'Extrato 1'!E21,"")</f>
        <v/>
      </c>
      <c r="AQ21" s="19" t="str">
        <f>IF(AP21="","-",'Extrato 1'!$S21)</f>
        <v>-</v>
      </c>
      <c r="AR21" s="19" t="str">
        <v/>
      </c>
      <c r="AS21" s="19" t="str">
        <f>IF(AR21="","",VLOOKUP(AR21,'Extrato 1'!$S$3:$U$72,3,0))</f>
        <v/>
      </c>
      <c r="AT21" s="2" t="str">
        <f>IF(AR21="","",AS21&amp;" ("&amp;VLOOKUP(AR21,'Extrato 1'!$S$3:$U$72,2,0)&amp;")")</f>
        <v/>
      </c>
      <c r="AU21" s="19" t="str">
        <f>IF('Extrato 1'!D21='Extrato 1'!$EF$7,'Extrato 1'!E21,"")</f>
        <v/>
      </c>
      <c r="AV21" s="19" t="str">
        <f>IF(AU21="","-",'Extrato 1'!$S21)</f>
        <v>-</v>
      </c>
      <c r="AW21" s="19" t="str">
        <v/>
      </c>
      <c r="AX21" s="19" t="str">
        <f>IF(AW21="","",VLOOKUP(AW21,'Extrato 1'!$S$3:$U$72,3,0))</f>
        <v/>
      </c>
      <c r="AY21" s="2" t="str">
        <f>IF(AW21="","",AX21&amp;" ("&amp;VLOOKUP(AW21,'Extrato 1'!$S$3:$U$72,2,0)&amp;")")</f>
        <v/>
      </c>
      <c r="AZ21" s="19" t="str">
        <f>IF('Extrato 1'!D21='Extrato 1'!$EF$8,'Extrato 1'!E21,"")</f>
        <v/>
      </c>
      <c r="BA21" s="19" t="str">
        <f>IF(AZ21="","-",'Extrato 1'!$S21)</f>
        <v>-</v>
      </c>
      <c r="BB21" s="19" t="str">
        <v/>
      </c>
      <c r="BC21" s="19" t="str">
        <f>IF(BB21="","",VLOOKUP(BB21,'Extrato 1'!$S$3:$U$72,3,0))</f>
        <v/>
      </c>
      <c r="BD21" s="2" t="str">
        <f>IF(BB21="","",BC21&amp;" ("&amp;VLOOKUP(BB21,'Extrato 1'!$S$3:$U$72,2,0)&amp;")")</f>
        <v/>
      </c>
      <c r="BE21" s="19" t="str">
        <f>IF('Extrato 1'!D21='Extrato 1'!$EF$9,'Extrato 1'!E21,"")</f>
        <v/>
      </c>
      <c r="BF21" s="19" t="str">
        <f>IF(BE21="","-",'Extrato 1'!$S21)</f>
        <v>-</v>
      </c>
      <c r="BG21" s="19" t="str">
        <v/>
      </c>
      <c r="BH21" s="19" t="str">
        <f>IF(BG21="","",VLOOKUP(BG21,'Extrato 1'!$S$3:$U$72,3,0))</f>
        <v/>
      </c>
      <c r="BI21" s="2" t="str">
        <f>IF(BG21="","",BH21&amp;" ("&amp;VLOOKUP(BG21,'Extrato 1'!$S$3:$U$72,2,0)&amp;")")</f>
        <v/>
      </c>
      <c r="BK21" s="19" t="str">
        <f>IF('Extrato 1'!D21='Extrato 1'!$EH$3,'Extrato 1'!E21,"")</f>
        <v/>
      </c>
      <c r="BL21" s="19" t="str">
        <f>IF(BK21="","-",'Extrato 1'!S21)</f>
        <v>-</v>
      </c>
      <c r="BM21" s="19" t="str">
        <v/>
      </c>
      <c r="BN21" s="19" t="str">
        <f>IF(BM21="","",VLOOKUP(BM21,'Extrato 1'!$S$3:$U$72,3,0))</f>
        <v/>
      </c>
      <c r="BO21" s="2" t="str">
        <f>IF(BM21="","",BN21&amp;" ("&amp;VLOOKUP(BM21,'Extrato 1'!$S$3:$U$72,2,0)&amp;")")</f>
        <v/>
      </c>
      <c r="BP21" s="19" t="str">
        <f>IF('Extrato 1'!D21='Extrato 1'!$EH$4,'Extrato 1'!E21,"")</f>
        <v/>
      </c>
      <c r="BQ21" s="19" t="str">
        <f>IF(BP21="","-",'Extrato 1'!$S21)</f>
        <v>-</v>
      </c>
      <c r="BR21" s="19" t="str">
        <v/>
      </c>
      <c r="BS21" s="19" t="str">
        <f>IF(BR21="","",VLOOKUP(BR21,'Extrato 1'!$S$3:$U$72,3,0))</f>
        <v/>
      </c>
      <c r="BT21" s="2" t="str">
        <f>IF(BR21="","",BS21&amp;" ("&amp;VLOOKUP(BR21,'Extrato 1'!$S$3:$U$72,2,0)&amp;")")</f>
        <v/>
      </c>
      <c r="BU21" s="19" t="str">
        <f>IF('Extrato 1'!D21='Extrato 1'!$EH$5,'Extrato 1'!E21,"")</f>
        <v/>
      </c>
      <c r="BV21" s="19" t="str">
        <f>IF(BU21="","-",'Extrato 1'!$S21)</f>
        <v>-</v>
      </c>
      <c r="BW21" s="19" t="str">
        <v/>
      </c>
      <c r="BX21" s="19" t="str">
        <f>IF(BW21="","",VLOOKUP(BW21,'Extrato 1'!$S$3:$U$72,3,0))</f>
        <v/>
      </c>
      <c r="BY21" s="2" t="str">
        <f>IF(BW21="","",BX21&amp;" ("&amp;VLOOKUP(BW21,'Extrato 1'!$S$3:$U$72,2,0)&amp;")")</f>
        <v/>
      </c>
      <c r="BZ21" s="19" t="str">
        <f>IF('Extrato 1'!D21='Extrato 1'!$EH$6,'Extrato 1'!E21,"")</f>
        <v/>
      </c>
      <c r="CA21" s="19" t="str">
        <f>IF(BZ21="","-",'Extrato 1'!$S21)</f>
        <v>-</v>
      </c>
      <c r="CB21" s="19" t="str">
        <v/>
      </c>
      <c r="CC21" s="19" t="str">
        <f>IF(CB21="","",VLOOKUP(CB21,'Extrato 1'!$S$3:$U$72,3,0))</f>
        <v/>
      </c>
      <c r="CD21" s="2" t="str">
        <f>IF(CB21="","",CC21&amp;" ("&amp;VLOOKUP(CB21,'Extrato 1'!$S$3:$U$72,2,0)&amp;")")</f>
        <v/>
      </c>
      <c r="CE21" s="19" t="str">
        <f>IF('Extrato 1'!D21='Extrato 1'!$EH$7,'Extrato 1'!E21,"")</f>
        <v/>
      </c>
      <c r="CF21" s="19" t="str">
        <f>IF(CE21="","-",'Extrato 1'!$S21)</f>
        <v>-</v>
      </c>
      <c r="CG21" s="19" t="str">
        <v/>
      </c>
      <c r="CH21" s="19" t="str">
        <f>IF(CG21="","",VLOOKUP(CG21,'Extrato 1'!$S$3:$U$72,3,0))</f>
        <v/>
      </c>
      <c r="CI21" s="2" t="str">
        <f>IF(CG21="","",CH21&amp;" ("&amp;VLOOKUP(CG21,'Extrato 1'!$S$3:$U$72,2,0)&amp;")")</f>
        <v/>
      </c>
      <c r="CJ21" s="19" t="str">
        <f>IF('Extrato 1'!D21='Extrato 1'!$EH$8,'Extrato 1'!E21,"")</f>
        <v/>
      </c>
      <c r="CK21" s="19" t="str">
        <f>IF(CJ21="","-",'Extrato 1'!$S21)</f>
        <v>-</v>
      </c>
      <c r="CL21" s="19" t="str">
        <v/>
      </c>
      <c r="CM21" s="19" t="str">
        <f>IF(CL21="","",VLOOKUP(CL21,'Extrato 1'!$S$3:$U$72,3,0))</f>
        <v/>
      </c>
      <c r="CN21" s="2" t="str">
        <f>IF(CL21="","",CM21&amp;" ("&amp;VLOOKUP(CL21,'Extrato 1'!$S$3:$U$72,2,0)&amp;")")</f>
        <v/>
      </c>
      <c r="CO21" s="19" t="str">
        <f>IF('Extrato 1'!D21='Extrato 1'!$EH$9,'Extrato 1'!E21,"")</f>
        <v/>
      </c>
      <c r="CP21" s="19" t="str">
        <f>IF(CO21="","-",'Extrato 1'!$S21)</f>
        <v>-</v>
      </c>
      <c r="CQ21" s="19" t="str">
        <v/>
      </c>
      <c r="CR21" s="19" t="str">
        <f>IF(CQ21="","",VLOOKUP(CQ21,'Extrato 1'!$S$3:$U$72,3,0))</f>
        <v/>
      </c>
      <c r="CS21" s="2" t="str">
        <f>IF(CQ21="","",CR21&amp;" ("&amp;VLOOKUP(CQ21,'Extrato 1'!$S$3:$U$72,2,0)&amp;")")</f>
        <v/>
      </c>
      <c r="CU21" s="19" t="str">
        <f>IF('Extrato 1'!D21='Extrato 1'!$EJ$3,'Extrato 1'!E21,"")</f>
        <v/>
      </c>
      <c r="CV21" s="19" t="str">
        <f>IF(CU21="","-",'Extrato 1'!S21)</f>
        <v>-</v>
      </c>
      <c r="CW21" s="19" t="str">
        <v/>
      </c>
      <c r="CX21" s="19" t="str">
        <f>IF(CW21="","",VLOOKUP(CW21,'Extrato 1'!$S$3:$U$72,3,0))</f>
        <v/>
      </c>
      <c r="CY21" s="2" t="str">
        <f>IF(CW21="","",CX21&amp;" ("&amp;VLOOKUP(CW21,'Extrato 1'!$S$3:$U$72,2,0)&amp;")")</f>
        <v/>
      </c>
      <c r="CZ21" s="19" t="str">
        <f>IF('Extrato 1'!D21='Extrato 1'!$EJ$4,'Extrato 1'!E21,"")</f>
        <v/>
      </c>
      <c r="DA21" s="19" t="str">
        <f>IF(CZ21="","-",'Extrato 1'!$S21)</f>
        <v>-</v>
      </c>
      <c r="DB21" s="19" t="str">
        <v/>
      </c>
      <c r="DC21" s="19" t="str">
        <f>IF(DB21="","",VLOOKUP(DB21,'Extrato 1'!$S$3:$U$72,3,0))</f>
        <v/>
      </c>
      <c r="DD21" s="2" t="str">
        <f>IF(DB21="","",DC21&amp;" ("&amp;VLOOKUP(DB21,'Extrato 1'!$S$3:$U$72,2,0)&amp;")")</f>
        <v/>
      </c>
      <c r="DE21" s="19" t="str">
        <f>IF('Extrato 1'!D21='Extrato 1'!$EJ$5,'Extrato 1'!E21,"")</f>
        <v/>
      </c>
      <c r="DF21" s="19" t="str">
        <f>IF(DE21="","-",'Extrato 1'!$S21)</f>
        <v>-</v>
      </c>
      <c r="DG21" s="19" t="str">
        <v/>
      </c>
      <c r="DH21" s="19" t="str">
        <f>IF(DG21="","",VLOOKUP(DG21,'Extrato 1'!$S$3:$U$72,3,0))</f>
        <v/>
      </c>
      <c r="DI21" s="2" t="str">
        <f>IF(DG21="","",DH21&amp;" ("&amp;VLOOKUP(DG21,'Extrato 1'!$S$3:$U$72,2,0)&amp;")")</f>
        <v/>
      </c>
      <c r="DJ21" s="19" t="str">
        <f>IF('Extrato 1'!D21='Extrato 1'!$EJ$6,'Extrato 1'!E21,"")</f>
        <v/>
      </c>
      <c r="DK21" s="19" t="str">
        <f>IF(DJ21="","-",'Extrato 1'!$S21)</f>
        <v>-</v>
      </c>
      <c r="DL21" s="19" t="str">
        <v/>
      </c>
      <c r="DM21" s="19" t="str">
        <f>IF(DL21="","",VLOOKUP(DL21,'Extrato 1'!$S$3:$U$72,3,0))</f>
        <v/>
      </c>
      <c r="DN21" s="2" t="str">
        <f>IF(DL21="","",DM21&amp;" ("&amp;VLOOKUP(DL21,'Extrato 1'!$S$3:$U$72,2,0)&amp;")")</f>
        <v/>
      </c>
      <c r="DO21" s="19" t="str">
        <f>IF('Extrato 1'!D21='Extrato 1'!$EJ$7,'Extrato 1'!E21,"")</f>
        <v/>
      </c>
      <c r="DP21" s="19" t="str">
        <f>IF(DO21="","-",'Extrato 1'!$S21)</f>
        <v>-</v>
      </c>
      <c r="DQ21" s="19" t="str">
        <v/>
      </c>
      <c r="DR21" s="19" t="str">
        <f>IF(DQ21="","",VLOOKUP(DQ21,'Extrato 1'!$S$3:$U$72,3,0))</f>
        <v/>
      </c>
      <c r="DS21" s="2" t="str">
        <f>IF(DQ21="","",DR21&amp;" ("&amp;VLOOKUP(DQ21,'Extrato 1'!$S$3:$U$72,2,0)&amp;")")</f>
        <v/>
      </c>
      <c r="DT21" s="19" t="str">
        <f>IF('Extrato 1'!D21='Extrato 1'!$EJ$8,'Extrato 1'!E21,"")</f>
        <v/>
      </c>
      <c r="DU21" s="19" t="str">
        <f>IF(DT21="","-",'Extrato 1'!$S21)</f>
        <v>-</v>
      </c>
      <c r="DV21" s="19" t="str">
        <v/>
      </c>
      <c r="DW21" s="19" t="str">
        <f>IF(DV21="","",VLOOKUP(DV21,'Extrato 1'!$S$3:$U$72,3,0))</f>
        <v/>
      </c>
      <c r="DX21" s="2" t="str">
        <f>IF(DV21="","",DW21&amp;" ("&amp;VLOOKUP(DV21,'Extrato 1'!$S$3:$U$72,2,0)&amp;")")</f>
        <v/>
      </c>
      <c r="DY21" s="19" t="str">
        <f>IF('Extrato 1'!D21='Extrato 1'!$EJ$9,'Extrato 1'!E21,"")</f>
        <v/>
      </c>
      <c r="DZ21" s="19" t="str">
        <f>IF(DY21="","-",'Extrato 1'!$S21)</f>
        <v>-</v>
      </c>
      <c r="EA21" s="19" t="str">
        <v/>
      </c>
      <c r="EB21" s="19" t="str">
        <f>IF(EA21="","",VLOOKUP(EA21,'Extrato 1'!$S$3:$U$72,3,0))</f>
        <v/>
      </c>
      <c r="EC21" s="2" t="str">
        <f>IF(EA21="","",EB21&amp;" ("&amp;VLOOKUP(EA21,'Extrato 1'!$S$3:$U$72,2,0)&amp;")")</f>
        <v/>
      </c>
      <c r="FM21" s="78">
        <v>19</v>
      </c>
      <c r="FN21" s="78" t="str">
        <f>IF('Extrato 1'!$FG$13='Extrato 1'!$GB$29,'Extrato 1'!AE21,IF('Extrato 1'!$FG$13='Extrato 1'!$GC$29,'Extrato 1'!BO21,IF('Extrato 1'!$FG$13='Extrato 1'!$EJ$2,'Extrato 1'!CY21,"")))</f>
        <v/>
      </c>
      <c r="FO21" s="78">
        <v>19</v>
      </c>
      <c r="FP21" s="78" t="str">
        <f>IF('Extrato 1'!$FG$13='Extrato 1'!$GB$29,'Extrato 1'!AJ21,IF('Extrato 1'!$FG$13='Extrato 1'!$GC$29,'Extrato 1'!BT21,IF('Extrato 1'!$FG$13='Extrato 1'!$EJ$2,'Extrato 1'!DD21,"")))</f>
        <v/>
      </c>
      <c r="FQ21" s="78">
        <v>19</v>
      </c>
      <c r="FR21" s="78" t="str">
        <f>IF('Extrato 1'!$FG$13='Extrato 1'!$GB$29,'Extrato 1'!AO21,IF('Extrato 1'!$FG$13='Extrato 1'!$GC$29,'Extrato 1'!BY21,IF('Extrato 1'!$FG$13='Extrato 1'!$EJ$2,'Extrato 1'!DI21,"")))</f>
        <v/>
      </c>
      <c r="FS21" s="78">
        <v>19</v>
      </c>
      <c r="FT21" s="78" t="str">
        <f>IF('Extrato 1'!$FG$13='Extrato 1'!$GB$29,'Extrato 1'!AT21,IF('Extrato 1'!$FG$13='Extrato 1'!$GC$29,'Extrato 1'!CD21,IF('Extrato 1'!$FG$13='Extrato 1'!$EJ$2,'Extrato 1'!DN21,"")))</f>
        <v/>
      </c>
      <c r="FU21" s="78">
        <v>19</v>
      </c>
      <c r="FV21" s="78" t="str">
        <f>IF('Extrato 1'!$FG$13='Extrato 1'!$GB$29,'Extrato 1'!AY21,IF('Extrato 1'!$FG$13='Extrato 1'!$GC$29,'Extrato 1'!CI21,IF('Extrato 1'!$FG$13='Extrato 1'!$EJ$2,'Extrato 1'!DS21,"")))</f>
        <v/>
      </c>
      <c r="FW21" s="78">
        <v>19</v>
      </c>
      <c r="FX21" s="78" t="str">
        <f>IF('Extrato 1'!$FG$13='Extrato 1'!$GB$29,'Extrato 1'!BD21,IF('Extrato 1'!$FG$13='Extrato 1'!$GC$29,'Extrato 1'!CN21,IF('Extrato 1'!$FG$13='Extrato 1'!$EJ$2,'Extrato 1'!DX21,"")))</f>
        <v/>
      </c>
      <c r="FY21" s="78">
        <v>19</v>
      </c>
      <c r="FZ21" s="78" t="str">
        <f>IF('Extrato 1'!$FG$13='Extrato 1'!$GB$29,'Extrato 1'!BI21,IF('Extrato 1'!$FG$13='Extrato 1'!$GC$29,'Extrato 1'!CS21,IF('Extrato 1'!$FG$13='Extrato 1'!$EJ$2,'Extrato 1'!EC21,"")))</f>
        <v/>
      </c>
      <c r="GB21" s="30">
        <v>3</v>
      </c>
      <c r="GC21" s="30" t="s">
        <v>25</v>
      </c>
      <c r="GE21" s="30" t="str">
        <f>'Extrato 1'!FJ3</f>
        <v>1ª</v>
      </c>
      <c r="GF21" s="30" t="str">
        <f>IF('Extrato 1'!$FG$13='Extrato 1'!$GB$29,'Extrato 1'!FJ3&amp;" Colocação ("&amp;'Extrato 1'!EG3&amp;")",IF('Extrato 1'!$FG$13='Extrato 1'!$GC$29,'Extrato 1'!FJ3&amp;" Colocação ("&amp;'Extrato 1'!EI3&amp;")",IF('Extrato 1'!$FG$13='Extrato 1'!$EJ$2,'Extrato 1'!FJ3&amp;" Colocação ("&amp;'Extrato 1'!EK3&amp;")","")))</f>
        <v>1ª Colocação (1)</v>
      </c>
      <c r="GG21" s="30" t="str">
        <f t="shared" ref="GG21:GG27" si="16">IF(GE21=0,"",GE21)</f>
        <v>1ª</v>
      </c>
      <c r="GK21" s="10" t="s">
        <v>4</v>
      </c>
      <c r="GL21" s="12" t="str">
        <f>IF(GK20="","",IF(GL20="","",IF((GK20-GL20)&lt;0,(GK20-GL20)*-1,(GK20-GL20)*1)))</f>
        <v/>
      </c>
      <c r="GM21" s="12" t="str">
        <f>IF(GK20="","",IF(GM20="","",IF((GK20-GM20)&lt;0,(GK20-GM20)*-1,(GK20-GM20)*1)))</f>
        <v/>
      </c>
      <c r="GN21" s="12" t="str">
        <f>IF(GK20="","",IF(GN20="","",IF((GK20-GN20)&lt;0,(GK20-GN20)*-1,(GK20-GN20)*1)))</f>
        <v/>
      </c>
      <c r="GO21" s="12" t="str">
        <f>IF(GK20="","",IF(GO20="","",IF((GK20-GO20)&lt;0,(GK20-GO20)*-1,(GK20-GO20)*1)))</f>
        <v/>
      </c>
      <c r="GP21" s="12" t="str">
        <f>IF(GK20="","",IF(GP20="","",IF((GK20-GP20)&lt;0,(GK20-GP20)*-1,(GK20-GP20)*1)))</f>
        <v/>
      </c>
      <c r="GQ21" s="12" t="str">
        <f>IF(GK20="","",IF(GQ20="","",IF((GK20-GQ20)&lt;0,(GK20-GQ20)*-1,(GK20-GQ20)*1)))</f>
        <v/>
      </c>
      <c r="GS21" s="11" t="str">
        <f>IF(ISERROR('Extrato 1'!II20&amp;" e"&amp;" "&amp;'Extrato 1'!IJ20&amp;"."),"-",'Extrato 1'!II20&amp;" e"&amp;" "&amp;'Extrato 1'!IJ20&amp;".")</f>
        <v>semelhante a 1ª colocada e semelhante a 2ª colocada.</v>
      </c>
      <c r="GT21" s="11" t="str">
        <f>IF(ISERROR('Extrato 1'!II20&amp;","&amp;" "&amp;'Extrato 1'!IJ20&amp;" e"&amp;" "&amp;'Extrato 1'!IK20&amp;"."),"-",'Extrato 1'!II20&amp;","&amp;" "&amp;'Extrato 1'!IJ20&amp;" e"&amp;" "&amp;'Extrato 1'!IK20&amp;".")</f>
        <v>semelhante a 1ª colocada, semelhante a 2ª colocada e semelhante a 3ª colocada.</v>
      </c>
      <c r="GU21" s="11" t="str">
        <f>IF(ISERROR('Extrato 1'!II20&amp;","&amp;" "&amp;'Extrato 1'!IJ20&amp;","&amp;" "&amp;'Extrato 1'!IK20&amp;" e"&amp;" "&amp;'Extrato 1'!IL20&amp;"."),"-",'Extrato 1'!II20&amp;","&amp;" "&amp;'Extrato 1'!IJ20&amp;","&amp;" "&amp;'Extrato 1'!IK20&amp;" e"&amp;" "&amp;'Extrato 1'!IL20&amp;".")</f>
        <v>semelhante a 1ª colocada, semelhante a 2ª colocada, semelhante a 3ª colocada e semelhante a 5ª colocada.</v>
      </c>
      <c r="GV21" s="11" t="str">
        <f>IF(ISERROR('Extrato 1'!II20&amp;","&amp;" "&amp;'Extrato 1'!IJ20&amp;","&amp;" "&amp;'Extrato 1'!IK20&amp;","&amp;" "&amp;'Extrato 1'!IL20&amp;" e"&amp;" "&amp;'Extrato 1'!IM20&amp;"."),"-",'Extrato 1'!II20&amp;","&amp;" "&amp;'Extrato 1'!IJ20&amp;","&amp;" "&amp;'Extrato 1'!IK20&amp;","&amp;" "&amp;'Extrato 1'!IL20&amp;" e"&amp;" "&amp;'Extrato 1'!IM20&amp;".")</f>
        <v>semelhante a 1ª colocada, semelhante a 2ª colocada, semelhante a 3ª colocada, semelhante a 5ª colocada e semelhante a 6ª colocada.</v>
      </c>
      <c r="GW21" s="11" t="str">
        <f>IF(ISERROR('Extrato 1'!II20&amp;","&amp;" "&amp;'Extrato 1'!IJ20&amp;","&amp;" "&amp;'Extrato 1'!IK20&amp;","&amp;" "&amp;'Extrato 1'!IL20&amp;","&amp;" "&amp;'Extrato 1'!IM20&amp;"e"&amp;" "&amp;'Extrato 1'!IN20&amp;"."),"-",'Extrato 1'!II20&amp;","&amp;" "&amp;'Extrato 1'!IJ20&amp;","&amp;" "&amp;'Extrato 1'!IK20&amp;","&amp;" "&amp;'Extrato 1'!IL20&amp;","&amp;" "&amp;'Extrato 1'!IM20&amp;" e"&amp;" "&amp;'Extrato 1'!IN20&amp;".")</f>
        <v>semelhante a 1ª colocada, semelhante a 2ª colocada, semelhante a 3ª colocada, semelhante a 5ª colocada, semelhante a 6ª colocada e semelhante a 7ª colocada.</v>
      </c>
      <c r="MB21" s="32">
        <f t="shared" si="12"/>
        <v>17</v>
      </c>
      <c r="MC21" s="32">
        <v>19</v>
      </c>
      <c r="MD21" s="32" t="str">
        <f>IF('Extrato 1'!X19=0,"",'Extrato 1'!X19)</f>
        <v/>
      </c>
      <c r="ME21" s="32"/>
      <c r="MF21" s="32"/>
      <c r="MG21" s="32"/>
      <c r="MH21" s="32"/>
      <c r="MI21" s="32"/>
      <c r="MJ21" s="32"/>
      <c r="MK21" s="32"/>
      <c r="ML21" s="32"/>
      <c r="MM21" s="32"/>
      <c r="MN21" s="32"/>
      <c r="MO21" s="32"/>
      <c r="MP21" s="32"/>
      <c r="MQ21" s="32"/>
      <c r="MR21" s="32"/>
      <c r="MS21" s="32"/>
      <c r="MT21" s="32"/>
      <c r="MU21" s="32"/>
      <c r="MV21" s="32"/>
      <c r="MW21" s="32"/>
      <c r="MX21" s="32"/>
      <c r="MY21" s="32"/>
      <c r="MZ21" s="32"/>
      <c r="NA21" s="32"/>
      <c r="NB21" s="32"/>
      <c r="NC21" s="32"/>
      <c r="ND21" s="32"/>
      <c r="NE21" s="32"/>
    </row>
    <row r="22" spans="2:369" ht="15" customHeight="1" x14ac:dyDescent="0.25">
      <c r="B22" s="19">
        <f>'Extrato 1'!MC24</f>
        <v>22</v>
      </c>
      <c r="C22" s="7">
        <f>Esboço!AX20</f>
        <v>20</v>
      </c>
      <c r="D22" s="4" t="str">
        <f>IF('Análise Quantitativa'!R56=0,"",'Análise Quantitativa'!R56)</f>
        <v/>
      </c>
      <c r="E22" s="3" t="str">
        <f>IF('Análise Quantitativa'!P56=0,"",'Análise Quantitativa'!P56)</f>
        <v/>
      </c>
      <c r="F22" s="19" t="str">
        <f t="shared" si="0"/>
        <v/>
      </c>
      <c r="G22" s="19" t="str">
        <f t="shared" si="1"/>
        <v/>
      </c>
      <c r="H22" s="22" t="str">
        <v/>
      </c>
      <c r="I22" s="22" t="str">
        <v/>
      </c>
      <c r="J22" s="76" t="str">
        <f>IFERROR(IF('Análise Quantitativa'!$D$30="Máximo",RANK(D22,$D$3:$D$72,0),IF('Análise Quantitativa'!$D$30="Mínimo",RANK(D22,$D$3:$D$72,1),IF('Análise Quantitativa'!$D$30="- Mínimo",RANK(D22,$D$3:$D$72,1),""))),"")</f>
        <v/>
      </c>
      <c r="K22" s="76" t="str">
        <f>IFERROR(IF('Análise Quantitativa'!$D$30="Máximo",_xlfn.RANK.EQ(D22,$D$3:$D$72,0)+COUNTIF($D$3:D22,D22)-1,IF('Análise Quantitativa'!$D$30="Mínimo",_xlfn.RANK.EQ(D22,$D$3:$D$72,1)+COUNTIF($D$3:D22,D22)-1,IF('Análise Quantitativa'!$D$30="- Mínimo",_xlfn.RANK.EQ(D22,$D$3:$D$72,1)+COUNTIF($D$3:D22,D22)-1,""))),"")</f>
        <v/>
      </c>
      <c r="L22" s="6" t="str">
        <f>IFERROR(IF(ISBLANK(D22),"",IF(AND(D22&gt;'Extrato 1'!$EW$3),'Extrato 1'!$HR$2,IF(AND(D22&lt;'Extrato 1'!$EX$3),'Extrato 1'!$HQ$2,'Extrato 1'!$HP$2))),"")</f>
        <v>&gt;₯</v>
      </c>
      <c r="M22" s="6" t="e">
        <f>IF((((IF(AND('Extrato 1'!D22&gt;'Extrato 1'!$EW$3),(('Extrato 1'!$EW$3-'Extrato 1'!D22)/'Extrato 1'!D22),IF(AND('Extrato 1'!D22&lt;'Extrato 1'!$EX$3),(('Extrato 1'!$EX$3-'Extrato 1'!D22)/'Extrato 1'!D22),'Extrato 1'!$HW$2)))))&lt;0,IF(AND('Extrato 1'!D22&gt;'Extrato 1'!$EW$3),(('Extrato 1'!$EW$3-'Extrato 1'!D22)/'Extrato 1'!D22),IF(AND('Extrato 1'!D22&lt;'Extrato 1'!$EX$3),(('Extrato 1'!$EX$3-'Extrato 1'!D22)/'Extrato 1'!D22),'Extrato 1'!$HW$2))*-1,IF(AND('Extrato 1'!D22&gt;'Extrato 1'!$EW$3),(('Extrato 1'!$EW$3-'Extrato 1'!D22)/'Extrato 1'!D22),IF(AND('Extrato 1'!D22&lt;'Extrato 1'!$EX$3),(('Extrato 1'!$EX$3-'Extrato 1'!D22)/'Extrato 1'!D22),'Extrato 1'!$HW$2)))</f>
        <v>#VALUE!</v>
      </c>
      <c r="N22" s="6" t="e">
        <f>IF(AND(D22&gt;'Extrato 1'!$EW$3),M22,"")</f>
        <v>#VALUE!</v>
      </c>
      <c r="O22" s="6" t="str">
        <f>IF(D22&lt;'Extrato 1'!$EX$3,M22,"")</f>
        <v/>
      </c>
      <c r="P22" s="5" t="str">
        <f>IF('Extrato 1'!L22='Extrato 1'!$HP$2,'Extrato 1'!D22,"")</f>
        <v/>
      </c>
      <c r="Q22" s="4" t="str">
        <f>IF(ISNA(HLOOKUP($Q$2,'Extrato 1'!$ME$3:$NE$74,B22,0)),"",IF(HLOOKUP($Q$2,'Extrato 1'!$ME$3:$NE$74,B22,0)="","",IF(HLOOKUP($Q$2,'Extrato 1'!$ME$3:$NE$74,B22,0)=0,"",HLOOKUP($Q$2,'Extrato 1'!$ME$3:$NE$74,B22,0))))</f>
        <v/>
      </c>
      <c r="S22" s="77" t="str">
        <f t="shared" si="6"/>
        <v/>
      </c>
      <c r="T22" s="19" t="str">
        <f t="shared" si="2"/>
        <v/>
      </c>
      <c r="U22" s="3" t="str">
        <f>IF('Análise Quantitativa'!C56=0,"",'Análise Quantitativa'!C56)</f>
        <v/>
      </c>
      <c r="V22" s="19" t="str">
        <f t="shared" si="3"/>
        <v/>
      </c>
      <c r="X22" s="19" t="str">
        <f t="shared" si="4"/>
        <v/>
      </c>
      <c r="Y22" s="19" t="str">
        <f t="shared" si="5"/>
        <v/>
      </c>
      <c r="AA22" s="19" t="str">
        <f>IF('Extrato 1'!D22='Extrato 1'!$EF$3,'Extrato 1'!E22,"")</f>
        <v/>
      </c>
      <c r="AB22" s="19" t="str">
        <f>IF(AA22="","-",'Extrato 1'!S22)</f>
        <v>-</v>
      </c>
      <c r="AC22" s="19" t="str">
        <v/>
      </c>
      <c r="AD22" s="19" t="str">
        <f>IF(AC22="","",VLOOKUP(AC22,'Extrato 1'!$S$3:$U$72,3,0))</f>
        <v/>
      </c>
      <c r="AE22" s="2" t="str">
        <f>IF(AC22="","",AD22&amp;" ("&amp;VLOOKUP(AC22,'Extrato 1'!$S$3:$U$72,2,0)&amp;")")</f>
        <v/>
      </c>
      <c r="AF22" s="19" t="str">
        <f>IF('Extrato 1'!D22='Extrato 1'!$EF$4,'Extrato 1'!E22,"")</f>
        <v/>
      </c>
      <c r="AG22" s="19" t="str">
        <f>IF(AF22="","-",'Extrato 1'!$S22)</f>
        <v>-</v>
      </c>
      <c r="AH22" s="19" t="str">
        <v/>
      </c>
      <c r="AI22" s="19" t="str">
        <f>IF(AH22="","",VLOOKUP(AH22,'Extrato 1'!$S$3:$U$72,3,0))</f>
        <v/>
      </c>
      <c r="AJ22" s="2" t="str">
        <f>IF(AH22="","",AI22&amp;" ("&amp;VLOOKUP(AH22,'Extrato 1'!$S$3:$U$72,2,0)&amp;")")</f>
        <v/>
      </c>
      <c r="AK22" s="19" t="str">
        <f>IF('Extrato 1'!D22='Extrato 1'!$EF$5,'Extrato 1'!E22,"")</f>
        <v/>
      </c>
      <c r="AL22" s="19" t="str">
        <f>IF(AK22="","-",'Extrato 1'!$S22)</f>
        <v>-</v>
      </c>
      <c r="AM22" s="19" t="str">
        <v/>
      </c>
      <c r="AN22" s="19" t="str">
        <f>IF(AM22="","",VLOOKUP(AM22,'Extrato 1'!$S$3:$U$72,3,0))</f>
        <v/>
      </c>
      <c r="AO22" s="2" t="str">
        <f>IF(AM22="","",AN22&amp;" ("&amp;VLOOKUP(AM22,'Extrato 1'!$S$3:$U$72,2,0)&amp;")")</f>
        <v/>
      </c>
      <c r="AP22" s="19" t="str">
        <f>IF('Extrato 1'!D22='Extrato 1'!$EF$6,'Extrato 1'!E22,"")</f>
        <v/>
      </c>
      <c r="AQ22" s="19" t="str">
        <f>IF(AP22="","-",'Extrato 1'!$S22)</f>
        <v>-</v>
      </c>
      <c r="AR22" s="19" t="str">
        <v/>
      </c>
      <c r="AS22" s="19" t="str">
        <f>IF(AR22="","",VLOOKUP(AR22,'Extrato 1'!$S$3:$U$72,3,0))</f>
        <v/>
      </c>
      <c r="AT22" s="2" t="str">
        <f>IF(AR22="","",AS22&amp;" ("&amp;VLOOKUP(AR22,'Extrato 1'!$S$3:$U$72,2,0)&amp;")")</f>
        <v/>
      </c>
      <c r="AU22" s="19" t="str">
        <f>IF('Extrato 1'!D22='Extrato 1'!$EF$7,'Extrato 1'!E22,"")</f>
        <v/>
      </c>
      <c r="AV22" s="19" t="str">
        <f>IF(AU22="","-",'Extrato 1'!$S22)</f>
        <v>-</v>
      </c>
      <c r="AW22" s="19" t="str">
        <v/>
      </c>
      <c r="AX22" s="19" t="str">
        <f>IF(AW22="","",VLOOKUP(AW22,'Extrato 1'!$S$3:$U$72,3,0))</f>
        <v/>
      </c>
      <c r="AY22" s="2" t="str">
        <f>IF(AW22="","",AX22&amp;" ("&amp;VLOOKUP(AW22,'Extrato 1'!$S$3:$U$72,2,0)&amp;")")</f>
        <v/>
      </c>
      <c r="AZ22" s="19" t="str">
        <f>IF('Extrato 1'!D22='Extrato 1'!$EF$8,'Extrato 1'!E22,"")</f>
        <v/>
      </c>
      <c r="BA22" s="19" t="str">
        <f>IF(AZ22="","-",'Extrato 1'!$S22)</f>
        <v>-</v>
      </c>
      <c r="BB22" s="19" t="str">
        <v/>
      </c>
      <c r="BC22" s="19" t="str">
        <f>IF(BB22="","",VLOOKUP(BB22,'Extrato 1'!$S$3:$U$72,3,0))</f>
        <v/>
      </c>
      <c r="BD22" s="2" t="str">
        <f>IF(BB22="","",BC22&amp;" ("&amp;VLOOKUP(BB22,'Extrato 1'!$S$3:$U$72,2,0)&amp;")")</f>
        <v/>
      </c>
      <c r="BE22" s="19" t="str">
        <f>IF('Extrato 1'!D22='Extrato 1'!$EF$9,'Extrato 1'!E22,"")</f>
        <v/>
      </c>
      <c r="BF22" s="19" t="str">
        <f>IF(BE22="","-",'Extrato 1'!$S22)</f>
        <v>-</v>
      </c>
      <c r="BG22" s="19" t="str">
        <v/>
      </c>
      <c r="BH22" s="19" t="str">
        <f>IF(BG22="","",VLOOKUP(BG22,'Extrato 1'!$S$3:$U$72,3,0))</f>
        <v/>
      </c>
      <c r="BI22" s="2" t="str">
        <f>IF(BG22="","",BH22&amp;" ("&amp;VLOOKUP(BG22,'Extrato 1'!$S$3:$U$72,2,0)&amp;")")</f>
        <v/>
      </c>
      <c r="BK22" s="19" t="str">
        <f>IF('Extrato 1'!D22='Extrato 1'!$EH$3,'Extrato 1'!E22,"")</f>
        <v/>
      </c>
      <c r="BL22" s="19" t="str">
        <f>IF(BK22="","-",'Extrato 1'!S22)</f>
        <v>-</v>
      </c>
      <c r="BM22" s="19" t="str">
        <v/>
      </c>
      <c r="BN22" s="19" t="str">
        <f>IF(BM22="","",VLOOKUP(BM22,'Extrato 1'!$S$3:$U$72,3,0))</f>
        <v/>
      </c>
      <c r="BO22" s="2" t="str">
        <f>IF(BM22="","",BN22&amp;" ("&amp;VLOOKUP(BM22,'Extrato 1'!$S$3:$U$72,2,0)&amp;")")</f>
        <v/>
      </c>
      <c r="BP22" s="19" t="str">
        <f>IF('Extrato 1'!D22='Extrato 1'!$EH$4,'Extrato 1'!E22,"")</f>
        <v/>
      </c>
      <c r="BQ22" s="19" t="str">
        <f>IF(BP22="","-",'Extrato 1'!$S22)</f>
        <v>-</v>
      </c>
      <c r="BR22" s="19" t="str">
        <v/>
      </c>
      <c r="BS22" s="19" t="str">
        <f>IF(BR22="","",VLOOKUP(BR22,'Extrato 1'!$S$3:$U$72,3,0))</f>
        <v/>
      </c>
      <c r="BT22" s="2" t="str">
        <f>IF(BR22="","",BS22&amp;" ("&amp;VLOOKUP(BR22,'Extrato 1'!$S$3:$U$72,2,0)&amp;")")</f>
        <v/>
      </c>
      <c r="BU22" s="19" t="str">
        <f>IF('Extrato 1'!D22='Extrato 1'!$EH$5,'Extrato 1'!E22,"")</f>
        <v/>
      </c>
      <c r="BV22" s="19" t="str">
        <f>IF(BU22="","-",'Extrato 1'!$S22)</f>
        <v>-</v>
      </c>
      <c r="BW22" s="19" t="str">
        <v/>
      </c>
      <c r="BX22" s="19" t="str">
        <f>IF(BW22="","",VLOOKUP(BW22,'Extrato 1'!$S$3:$U$72,3,0))</f>
        <v/>
      </c>
      <c r="BY22" s="2" t="str">
        <f>IF(BW22="","",BX22&amp;" ("&amp;VLOOKUP(BW22,'Extrato 1'!$S$3:$U$72,2,0)&amp;")")</f>
        <v/>
      </c>
      <c r="BZ22" s="19" t="str">
        <f>IF('Extrato 1'!D22='Extrato 1'!$EH$6,'Extrato 1'!E22,"")</f>
        <v/>
      </c>
      <c r="CA22" s="19" t="str">
        <f>IF(BZ22="","-",'Extrato 1'!$S22)</f>
        <v>-</v>
      </c>
      <c r="CB22" s="19" t="str">
        <v/>
      </c>
      <c r="CC22" s="19" t="str">
        <f>IF(CB22="","",VLOOKUP(CB22,'Extrato 1'!$S$3:$U$72,3,0))</f>
        <v/>
      </c>
      <c r="CD22" s="2" t="str">
        <f>IF(CB22="","",CC22&amp;" ("&amp;VLOOKUP(CB22,'Extrato 1'!$S$3:$U$72,2,0)&amp;")")</f>
        <v/>
      </c>
      <c r="CE22" s="19" t="str">
        <f>IF('Extrato 1'!D22='Extrato 1'!$EH$7,'Extrato 1'!E22,"")</f>
        <v/>
      </c>
      <c r="CF22" s="19" t="str">
        <f>IF(CE22="","-",'Extrato 1'!$S22)</f>
        <v>-</v>
      </c>
      <c r="CG22" s="19" t="str">
        <v/>
      </c>
      <c r="CH22" s="19" t="str">
        <f>IF(CG22="","",VLOOKUP(CG22,'Extrato 1'!$S$3:$U$72,3,0))</f>
        <v/>
      </c>
      <c r="CI22" s="2" t="str">
        <f>IF(CG22="","",CH22&amp;" ("&amp;VLOOKUP(CG22,'Extrato 1'!$S$3:$U$72,2,0)&amp;")")</f>
        <v/>
      </c>
      <c r="CJ22" s="19" t="str">
        <f>IF('Extrato 1'!D22='Extrato 1'!$EH$8,'Extrato 1'!E22,"")</f>
        <v/>
      </c>
      <c r="CK22" s="19" t="str">
        <f>IF(CJ22="","-",'Extrato 1'!$S22)</f>
        <v>-</v>
      </c>
      <c r="CL22" s="19" t="str">
        <v/>
      </c>
      <c r="CM22" s="19" t="str">
        <f>IF(CL22="","",VLOOKUP(CL22,'Extrato 1'!$S$3:$U$72,3,0))</f>
        <v/>
      </c>
      <c r="CN22" s="2" t="str">
        <f>IF(CL22="","",CM22&amp;" ("&amp;VLOOKUP(CL22,'Extrato 1'!$S$3:$U$72,2,0)&amp;")")</f>
        <v/>
      </c>
      <c r="CO22" s="19" t="str">
        <f>IF('Extrato 1'!D22='Extrato 1'!$EH$9,'Extrato 1'!E22,"")</f>
        <v/>
      </c>
      <c r="CP22" s="19" t="str">
        <f>IF(CO22="","-",'Extrato 1'!$S22)</f>
        <v>-</v>
      </c>
      <c r="CQ22" s="19" t="str">
        <v/>
      </c>
      <c r="CR22" s="19" t="str">
        <f>IF(CQ22="","",VLOOKUP(CQ22,'Extrato 1'!$S$3:$U$72,3,0))</f>
        <v/>
      </c>
      <c r="CS22" s="2" t="str">
        <f>IF(CQ22="","",CR22&amp;" ("&amp;VLOOKUP(CQ22,'Extrato 1'!$S$3:$U$72,2,0)&amp;")")</f>
        <v/>
      </c>
      <c r="CU22" s="19" t="str">
        <f>IF('Extrato 1'!D22='Extrato 1'!$EJ$3,'Extrato 1'!E22,"")</f>
        <v/>
      </c>
      <c r="CV22" s="19" t="str">
        <f>IF(CU22="","-",'Extrato 1'!S22)</f>
        <v>-</v>
      </c>
      <c r="CW22" s="19" t="str">
        <v/>
      </c>
      <c r="CX22" s="19" t="str">
        <f>IF(CW22="","",VLOOKUP(CW22,'Extrato 1'!$S$3:$U$72,3,0))</f>
        <v/>
      </c>
      <c r="CY22" s="2" t="str">
        <f>IF(CW22="","",CX22&amp;" ("&amp;VLOOKUP(CW22,'Extrato 1'!$S$3:$U$72,2,0)&amp;")")</f>
        <v/>
      </c>
      <c r="CZ22" s="19" t="str">
        <f>IF('Extrato 1'!D22='Extrato 1'!$EJ$4,'Extrato 1'!E22,"")</f>
        <v/>
      </c>
      <c r="DA22" s="19" t="str">
        <f>IF(CZ22="","-",'Extrato 1'!$S22)</f>
        <v>-</v>
      </c>
      <c r="DB22" s="19" t="str">
        <v/>
      </c>
      <c r="DC22" s="19" t="str">
        <f>IF(DB22="","",VLOOKUP(DB22,'Extrato 1'!$S$3:$U$72,3,0))</f>
        <v/>
      </c>
      <c r="DD22" s="2" t="str">
        <f>IF(DB22="","",DC22&amp;" ("&amp;VLOOKUP(DB22,'Extrato 1'!$S$3:$U$72,2,0)&amp;")")</f>
        <v/>
      </c>
      <c r="DE22" s="19" t="str">
        <f>IF('Extrato 1'!D22='Extrato 1'!$EJ$5,'Extrato 1'!E22,"")</f>
        <v/>
      </c>
      <c r="DF22" s="19" t="str">
        <f>IF(DE22="","-",'Extrato 1'!$S22)</f>
        <v>-</v>
      </c>
      <c r="DG22" s="19" t="str">
        <v/>
      </c>
      <c r="DH22" s="19" t="str">
        <f>IF(DG22="","",VLOOKUP(DG22,'Extrato 1'!$S$3:$U$72,3,0))</f>
        <v/>
      </c>
      <c r="DI22" s="2" t="str">
        <f>IF(DG22="","",DH22&amp;" ("&amp;VLOOKUP(DG22,'Extrato 1'!$S$3:$U$72,2,0)&amp;")")</f>
        <v/>
      </c>
      <c r="DJ22" s="19" t="str">
        <f>IF('Extrato 1'!D22='Extrato 1'!$EJ$6,'Extrato 1'!E22,"")</f>
        <v/>
      </c>
      <c r="DK22" s="19" t="str">
        <f>IF(DJ22="","-",'Extrato 1'!$S22)</f>
        <v>-</v>
      </c>
      <c r="DL22" s="19" t="str">
        <v/>
      </c>
      <c r="DM22" s="19" t="str">
        <f>IF(DL22="","",VLOOKUP(DL22,'Extrato 1'!$S$3:$U$72,3,0))</f>
        <v/>
      </c>
      <c r="DN22" s="2" t="str">
        <f>IF(DL22="","",DM22&amp;" ("&amp;VLOOKUP(DL22,'Extrato 1'!$S$3:$U$72,2,0)&amp;")")</f>
        <v/>
      </c>
      <c r="DO22" s="19" t="str">
        <f>IF('Extrato 1'!D22='Extrato 1'!$EJ$7,'Extrato 1'!E22,"")</f>
        <v/>
      </c>
      <c r="DP22" s="19" t="str">
        <f>IF(DO22="","-",'Extrato 1'!$S22)</f>
        <v>-</v>
      </c>
      <c r="DQ22" s="19" t="str">
        <v/>
      </c>
      <c r="DR22" s="19" t="str">
        <f>IF(DQ22="","",VLOOKUP(DQ22,'Extrato 1'!$S$3:$U$72,3,0))</f>
        <v/>
      </c>
      <c r="DS22" s="2" t="str">
        <f>IF(DQ22="","",DR22&amp;" ("&amp;VLOOKUP(DQ22,'Extrato 1'!$S$3:$U$72,2,0)&amp;")")</f>
        <v/>
      </c>
      <c r="DT22" s="19" t="str">
        <f>IF('Extrato 1'!D22='Extrato 1'!$EJ$8,'Extrato 1'!E22,"")</f>
        <v/>
      </c>
      <c r="DU22" s="19" t="str">
        <f>IF(DT22="","-",'Extrato 1'!$S22)</f>
        <v>-</v>
      </c>
      <c r="DV22" s="19" t="str">
        <v/>
      </c>
      <c r="DW22" s="19" t="str">
        <f>IF(DV22="","",VLOOKUP(DV22,'Extrato 1'!$S$3:$U$72,3,0))</f>
        <v/>
      </c>
      <c r="DX22" s="2" t="str">
        <f>IF(DV22="","",DW22&amp;" ("&amp;VLOOKUP(DV22,'Extrato 1'!$S$3:$U$72,2,0)&amp;")")</f>
        <v/>
      </c>
      <c r="DY22" s="19" t="str">
        <f>IF('Extrato 1'!D22='Extrato 1'!$EJ$9,'Extrato 1'!E22,"")</f>
        <v/>
      </c>
      <c r="DZ22" s="19" t="str">
        <f>IF(DY22="","-",'Extrato 1'!$S22)</f>
        <v>-</v>
      </c>
      <c r="EA22" s="19" t="str">
        <v/>
      </c>
      <c r="EB22" s="19" t="str">
        <f>IF(EA22="","",VLOOKUP(EA22,'Extrato 1'!$S$3:$U$72,3,0))</f>
        <v/>
      </c>
      <c r="EC22" s="2" t="str">
        <f>IF(EA22="","",EB22&amp;" ("&amp;VLOOKUP(EA22,'Extrato 1'!$S$3:$U$72,2,0)&amp;")")</f>
        <v/>
      </c>
      <c r="FM22" s="78">
        <v>20</v>
      </c>
      <c r="FN22" s="78" t="str">
        <f>IF('Extrato 1'!$FG$13='Extrato 1'!$GB$29,'Extrato 1'!AE22,IF('Extrato 1'!$FG$13='Extrato 1'!$GC$29,'Extrato 1'!BO22,IF('Extrato 1'!$FG$13='Extrato 1'!$EJ$2,'Extrato 1'!CY22,"")))</f>
        <v/>
      </c>
      <c r="FO22" s="78">
        <v>20</v>
      </c>
      <c r="FP22" s="78" t="str">
        <f>IF('Extrato 1'!$FG$13='Extrato 1'!$GB$29,'Extrato 1'!AJ22,IF('Extrato 1'!$FG$13='Extrato 1'!$GC$29,'Extrato 1'!BT22,IF('Extrato 1'!$FG$13='Extrato 1'!$EJ$2,'Extrato 1'!DD22,"")))</f>
        <v/>
      </c>
      <c r="FQ22" s="78">
        <v>20</v>
      </c>
      <c r="FR22" s="78" t="str">
        <f>IF('Extrato 1'!$FG$13='Extrato 1'!$GB$29,'Extrato 1'!AO22,IF('Extrato 1'!$FG$13='Extrato 1'!$GC$29,'Extrato 1'!BY22,IF('Extrato 1'!$FG$13='Extrato 1'!$EJ$2,'Extrato 1'!DI22,"")))</f>
        <v/>
      </c>
      <c r="FS22" s="78">
        <v>20</v>
      </c>
      <c r="FT22" s="78" t="str">
        <f>IF('Extrato 1'!$FG$13='Extrato 1'!$GB$29,'Extrato 1'!AT22,IF('Extrato 1'!$FG$13='Extrato 1'!$GC$29,'Extrato 1'!CD22,IF('Extrato 1'!$FG$13='Extrato 1'!$EJ$2,'Extrato 1'!DN22,"")))</f>
        <v/>
      </c>
      <c r="FU22" s="78">
        <v>20</v>
      </c>
      <c r="FV22" s="78" t="str">
        <f>IF('Extrato 1'!$FG$13='Extrato 1'!$GB$29,'Extrato 1'!AY22,IF('Extrato 1'!$FG$13='Extrato 1'!$GC$29,'Extrato 1'!CI22,IF('Extrato 1'!$FG$13='Extrato 1'!$EJ$2,'Extrato 1'!DS22,"")))</f>
        <v/>
      </c>
      <c r="FW22" s="78">
        <v>20</v>
      </c>
      <c r="FX22" s="78" t="str">
        <f>IF('Extrato 1'!$FG$13='Extrato 1'!$GB$29,'Extrato 1'!BD22,IF('Extrato 1'!$FG$13='Extrato 1'!$GC$29,'Extrato 1'!CN22,IF('Extrato 1'!$FG$13='Extrato 1'!$EJ$2,'Extrato 1'!DX22,"")))</f>
        <v/>
      </c>
      <c r="FY22" s="78">
        <v>20</v>
      </c>
      <c r="FZ22" s="78" t="str">
        <f>IF('Extrato 1'!$FG$13='Extrato 1'!$GB$29,'Extrato 1'!BI22,IF('Extrato 1'!$FG$13='Extrato 1'!$GC$29,'Extrato 1'!CS22,IF('Extrato 1'!$FG$13='Extrato 1'!$EJ$2,'Extrato 1'!EC22,"")))</f>
        <v/>
      </c>
      <c r="GB22" s="30">
        <v>4</v>
      </c>
      <c r="GC22" s="30" t="s">
        <v>24</v>
      </c>
      <c r="GE22" s="30" t="str">
        <f>'Extrato 1'!FJ4</f>
        <v>2ª</v>
      </c>
      <c r="GF22" s="30" t="str">
        <f>IF('Extrato 1'!$FG$13='Extrato 1'!$GB$29,'Extrato 1'!FJ4&amp;" Colocação ("&amp;'Extrato 1'!EG4&amp;")",IF('Extrato 1'!$FG$13='Extrato 1'!$GC$29,'Extrato 1'!FJ4&amp;" Colocação ("&amp;'Extrato 1'!EI4&amp;")",IF('Extrato 1'!$FG$13='Extrato 1'!$EJ$2,'Extrato 1'!FJ4&amp;" Colocação ("&amp;'Extrato 1'!EK4&amp;")","")))</f>
        <v>2ª Colocação (1)</v>
      </c>
      <c r="GG22" s="30" t="str">
        <f t="shared" si="16"/>
        <v>2ª</v>
      </c>
      <c r="GK22" s="10" t="s">
        <v>3</v>
      </c>
      <c r="GL22" s="9" t="e">
        <f>IF(GK20=0,"",IF(GL20=0,"",IF((GL20-GK20)/GK20&lt;0,((GL20-GK20)/GK20)*-1,(GL20-GK20)/GK20)))</f>
        <v>#VALUE!</v>
      </c>
      <c r="GM22" s="9" t="e">
        <f>IF(GK20=0,"",IF(GM20=0,"",IF((GM20-GK20)/GK20&lt;0,((GM20-GK20)/GK20)*-1,(GM20-GK20)/GK20)))</f>
        <v>#VALUE!</v>
      </c>
      <c r="GN22" s="9" t="e">
        <f>IF(GK20=0,"",IF(GN20=0,"",IF((GN20-GK20)/GK20&lt;0,((GN20-GK20)/GK20)*-1,(GN20-GK20)/GK20)))</f>
        <v>#VALUE!</v>
      </c>
      <c r="GO22" s="9" t="e">
        <f>IF(GK20=0,"",IF(GO20=0,"",IF((GO20-GK20)/GK20&lt;0,((GO20-GK20)/GK20)*-1,(GO20-GK20)/GK20)))</f>
        <v>#VALUE!</v>
      </c>
      <c r="GP22" s="9" t="e">
        <f>IF(GK20=0,"",IF(GP20=0,"",IF((GP20-GK20)/GK20&lt;0,((GP20-GK20)/GK20)*-1,(GP20-GK20)/GK20)))</f>
        <v>#VALUE!</v>
      </c>
      <c r="GQ22" s="9" t="e">
        <f>IF(GK20=0,"",IF(GQ20=0,"",IF((GQ20-GK20)/GK20&lt;0,((GQ20-GK20)/GK20)*-1,(GQ20-GK20)/GK20)))</f>
        <v>#VALUE!</v>
      </c>
      <c r="MB22" s="32">
        <f t="shared" si="12"/>
        <v>18</v>
      </c>
      <c r="MC22" s="32">
        <v>20</v>
      </c>
      <c r="MD22" s="32" t="str">
        <f>IF('Extrato 1'!X20=0,"",'Extrato 1'!X20)</f>
        <v/>
      </c>
      <c r="ME22" s="32"/>
      <c r="MF22" s="32"/>
      <c r="MG22" s="32"/>
      <c r="MH22" s="32"/>
      <c r="MI22" s="32"/>
      <c r="MJ22" s="32"/>
      <c r="MK22" s="32"/>
      <c r="ML22" s="32"/>
      <c r="MM22" s="32"/>
      <c r="MN22" s="32"/>
      <c r="MO22" s="32"/>
      <c r="MP22" s="32"/>
      <c r="MQ22" s="32"/>
      <c r="MR22" s="32"/>
      <c r="MS22" s="32"/>
      <c r="MT22" s="32"/>
      <c r="MU22" s="32"/>
      <c r="MV22" s="32"/>
      <c r="MW22" s="32"/>
      <c r="MX22" s="32"/>
      <c r="MY22" s="32"/>
      <c r="MZ22" s="32"/>
      <c r="NA22" s="32"/>
      <c r="NB22" s="32"/>
      <c r="NC22" s="32"/>
      <c r="ND22" s="32"/>
      <c r="NE22" s="32"/>
    </row>
    <row r="23" spans="2:369" ht="15" customHeight="1" x14ac:dyDescent="0.25">
      <c r="B23" s="19">
        <f>'Extrato 1'!MC25</f>
        <v>23</v>
      </c>
      <c r="C23" s="7">
        <f>Esboço!AX21</f>
        <v>21</v>
      </c>
      <c r="D23" s="4" t="str">
        <f>IF('Análise Quantitativa'!R57=0,"",'Análise Quantitativa'!R57)</f>
        <v/>
      </c>
      <c r="E23" s="3" t="str">
        <f>IF('Análise Quantitativa'!P57=0,"",'Análise Quantitativa'!P57)</f>
        <v/>
      </c>
      <c r="F23" s="19" t="str">
        <f t="shared" si="0"/>
        <v/>
      </c>
      <c r="G23" s="19" t="str">
        <f t="shared" si="1"/>
        <v/>
      </c>
      <c r="H23" s="22" t="str">
        <v/>
      </c>
      <c r="I23" s="22" t="str">
        <v/>
      </c>
      <c r="J23" s="76" t="str">
        <f>IFERROR(IF('Análise Quantitativa'!$D$30="Máximo",RANK(D23,$D$3:$D$72,0),IF('Análise Quantitativa'!$D$30="Mínimo",RANK(D23,$D$3:$D$72,1),IF('Análise Quantitativa'!$D$30="- Mínimo",RANK(D23,$D$3:$D$72,1),""))),"")</f>
        <v/>
      </c>
      <c r="K23" s="76" t="str">
        <f>IFERROR(IF('Análise Quantitativa'!$D$30="Máximo",_xlfn.RANK.EQ(D23,$D$3:$D$72,0)+COUNTIF($D$3:D23,D23)-1,IF('Análise Quantitativa'!$D$30="Mínimo",_xlfn.RANK.EQ(D23,$D$3:$D$72,1)+COUNTIF($D$3:D23,D23)-1,IF('Análise Quantitativa'!$D$30="- Mínimo",_xlfn.RANK.EQ(D23,$D$3:$D$72,1)+COUNTIF($D$3:D23,D23)-1,""))),"")</f>
        <v/>
      </c>
      <c r="L23" s="6" t="str">
        <f>IFERROR(IF(ISBLANK(D23),"",IF(AND(D23&gt;'Extrato 1'!$EW$3),'Extrato 1'!$HR$2,IF(AND(D23&lt;'Extrato 1'!$EX$3),'Extrato 1'!$HQ$2,'Extrato 1'!$HP$2))),"")</f>
        <v>&gt;₯</v>
      </c>
      <c r="M23" s="6" t="e">
        <f>IF((((IF(AND('Extrato 1'!D23&gt;'Extrato 1'!$EW$3),(('Extrato 1'!$EW$3-'Extrato 1'!D23)/'Extrato 1'!D23),IF(AND('Extrato 1'!D23&lt;'Extrato 1'!$EX$3),(('Extrato 1'!$EX$3-'Extrato 1'!D23)/'Extrato 1'!D23),'Extrato 1'!$HW$2)))))&lt;0,IF(AND('Extrato 1'!D23&gt;'Extrato 1'!$EW$3),(('Extrato 1'!$EW$3-'Extrato 1'!D23)/'Extrato 1'!D23),IF(AND('Extrato 1'!D23&lt;'Extrato 1'!$EX$3),(('Extrato 1'!$EX$3-'Extrato 1'!D23)/'Extrato 1'!D23),'Extrato 1'!$HW$2))*-1,IF(AND('Extrato 1'!D23&gt;'Extrato 1'!$EW$3),(('Extrato 1'!$EW$3-'Extrato 1'!D23)/'Extrato 1'!D23),IF(AND('Extrato 1'!D23&lt;'Extrato 1'!$EX$3),(('Extrato 1'!$EX$3-'Extrato 1'!D23)/'Extrato 1'!D23),'Extrato 1'!$HW$2)))</f>
        <v>#VALUE!</v>
      </c>
      <c r="N23" s="6" t="e">
        <f>IF(AND(D23&gt;'Extrato 1'!$EW$3),M23,"")</f>
        <v>#VALUE!</v>
      </c>
      <c r="O23" s="6" t="str">
        <f>IF(D23&lt;'Extrato 1'!$EX$3,M23,"")</f>
        <v/>
      </c>
      <c r="P23" s="5" t="str">
        <f>IF('Extrato 1'!L23='Extrato 1'!$HP$2,'Extrato 1'!D23,"")</f>
        <v/>
      </c>
      <c r="Q23" s="4" t="str">
        <f>IF(ISNA(HLOOKUP($Q$2,'Extrato 1'!$ME$3:$NE$74,B23,0)),"",IF(HLOOKUP($Q$2,'Extrato 1'!$ME$3:$NE$74,B23,0)="","",IF(HLOOKUP($Q$2,'Extrato 1'!$ME$3:$NE$74,B23,0)=0,"",HLOOKUP($Q$2,'Extrato 1'!$ME$3:$NE$74,B23,0))))</f>
        <v/>
      </c>
      <c r="S23" s="77" t="str">
        <f t="shared" si="6"/>
        <v/>
      </c>
      <c r="T23" s="19" t="str">
        <f t="shared" si="2"/>
        <v/>
      </c>
      <c r="U23" s="3" t="str">
        <f>IF('Análise Quantitativa'!C57=0,"",'Análise Quantitativa'!C57)</f>
        <v/>
      </c>
      <c r="V23" s="19" t="str">
        <f t="shared" si="3"/>
        <v/>
      </c>
      <c r="X23" s="19" t="str">
        <f t="shared" si="4"/>
        <v/>
      </c>
      <c r="Y23" s="19" t="str">
        <f t="shared" si="5"/>
        <v/>
      </c>
      <c r="AA23" s="19" t="str">
        <f>IF('Extrato 1'!D23='Extrato 1'!$EF$3,'Extrato 1'!E23,"")</f>
        <v/>
      </c>
      <c r="AB23" s="19" t="str">
        <f>IF(AA23="","-",'Extrato 1'!S23)</f>
        <v>-</v>
      </c>
      <c r="AC23" s="19" t="str">
        <v/>
      </c>
      <c r="AD23" s="19" t="str">
        <f>IF(AC23="","",VLOOKUP(AC23,'Extrato 1'!$S$3:$U$72,3,0))</f>
        <v/>
      </c>
      <c r="AE23" s="2" t="str">
        <f>IF(AC23="","",AD23&amp;" ("&amp;VLOOKUP(AC23,'Extrato 1'!$S$3:$U$72,2,0)&amp;")")</f>
        <v/>
      </c>
      <c r="AF23" s="19" t="str">
        <f>IF('Extrato 1'!D23='Extrato 1'!$EF$4,'Extrato 1'!E23,"")</f>
        <v/>
      </c>
      <c r="AG23" s="19" t="str">
        <f>IF(AF23="","-",'Extrato 1'!$S23)</f>
        <v>-</v>
      </c>
      <c r="AH23" s="19" t="str">
        <v/>
      </c>
      <c r="AI23" s="19" t="str">
        <f>IF(AH23="","",VLOOKUP(AH23,'Extrato 1'!$S$3:$U$72,3,0))</f>
        <v/>
      </c>
      <c r="AJ23" s="2" t="str">
        <f>IF(AH23="","",AI23&amp;" ("&amp;VLOOKUP(AH23,'Extrato 1'!$S$3:$U$72,2,0)&amp;")")</f>
        <v/>
      </c>
      <c r="AK23" s="19" t="str">
        <f>IF('Extrato 1'!D23='Extrato 1'!$EF$5,'Extrato 1'!E23,"")</f>
        <v/>
      </c>
      <c r="AL23" s="19" t="str">
        <f>IF(AK23="","-",'Extrato 1'!$S23)</f>
        <v>-</v>
      </c>
      <c r="AM23" s="19" t="str">
        <v/>
      </c>
      <c r="AN23" s="19" t="str">
        <f>IF(AM23="","",VLOOKUP(AM23,'Extrato 1'!$S$3:$U$72,3,0))</f>
        <v/>
      </c>
      <c r="AO23" s="2" t="str">
        <f>IF(AM23="","",AN23&amp;" ("&amp;VLOOKUP(AM23,'Extrato 1'!$S$3:$U$72,2,0)&amp;")")</f>
        <v/>
      </c>
      <c r="AP23" s="19" t="str">
        <f>IF('Extrato 1'!D23='Extrato 1'!$EF$6,'Extrato 1'!E23,"")</f>
        <v/>
      </c>
      <c r="AQ23" s="19" t="str">
        <f>IF(AP23="","-",'Extrato 1'!$S23)</f>
        <v>-</v>
      </c>
      <c r="AR23" s="19" t="str">
        <v/>
      </c>
      <c r="AS23" s="19" t="str">
        <f>IF(AR23="","",VLOOKUP(AR23,'Extrato 1'!$S$3:$U$72,3,0))</f>
        <v/>
      </c>
      <c r="AT23" s="2" t="str">
        <f>IF(AR23="","",AS23&amp;" ("&amp;VLOOKUP(AR23,'Extrato 1'!$S$3:$U$72,2,0)&amp;")")</f>
        <v/>
      </c>
      <c r="AU23" s="19" t="str">
        <f>IF('Extrato 1'!D23='Extrato 1'!$EF$7,'Extrato 1'!E23,"")</f>
        <v/>
      </c>
      <c r="AV23" s="19" t="str">
        <f>IF(AU23="","-",'Extrato 1'!$S23)</f>
        <v>-</v>
      </c>
      <c r="AW23" s="19" t="str">
        <v/>
      </c>
      <c r="AX23" s="19" t="str">
        <f>IF(AW23="","",VLOOKUP(AW23,'Extrato 1'!$S$3:$U$72,3,0))</f>
        <v/>
      </c>
      <c r="AY23" s="2" t="str">
        <f>IF(AW23="","",AX23&amp;" ("&amp;VLOOKUP(AW23,'Extrato 1'!$S$3:$U$72,2,0)&amp;")")</f>
        <v/>
      </c>
      <c r="AZ23" s="19" t="str">
        <f>IF('Extrato 1'!D23='Extrato 1'!$EF$8,'Extrato 1'!E23,"")</f>
        <v/>
      </c>
      <c r="BA23" s="19" t="str">
        <f>IF(AZ23="","-",'Extrato 1'!$S23)</f>
        <v>-</v>
      </c>
      <c r="BB23" s="19" t="str">
        <v/>
      </c>
      <c r="BC23" s="19" t="str">
        <f>IF(BB23="","",VLOOKUP(BB23,'Extrato 1'!$S$3:$U$72,3,0))</f>
        <v/>
      </c>
      <c r="BD23" s="2" t="str">
        <f>IF(BB23="","",BC23&amp;" ("&amp;VLOOKUP(BB23,'Extrato 1'!$S$3:$U$72,2,0)&amp;")")</f>
        <v/>
      </c>
      <c r="BE23" s="19" t="str">
        <f>IF('Extrato 1'!D23='Extrato 1'!$EF$9,'Extrato 1'!E23,"")</f>
        <v/>
      </c>
      <c r="BF23" s="19" t="str">
        <f>IF(BE23="","-",'Extrato 1'!$S23)</f>
        <v>-</v>
      </c>
      <c r="BG23" s="19" t="str">
        <v/>
      </c>
      <c r="BH23" s="19" t="str">
        <f>IF(BG23="","",VLOOKUP(BG23,'Extrato 1'!$S$3:$U$72,3,0))</f>
        <v/>
      </c>
      <c r="BI23" s="2" t="str">
        <f>IF(BG23="","",BH23&amp;" ("&amp;VLOOKUP(BG23,'Extrato 1'!$S$3:$U$72,2,0)&amp;")")</f>
        <v/>
      </c>
      <c r="BK23" s="19" t="str">
        <f>IF('Extrato 1'!D23='Extrato 1'!$EH$3,'Extrato 1'!E23,"")</f>
        <v/>
      </c>
      <c r="BL23" s="19" t="str">
        <f>IF(BK23="","-",'Extrato 1'!S23)</f>
        <v>-</v>
      </c>
      <c r="BM23" s="19" t="str">
        <v/>
      </c>
      <c r="BN23" s="19" t="str">
        <f>IF(BM23="","",VLOOKUP(BM23,'Extrato 1'!$S$3:$U$72,3,0))</f>
        <v/>
      </c>
      <c r="BO23" s="2" t="str">
        <f>IF(BM23="","",BN23&amp;" ("&amp;VLOOKUP(BM23,'Extrato 1'!$S$3:$U$72,2,0)&amp;")")</f>
        <v/>
      </c>
      <c r="BP23" s="19" t="str">
        <f>IF('Extrato 1'!D23='Extrato 1'!$EH$4,'Extrato 1'!E23,"")</f>
        <v/>
      </c>
      <c r="BQ23" s="19" t="str">
        <f>IF(BP23="","-",'Extrato 1'!$S23)</f>
        <v>-</v>
      </c>
      <c r="BR23" s="19" t="str">
        <v/>
      </c>
      <c r="BS23" s="19" t="str">
        <f>IF(BR23="","",VLOOKUP(BR23,'Extrato 1'!$S$3:$U$72,3,0))</f>
        <v/>
      </c>
      <c r="BT23" s="2" t="str">
        <f>IF(BR23="","",BS23&amp;" ("&amp;VLOOKUP(BR23,'Extrato 1'!$S$3:$U$72,2,0)&amp;")")</f>
        <v/>
      </c>
      <c r="BU23" s="19" t="str">
        <f>IF('Extrato 1'!D23='Extrato 1'!$EH$5,'Extrato 1'!E23,"")</f>
        <v/>
      </c>
      <c r="BV23" s="19" t="str">
        <f>IF(BU23="","-",'Extrato 1'!$S23)</f>
        <v>-</v>
      </c>
      <c r="BW23" s="19" t="str">
        <v/>
      </c>
      <c r="BX23" s="19" t="str">
        <f>IF(BW23="","",VLOOKUP(BW23,'Extrato 1'!$S$3:$U$72,3,0))</f>
        <v/>
      </c>
      <c r="BY23" s="2" t="str">
        <f>IF(BW23="","",BX23&amp;" ("&amp;VLOOKUP(BW23,'Extrato 1'!$S$3:$U$72,2,0)&amp;")")</f>
        <v/>
      </c>
      <c r="BZ23" s="19" t="str">
        <f>IF('Extrato 1'!D23='Extrato 1'!$EH$6,'Extrato 1'!E23,"")</f>
        <v/>
      </c>
      <c r="CA23" s="19" t="str">
        <f>IF(BZ23="","-",'Extrato 1'!$S23)</f>
        <v>-</v>
      </c>
      <c r="CB23" s="19" t="str">
        <v/>
      </c>
      <c r="CC23" s="19" t="str">
        <f>IF(CB23="","",VLOOKUP(CB23,'Extrato 1'!$S$3:$U$72,3,0))</f>
        <v/>
      </c>
      <c r="CD23" s="2" t="str">
        <f>IF(CB23="","",CC23&amp;" ("&amp;VLOOKUP(CB23,'Extrato 1'!$S$3:$U$72,2,0)&amp;")")</f>
        <v/>
      </c>
      <c r="CE23" s="19" t="str">
        <f>IF('Extrato 1'!D23='Extrato 1'!$EH$7,'Extrato 1'!E23,"")</f>
        <v/>
      </c>
      <c r="CF23" s="19" t="str">
        <f>IF(CE23="","-",'Extrato 1'!$S23)</f>
        <v>-</v>
      </c>
      <c r="CG23" s="19" t="str">
        <v/>
      </c>
      <c r="CH23" s="19" t="str">
        <f>IF(CG23="","",VLOOKUP(CG23,'Extrato 1'!$S$3:$U$72,3,0))</f>
        <v/>
      </c>
      <c r="CI23" s="2" t="str">
        <f>IF(CG23="","",CH23&amp;" ("&amp;VLOOKUP(CG23,'Extrato 1'!$S$3:$U$72,2,0)&amp;")")</f>
        <v/>
      </c>
      <c r="CJ23" s="19" t="str">
        <f>IF('Extrato 1'!D23='Extrato 1'!$EH$8,'Extrato 1'!E23,"")</f>
        <v/>
      </c>
      <c r="CK23" s="19" t="str">
        <f>IF(CJ23="","-",'Extrato 1'!$S23)</f>
        <v>-</v>
      </c>
      <c r="CL23" s="19" t="str">
        <v/>
      </c>
      <c r="CM23" s="19" t="str">
        <f>IF(CL23="","",VLOOKUP(CL23,'Extrato 1'!$S$3:$U$72,3,0))</f>
        <v/>
      </c>
      <c r="CN23" s="2" t="str">
        <f>IF(CL23="","",CM23&amp;" ("&amp;VLOOKUP(CL23,'Extrato 1'!$S$3:$U$72,2,0)&amp;")")</f>
        <v/>
      </c>
      <c r="CO23" s="19" t="str">
        <f>IF('Extrato 1'!D23='Extrato 1'!$EH$9,'Extrato 1'!E23,"")</f>
        <v/>
      </c>
      <c r="CP23" s="19" t="str">
        <f>IF(CO23="","-",'Extrato 1'!$S23)</f>
        <v>-</v>
      </c>
      <c r="CQ23" s="19" t="str">
        <v/>
      </c>
      <c r="CR23" s="19" t="str">
        <f>IF(CQ23="","",VLOOKUP(CQ23,'Extrato 1'!$S$3:$U$72,3,0))</f>
        <v/>
      </c>
      <c r="CS23" s="2" t="str">
        <f>IF(CQ23="","",CR23&amp;" ("&amp;VLOOKUP(CQ23,'Extrato 1'!$S$3:$U$72,2,0)&amp;")")</f>
        <v/>
      </c>
      <c r="CU23" s="19" t="str">
        <f>IF('Extrato 1'!D23='Extrato 1'!$EJ$3,'Extrato 1'!E23,"")</f>
        <v/>
      </c>
      <c r="CV23" s="19" t="str">
        <f>IF(CU23="","-",'Extrato 1'!S23)</f>
        <v>-</v>
      </c>
      <c r="CW23" s="19" t="str">
        <v/>
      </c>
      <c r="CX23" s="19" t="str">
        <f>IF(CW23="","",VLOOKUP(CW23,'Extrato 1'!$S$3:$U$72,3,0))</f>
        <v/>
      </c>
      <c r="CY23" s="2" t="str">
        <f>IF(CW23="","",CX23&amp;" ("&amp;VLOOKUP(CW23,'Extrato 1'!$S$3:$U$72,2,0)&amp;")")</f>
        <v/>
      </c>
      <c r="CZ23" s="19" t="str">
        <f>IF('Extrato 1'!D23='Extrato 1'!$EJ$4,'Extrato 1'!E23,"")</f>
        <v/>
      </c>
      <c r="DA23" s="19" t="str">
        <f>IF(CZ23="","-",'Extrato 1'!$S23)</f>
        <v>-</v>
      </c>
      <c r="DB23" s="19" t="str">
        <v/>
      </c>
      <c r="DC23" s="19" t="str">
        <f>IF(DB23="","",VLOOKUP(DB23,'Extrato 1'!$S$3:$U$72,3,0))</f>
        <v/>
      </c>
      <c r="DD23" s="2" t="str">
        <f>IF(DB23="","",DC23&amp;" ("&amp;VLOOKUP(DB23,'Extrato 1'!$S$3:$U$72,2,0)&amp;")")</f>
        <v/>
      </c>
      <c r="DE23" s="19" t="str">
        <f>IF('Extrato 1'!D23='Extrato 1'!$EJ$5,'Extrato 1'!E23,"")</f>
        <v/>
      </c>
      <c r="DF23" s="19" t="str">
        <f>IF(DE23="","-",'Extrato 1'!$S23)</f>
        <v>-</v>
      </c>
      <c r="DG23" s="19" t="str">
        <v/>
      </c>
      <c r="DH23" s="19" t="str">
        <f>IF(DG23="","",VLOOKUP(DG23,'Extrato 1'!$S$3:$U$72,3,0))</f>
        <v/>
      </c>
      <c r="DI23" s="2" t="str">
        <f>IF(DG23="","",DH23&amp;" ("&amp;VLOOKUP(DG23,'Extrato 1'!$S$3:$U$72,2,0)&amp;")")</f>
        <v/>
      </c>
      <c r="DJ23" s="19" t="str">
        <f>IF('Extrato 1'!D23='Extrato 1'!$EJ$6,'Extrato 1'!E23,"")</f>
        <v/>
      </c>
      <c r="DK23" s="19" t="str">
        <f>IF(DJ23="","-",'Extrato 1'!$S23)</f>
        <v>-</v>
      </c>
      <c r="DL23" s="19" t="str">
        <v/>
      </c>
      <c r="DM23" s="19" t="str">
        <f>IF(DL23="","",VLOOKUP(DL23,'Extrato 1'!$S$3:$U$72,3,0))</f>
        <v/>
      </c>
      <c r="DN23" s="2" t="str">
        <f>IF(DL23="","",DM23&amp;" ("&amp;VLOOKUP(DL23,'Extrato 1'!$S$3:$U$72,2,0)&amp;")")</f>
        <v/>
      </c>
      <c r="DO23" s="19" t="str">
        <f>IF('Extrato 1'!D23='Extrato 1'!$EJ$7,'Extrato 1'!E23,"")</f>
        <v/>
      </c>
      <c r="DP23" s="19" t="str">
        <f>IF(DO23="","-",'Extrato 1'!$S23)</f>
        <v>-</v>
      </c>
      <c r="DQ23" s="19" t="str">
        <v/>
      </c>
      <c r="DR23" s="19" t="str">
        <f>IF(DQ23="","",VLOOKUP(DQ23,'Extrato 1'!$S$3:$U$72,3,0))</f>
        <v/>
      </c>
      <c r="DS23" s="2" t="str">
        <f>IF(DQ23="","",DR23&amp;" ("&amp;VLOOKUP(DQ23,'Extrato 1'!$S$3:$U$72,2,0)&amp;")")</f>
        <v/>
      </c>
      <c r="DT23" s="19" t="str">
        <f>IF('Extrato 1'!D23='Extrato 1'!$EJ$8,'Extrato 1'!E23,"")</f>
        <v/>
      </c>
      <c r="DU23" s="19" t="str">
        <f>IF(DT23="","-",'Extrato 1'!$S23)</f>
        <v>-</v>
      </c>
      <c r="DV23" s="19" t="str">
        <v/>
      </c>
      <c r="DW23" s="19" t="str">
        <f>IF(DV23="","",VLOOKUP(DV23,'Extrato 1'!$S$3:$U$72,3,0))</f>
        <v/>
      </c>
      <c r="DX23" s="2" t="str">
        <f>IF(DV23="","",DW23&amp;" ("&amp;VLOOKUP(DV23,'Extrato 1'!$S$3:$U$72,2,0)&amp;")")</f>
        <v/>
      </c>
      <c r="DY23" s="19" t="str">
        <f>IF('Extrato 1'!D23='Extrato 1'!$EJ$9,'Extrato 1'!E23,"")</f>
        <v/>
      </c>
      <c r="DZ23" s="19" t="str">
        <f>IF(DY23="","-",'Extrato 1'!$S23)</f>
        <v>-</v>
      </c>
      <c r="EA23" s="19" t="str">
        <v/>
      </c>
      <c r="EB23" s="19" t="str">
        <f>IF(EA23="","",VLOOKUP(EA23,'Extrato 1'!$S$3:$U$72,3,0))</f>
        <v/>
      </c>
      <c r="EC23" s="2" t="str">
        <f>IF(EA23="","",EB23&amp;" ("&amp;VLOOKUP(EA23,'Extrato 1'!$S$3:$U$72,2,0)&amp;")")</f>
        <v/>
      </c>
      <c r="FM23" s="78">
        <v>21</v>
      </c>
      <c r="FN23" s="78" t="str">
        <f>IF('Extrato 1'!$FG$13='Extrato 1'!$GB$29,'Extrato 1'!AE23,IF('Extrato 1'!$FG$13='Extrato 1'!$GC$29,'Extrato 1'!BO23,IF('Extrato 1'!$FG$13='Extrato 1'!$EJ$2,'Extrato 1'!CY23,"")))</f>
        <v/>
      </c>
      <c r="FO23" s="78">
        <v>21</v>
      </c>
      <c r="FP23" s="78" t="str">
        <f>IF('Extrato 1'!$FG$13='Extrato 1'!$GB$29,'Extrato 1'!AJ23,IF('Extrato 1'!$FG$13='Extrato 1'!$GC$29,'Extrato 1'!BT23,IF('Extrato 1'!$FG$13='Extrato 1'!$EJ$2,'Extrato 1'!DD23,"")))</f>
        <v/>
      </c>
      <c r="FQ23" s="78">
        <v>21</v>
      </c>
      <c r="FR23" s="78" t="str">
        <f>IF('Extrato 1'!$FG$13='Extrato 1'!$GB$29,'Extrato 1'!AO23,IF('Extrato 1'!$FG$13='Extrato 1'!$GC$29,'Extrato 1'!BY23,IF('Extrato 1'!$FG$13='Extrato 1'!$EJ$2,'Extrato 1'!DI23,"")))</f>
        <v/>
      </c>
      <c r="FS23" s="78">
        <v>21</v>
      </c>
      <c r="FT23" s="78" t="str">
        <f>IF('Extrato 1'!$FG$13='Extrato 1'!$GB$29,'Extrato 1'!AT23,IF('Extrato 1'!$FG$13='Extrato 1'!$GC$29,'Extrato 1'!CD23,IF('Extrato 1'!$FG$13='Extrato 1'!$EJ$2,'Extrato 1'!DN23,"")))</f>
        <v/>
      </c>
      <c r="FU23" s="78">
        <v>21</v>
      </c>
      <c r="FV23" s="78" t="str">
        <f>IF('Extrato 1'!$FG$13='Extrato 1'!$GB$29,'Extrato 1'!AY23,IF('Extrato 1'!$FG$13='Extrato 1'!$GC$29,'Extrato 1'!CI23,IF('Extrato 1'!$FG$13='Extrato 1'!$EJ$2,'Extrato 1'!DS23,"")))</f>
        <v/>
      </c>
      <c r="FW23" s="78">
        <v>21</v>
      </c>
      <c r="FX23" s="78" t="str">
        <f>IF('Extrato 1'!$FG$13='Extrato 1'!$GB$29,'Extrato 1'!BD23,IF('Extrato 1'!$FG$13='Extrato 1'!$GC$29,'Extrato 1'!CN23,IF('Extrato 1'!$FG$13='Extrato 1'!$EJ$2,'Extrato 1'!DX23,"")))</f>
        <v/>
      </c>
      <c r="FY23" s="78">
        <v>21</v>
      </c>
      <c r="FZ23" s="78" t="str">
        <f>IF('Extrato 1'!$FG$13='Extrato 1'!$GB$29,'Extrato 1'!BI23,IF('Extrato 1'!$FG$13='Extrato 1'!$GC$29,'Extrato 1'!CS23,IF('Extrato 1'!$FG$13='Extrato 1'!$EJ$2,'Extrato 1'!EC23,"")))</f>
        <v/>
      </c>
      <c r="GB23" s="30">
        <v>5</v>
      </c>
      <c r="GC23" s="30" t="s">
        <v>23</v>
      </c>
      <c r="GE23" s="30" t="str">
        <f>'Extrato 1'!FJ5</f>
        <v>3ª</v>
      </c>
      <c r="GF23" s="30" t="str">
        <f>IF('Extrato 1'!$FG$13='Extrato 1'!$GB$29,'Extrato 1'!FJ5&amp;" Colocação ("&amp;'Extrato 1'!EG5&amp;")",IF('Extrato 1'!$FG$13='Extrato 1'!$GC$29,'Extrato 1'!FJ5&amp;" Colocação ("&amp;'Extrato 1'!EI5&amp;")",IF('Extrato 1'!$FG$13='Extrato 1'!$EJ$2,'Extrato 1'!FJ5&amp;" Colocação ("&amp;'Extrato 1'!EK5&amp;")","")))</f>
        <v>3ª Colocação (1)</v>
      </c>
      <c r="GG23" s="30" t="str">
        <f t="shared" si="16"/>
        <v>3ª</v>
      </c>
      <c r="MB23" s="32">
        <f t="shared" si="12"/>
        <v>19</v>
      </c>
      <c r="MC23" s="32">
        <v>21</v>
      </c>
      <c r="MD23" s="32" t="str">
        <f>IF('Extrato 1'!X21=0,"",'Extrato 1'!X21)</f>
        <v/>
      </c>
      <c r="ME23" s="32"/>
      <c r="MF23" s="32"/>
      <c r="MG23" s="32"/>
      <c r="MH23" s="32"/>
      <c r="MI23" s="32"/>
      <c r="MJ23" s="32"/>
      <c r="MK23" s="32"/>
      <c r="ML23" s="32"/>
      <c r="MM23" s="32"/>
      <c r="MN23" s="32"/>
      <c r="MO23" s="32"/>
      <c r="MP23" s="32"/>
      <c r="MQ23" s="32"/>
      <c r="MR23" s="32"/>
      <c r="MS23" s="32"/>
      <c r="MT23" s="32"/>
      <c r="MU23" s="32"/>
      <c r="MV23" s="32"/>
      <c r="MW23" s="32"/>
      <c r="MX23" s="32"/>
      <c r="MY23" s="32"/>
      <c r="MZ23" s="32"/>
      <c r="NA23" s="32"/>
      <c r="NB23" s="32"/>
      <c r="NC23" s="32"/>
      <c r="ND23" s="32"/>
      <c r="NE23" s="32"/>
    </row>
    <row r="24" spans="2:369" ht="15" customHeight="1" x14ac:dyDescent="0.25">
      <c r="B24" s="19">
        <f>'Extrato 1'!MC26</f>
        <v>24</v>
      </c>
      <c r="C24" s="7">
        <f>Esboço!AX22</f>
        <v>22</v>
      </c>
      <c r="D24" s="4" t="str">
        <f>IF('Análise Quantitativa'!R58=0,"",'Análise Quantitativa'!R58)</f>
        <v/>
      </c>
      <c r="E24" s="3" t="str">
        <f>IF('Análise Quantitativa'!P58=0,"",'Análise Quantitativa'!P58)</f>
        <v/>
      </c>
      <c r="F24" s="19" t="str">
        <f t="shared" si="0"/>
        <v/>
      </c>
      <c r="G24" s="19" t="str">
        <f t="shared" si="1"/>
        <v/>
      </c>
      <c r="H24" s="22" t="str">
        <v/>
      </c>
      <c r="I24" s="22" t="str">
        <v/>
      </c>
      <c r="J24" s="76" t="str">
        <f>IFERROR(IF('Análise Quantitativa'!$D$30="Máximo",RANK(D24,$D$3:$D$72,0),IF('Análise Quantitativa'!$D$30="Mínimo",RANK(D24,$D$3:$D$72,1),IF('Análise Quantitativa'!$D$30="- Mínimo",RANK(D24,$D$3:$D$72,1),""))),"")</f>
        <v/>
      </c>
      <c r="K24" s="76" t="str">
        <f>IFERROR(IF('Análise Quantitativa'!$D$30="Máximo",_xlfn.RANK.EQ(D24,$D$3:$D$72,0)+COUNTIF($D$3:D24,D24)-1,IF('Análise Quantitativa'!$D$30="Mínimo",_xlfn.RANK.EQ(D24,$D$3:$D$72,1)+COUNTIF($D$3:D24,D24)-1,IF('Análise Quantitativa'!$D$30="- Mínimo",_xlfn.RANK.EQ(D24,$D$3:$D$72,1)+COUNTIF($D$3:D24,D24)-1,""))),"")</f>
        <v/>
      </c>
      <c r="L24" s="6" t="str">
        <f>IFERROR(IF(ISBLANK(D24),"",IF(AND(D24&gt;'Extrato 1'!$EW$3),'Extrato 1'!$HR$2,IF(AND(D24&lt;'Extrato 1'!$EX$3),'Extrato 1'!$HQ$2,'Extrato 1'!$HP$2))),"")</f>
        <v>&gt;₯</v>
      </c>
      <c r="M24" s="6" t="e">
        <f>IF((((IF(AND('Extrato 1'!D24&gt;'Extrato 1'!$EW$3),(('Extrato 1'!$EW$3-'Extrato 1'!D24)/'Extrato 1'!D24),IF(AND('Extrato 1'!D24&lt;'Extrato 1'!$EX$3),(('Extrato 1'!$EX$3-'Extrato 1'!D24)/'Extrato 1'!D24),'Extrato 1'!$HW$2)))))&lt;0,IF(AND('Extrato 1'!D24&gt;'Extrato 1'!$EW$3),(('Extrato 1'!$EW$3-'Extrato 1'!D24)/'Extrato 1'!D24),IF(AND('Extrato 1'!D24&lt;'Extrato 1'!$EX$3),(('Extrato 1'!$EX$3-'Extrato 1'!D24)/'Extrato 1'!D24),'Extrato 1'!$HW$2))*-1,IF(AND('Extrato 1'!D24&gt;'Extrato 1'!$EW$3),(('Extrato 1'!$EW$3-'Extrato 1'!D24)/'Extrato 1'!D24),IF(AND('Extrato 1'!D24&lt;'Extrato 1'!$EX$3),(('Extrato 1'!$EX$3-'Extrato 1'!D24)/'Extrato 1'!D24),'Extrato 1'!$HW$2)))</f>
        <v>#VALUE!</v>
      </c>
      <c r="N24" s="6" t="e">
        <f>IF(AND(D24&gt;'Extrato 1'!$EW$3),M24,"")</f>
        <v>#VALUE!</v>
      </c>
      <c r="O24" s="6" t="str">
        <f>IF(D24&lt;'Extrato 1'!$EX$3,M24,"")</f>
        <v/>
      </c>
      <c r="P24" s="5" t="str">
        <f>IF('Extrato 1'!L24='Extrato 1'!$HP$2,'Extrato 1'!D24,"")</f>
        <v/>
      </c>
      <c r="Q24" s="4" t="str">
        <f>IF(ISNA(HLOOKUP($Q$2,'Extrato 1'!$ME$3:$NE$74,B24,0)),"",IF(HLOOKUP($Q$2,'Extrato 1'!$ME$3:$NE$74,B24,0)="","",IF(HLOOKUP($Q$2,'Extrato 1'!$ME$3:$NE$74,B24,0)=0,"",HLOOKUP($Q$2,'Extrato 1'!$ME$3:$NE$74,B24,0))))</f>
        <v/>
      </c>
      <c r="S24" s="77" t="str">
        <f t="shared" si="6"/>
        <v/>
      </c>
      <c r="T24" s="19" t="str">
        <f t="shared" si="2"/>
        <v/>
      </c>
      <c r="U24" s="3" t="str">
        <f>IF('Análise Quantitativa'!C58=0,"",'Análise Quantitativa'!C58)</f>
        <v/>
      </c>
      <c r="V24" s="19" t="str">
        <f t="shared" si="3"/>
        <v/>
      </c>
      <c r="X24" s="19" t="str">
        <f t="shared" si="4"/>
        <v/>
      </c>
      <c r="Y24" s="19" t="str">
        <f t="shared" si="5"/>
        <v/>
      </c>
      <c r="AA24" s="19" t="str">
        <f>IF('Extrato 1'!D24='Extrato 1'!$EF$3,'Extrato 1'!E24,"")</f>
        <v/>
      </c>
      <c r="AB24" s="19" t="str">
        <f>IF(AA24="","-",'Extrato 1'!S24)</f>
        <v>-</v>
      </c>
      <c r="AC24" s="19" t="str">
        <v/>
      </c>
      <c r="AD24" s="19" t="str">
        <f>IF(AC24="","",VLOOKUP(AC24,'Extrato 1'!$S$3:$U$72,3,0))</f>
        <v/>
      </c>
      <c r="AE24" s="2" t="str">
        <f>IF(AC24="","",AD24&amp;" ("&amp;VLOOKUP(AC24,'Extrato 1'!$S$3:$U$72,2,0)&amp;")")</f>
        <v/>
      </c>
      <c r="AF24" s="19" t="str">
        <f>IF('Extrato 1'!D24='Extrato 1'!$EF$4,'Extrato 1'!E24,"")</f>
        <v/>
      </c>
      <c r="AG24" s="19" t="str">
        <f>IF(AF24="","-",'Extrato 1'!$S24)</f>
        <v>-</v>
      </c>
      <c r="AH24" s="19" t="str">
        <v/>
      </c>
      <c r="AI24" s="19" t="str">
        <f>IF(AH24="","",VLOOKUP(AH24,'Extrato 1'!$S$3:$U$72,3,0))</f>
        <v/>
      </c>
      <c r="AJ24" s="2" t="str">
        <f>IF(AH24="","",AI24&amp;" ("&amp;VLOOKUP(AH24,'Extrato 1'!$S$3:$U$72,2,0)&amp;")")</f>
        <v/>
      </c>
      <c r="AK24" s="19" t="str">
        <f>IF('Extrato 1'!D24='Extrato 1'!$EF$5,'Extrato 1'!E24,"")</f>
        <v/>
      </c>
      <c r="AL24" s="19" t="str">
        <f>IF(AK24="","-",'Extrato 1'!$S24)</f>
        <v>-</v>
      </c>
      <c r="AM24" s="19" t="str">
        <v/>
      </c>
      <c r="AN24" s="19" t="str">
        <f>IF(AM24="","",VLOOKUP(AM24,'Extrato 1'!$S$3:$U$72,3,0))</f>
        <v/>
      </c>
      <c r="AO24" s="2" t="str">
        <f>IF(AM24="","",AN24&amp;" ("&amp;VLOOKUP(AM24,'Extrato 1'!$S$3:$U$72,2,0)&amp;")")</f>
        <v/>
      </c>
      <c r="AP24" s="19" t="str">
        <f>IF('Extrato 1'!D24='Extrato 1'!$EF$6,'Extrato 1'!E24,"")</f>
        <v/>
      </c>
      <c r="AQ24" s="19" t="str">
        <f>IF(AP24="","-",'Extrato 1'!$S24)</f>
        <v>-</v>
      </c>
      <c r="AR24" s="19" t="str">
        <v/>
      </c>
      <c r="AS24" s="19" t="str">
        <f>IF(AR24="","",VLOOKUP(AR24,'Extrato 1'!$S$3:$U$72,3,0))</f>
        <v/>
      </c>
      <c r="AT24" s="2" t="str">
        <f>IF(AR24="","",AS24&amp;" ("&amp;VLOOKUP(AR24,'Extrato 1'!$S$3:$U$72,2,0)&amp;")")</f>
        <v/>
      </c>
      <c r="AU24" s="19" t="str">
        <f>IF('Extrato 1'!D24='Extrato 1'!$EF$7,'Extrato 1'!E24,"")</f>
        <v/>
      </c>
      <c r="AV24" s="19" t="str">
        <f>IF(AU24="","-",'Extrato 1'!$S24)</f>
        <v>-</v>
      </c>
      <c r="AW24" s="19" t="str">
        <v/>
      </c>
      <c r="AX24" s="19" t="str">
        <f>IF(AW24="","",VLOOKUP(AW24,'Extrato 1'!$S$3:$U$72,3,0))</f>
        <v/>
      </c>
      <c r="AY24" s="2" t="str">
        <f>IF(AW24="","",AX24&amp;" ("&amp;VLOOKUP(AW24,'Extrato 1'!$S$3:$U$72,2,0)&amp;")")</f>
        <v/>
      </c>
      <c r="AZ24" s="19" t="str">
        <f>IF('Extrato 1'!D24='Extrato 1'!$EF$8,'Extrato 1'!E24,"")</f>
        <v/>
      </c>
      <c r="BA24" s="19" t="str">
        <f>IF(AZ24="","-",'Extrato 1'!$S24)</f>
        <v>-</v>
      </c>
      <c r="BB24" s="19" t="str">
        <v/>
      </c>
      <c r="BC24" s="19" t="str">
        <f>IF(BB24="","",VLOOKUP(BB24,'Extrato 1'!$S$3:$U$72,3,0))</f>
        <v/>
      </c>
      <c r="BD24" s="2" t="str">
        <f>IF(BB24="","",BC24&amp;" ("&amp;VLOOKUP(BB24,'Extrato 1'!$S$3:$U$72,2,0)&amp;")")</f>
        <v/>
      </c>
      <c r="BE24" s="19" t="str">
        <f>IF('Extrato 1'!D24='Extrato 1'!$EF$9,'Extrato 1'!E24,"")</f>
        <v/>
      </c>
      <c r="BF24" s="19" t="str">
        <f>IF(BE24="","-",'Extrato 1'!$S24)</f>
        <v>-</v>
      </c>
      <c r="BG24" s="19" t="str">
        <v/>
      </c>
      <c r="BH24" s="19" t="str">
        <f>IF(BG24="","",VLOOKUP(BG24,'Extrato 1'!$S$3:$U$72,3,0))</f>
        <v/>
      </c>
      <c r="BI24" s="2" t="str">
        <f>IF(BG24="","",BH24&amp;" ("&amp;VLOOKUP(BG24,'Extrato 1'!$S$3:$U$72,2,0)&amp;")")</f>
        <v/>
      </c>
      <c r="BK24" s="19" t="str">
        <f>IF('Extrato 1'!D24='Extrato 1'!$EH$3,'Extrato 1'!E24,"")</f>
        <v/>
      </c>
      <c r="BL24" s="19" t="str">
        <f>IF(BK24="","-",'Extrato 1'!S24)</f>
        <v>-</v>
      </c>
      <c r="BM24" s="19" t="str">
        <v/>
      </c>
      <c r="BN24" s="19" t="str">
        <f>IF(BM24="","",VLOOKUP(BM24,'Extrato 1'!$S$3:$U$72,3,0))</f>
        <v/>
      </c>
      <c r="BO24" s="2" t="str">
        <f>IF(BM24="","",BN24&amp;" ("&amp;VLOOKUP(BM24,'Extrato 1'!$S$3:$U$72,2,0)&amp;")")</f>
        <v/>
      </c>
      <c r="BP24" s="19" t="str">
        <f>IF('Extrato 1'!D24='Extrato 1'!$EH$4,'Extrato 1'!E24,"")</f>
        <v/>
      </c>
      <c r="BQ24" s="19" t="str">
        <f>IF(BP24="","-",'Extrato 1'!$S24)</f>
        <v>-</v>
      </c>
      <c r="BR24" s="19" t="str">
        <v/>
      </c>
      <c r="BS24" s="19" t="str">
        <f>IF(BR24="","",VLOOKUP(BR24,'Extrato 1'!$S$3:$U$72,3,0))</f>
        <v/>
      </c>
      <c r="BT24" s="2" t="str">
        <f>IF(BR24="","",BS24&amp;" ("&amp;VLOOKUP(BR24,'Extrato 1'!$S$3:$U$72,2,0)&amp;")")</f>
        <v/>
      </c>
      <c r="BU24" s="19" t="str">
        <f>IF('Extrato 1'!D24='Extrato 1'!$EH$5,'Extrato 1'!E24,"")</f>
        <v/>
      </c>
      <c r="BV24" s="19" t="str">
        <f>IF(BU24="","-",'Extrato 1'!$S24)</f>
        <v>-</v>
      </c>
      <c r="BW24" s="19" t="str">
        <v/>
      </c>
      <c r="BX24" s="19" t="str">
        <f>IF(BW24="","",VLOOKUP(BW24,'Extrato 1'!$S$3:$U$72,3,0))</f>
        <v/>
      </c>
      <c r="BY24" s="2" t="str">
        <f>IF(BW24="","",BX24&amp;" ("&amp;VLOOKUP(BW24,'Extrato 1'!$S$3:$U$72,2,0)&amp;")")</f>
        <v/>
      </c>
      <c r="BZ24" s="19" t="str">
        <f>IF('Extrato 1'!D24='Extrato 1'!$EH$6,'Extrato 1'!E24,"")</f>
        <v/>
      </c>
      <c r="CA24" s="19" t="str">
        <f>IF(BZ24="","-",'Extrato 1'!$S24)</f>
        <v>-</v>
      </c>
      <c r="CB24" s="19" t="str">
        <v/>
      </c>
      <c r="CC24" s="19" t="str">
        <f>IF(CB24="","",VLOOKUP(CB24,'Extrato 1'!$S$3:$U$72,3,0))</f>
        <v/>
      </c>
      <c r="CD24" s="2" t="str">
        <f>IF(CB24="","",CC24&amp;" ("&amp;VLOOKUP(CB24,'Extrato 1'!$S$3:$U$72,2,0)&amp;")")</f>
        <v/>
      </c>
      <c r="CE24" s="19" t="str">
        <f>IF('Extrato 1'!D24='Extrato 1'!$EH$7,'Extrato 1'!E24,"")</f>
        <v/>
      </c>
      <c r="CF24" s="19" t="str">
        <f>IF(CE24="","-",'Extrato 1'!$S24)</f>
        <v>-</v>
      </c>
      <c r="CG24" s="19" t="str">
        <v/>
      </c>
      <c r="CH24" s="19" t="str">
        <f>IF(CG24="","",VLOOKUP(CG24,'Extrato 1'!$S$3:$U$72,3,0))</f>
        <v/>
      </c>
      <c r="CI24" s="2" t="str">
        <f>IF(CG24="","",CH24&amp;" ("&amp;VLOOKUP(CG24,'Extrato 1'!$S$3:$U$72,2,0)&amp;")")</f>
        <v/>
      </c>
      <c r="CJ24" s="19" t="str">
        <f>IF('Extrato 1'!D24='Extrato 1'!$EH$8,'Extrato 1'!E24,"")</f>
        <v/>
      </c>
      <c r="CK24" s="19" t="str">
        <f>IF(CJ24="","-",'Extrato 1'!$S24)</f>
        <v>-</v>
      </c>
      <c r="CL24" s="19" t="str">
        <v/>
      </c>
      <c r="CM24" s="19" t="str">
        <f>IF(CL24="","",VLOOKUP(CL24,'Extrato 1'!$S$3:$U$72,3,0))</f>
        <v/>
      </c>
      <c r="CN24" s="2" t="str">
        <f>IF(CL24="","",CM24&amp;" ("&amp;VLOOKUP(CL24,'Extrato 1'!$S$3:$U$72,2,0)&amp;")")</f>
        <v/>
      </c>
      <c r="CO24" s="19" t="str">
        <f>IF('Extrato 1'!D24='Extrato 1'!$EH$9,'Extrato 1'!E24,"")</f>
        <v/>
      </c>
      <c r="CP24" s="19" t="str">
        <f>IF(CO24="","-",'Extrato 1'!$S24)</f>
        <v>-</v>
      </c>
      <c r="CQ24" s="19" t="str">
        <v/>
      </c>
      <c r="CR24" s="19" t="str">
        <f>IF(CQ24="","",VLOOKUP(CQ24,'Extrato 1'!$S$3:$U$72,3,0))</f>
        <v/>
      </c>
      <c r="CS24" s="2" t="str">
        <f>IF(CQ24="","",CR24&amp;" ("&amp;VLOOKUP(CQ24,'Extrato 1'!$S$3:$U$72,2,0)&amp;")")</f>
        <v/>
      </c>
      <c r="CU24" s="19" t="str">
        <f>IF('Extrato 1'!D24='Extrato 1'!$EJ$3,'Extrato 1'!E24,"")</f>
        <v/>
      </c>
      <c r="CV24" s="19" t="str">
        <f>IF(CU24="","-",'Extrato 1'!S24)</f>
        <v>-</v>
      </c>
      <c r="CW24" s="19" t="str">
        <v/>
      </c>
      <c r="CX24" s="19" t="str">
        <f>IF(CW24="","",VLOOKUP(CW24,'Extrato 1'!$S$3:$U$72,3,0))</f>
        <v/>
      </c>
      <c r="CY24" s="2" t="str">
        <f>IF(CW24="","",CX24&amp;" ("&amp;VLOOKUP(CW24,'Extrato 1'!$S$3:$U$72,2,0)&amp;")")</f>
        <v/>
      </c>
      <c r="CZ24" s="19" t="str">
        <f>IF('Extrato 1'!D24='Extrato 1'!$EJ$4,'Extrato 1'!E24,"")</f>
        <v/>
      </c>
      <c r="DA24" s="19" t="str">
        <f>IF(CZ24="","-",'Extrato 1'!$S24)</f>
        <v>-</v>
      </c>
      <c r="DB24" s="19" t="str">
        <v/>
      </c>
      <c r="DC24" s="19" t="str">
        <f>IF(DB24="","",VLOOKUP(DB24,'Extrato 1'!$S$3:$U$72,3,0))</f>
        <v/>
      </c>
      <c r="DD24" s="2" t="str">
        <f>IF(DB24="","",DC24&amp;" ("&amp;VLOOKUP(DB24,'Extrato 1'!$S$3:$U$72,2,0)&amp;")")</f>
        <v/>
      </c>
      <c r="DE24" s="19" t="str">
        <f>IF('Extrato 1'!D24='Extrato 1'!$EJ$5,'Extrato 1'!E24,"")</f>
        <v/>
      </c>
      <c r="DF24" s="19" t="str">
        <f>IF(DE24="","-",'Extrato 1'!$S24)</f>
        <v>-</v>
      </c>
      <c r="DG24" s="19" t="str">
        <v/>
      </c>
      <c r="DH24" s="19" t="str">
        <f>IF(DG24="","",VLOOKUP(DG24,'Extrato 1'!$S$3:$U$72,3,0))</f>
        <v/>
      </c>
      <c r="DI24" s="2" t="str">
        <f>IF(DG24="","",DH24&amp;" ("&amp;VLOOKUP(DG24,'Extrato 1'!$S$3:$U$72,2,0)&amp;")")</f>
        <v/>
      </c>
      <c r="DJ24" s="19" t="str">
        <f>IF('Extrato 1'!D24='Extrato 1'!$EJ$6,'Extrato 1'!E24,"")</f>
        <v/>
      </c>
      <c r="DK24" s="19" t="str">
        <f>IF(DJ24="","-",'Extrato 1'!$S24)</f>
        <v>-</v>
      </c>
      <c r="DL24" s="19" t="str">
        <v/>
      </c>
      <c r="DM24" s="19" t="str">
        <f>IF(DL24="","",VLOOKUP(DL24,'Extrato 1'!$S$3:$U$72,3,0))</f>
        <v/>
      </c>
      <c r="DN24" s="2" t="str">
        <f>IF(DL24="","",DM24&amp;" ("&amp;VLOOKUP(DL24,'Extrato 1'!$S$3:$U$72,2,0)&amp;")")</f>
        <v/>
      </c>
      <c r="DO24" s="19" t="str">
        <f>IF('Extrato 1'!D24='Extrato 1'!$EJ$7,'Extrato 1'!E24,"")</f>
        <v/>
      </c>
      <c r="DP24" s="19" t="str">
        <f>IF(DO24="","-",'Extrato 1'!$S24)</f>
        <v>-</v>
      </c>
      <c r="DQ24" s="19" t="str">
        <v/>
      </c>
      <c r="DR24" s="19" t="str">
        <f>IF(DQ24="","",VLOOKUP(DQ24,'Extrato 1'!$S$3:$U$72,3,0))</f>
        <v/>
      </c>
      <c r="DS24" s="2" t="str">
        <f>IF(DQ24="","",DR24&amp;" ("&amp;VLOOKUP(DQ24,'Extrato 1'!$S$3:$U$72,2,0)&amp;")")</f>
        <v/>
      </c>
      <c r="DT24" s="19" t="str">
        <f>IF('Extrato 1'!D24='Extrato 1'!$EJ$8,'Extrato 1'!E24,"")</f>
        <v/>
      </c>
      <c r="DU24" s="19" t="str">
        <f>IF(DT24="","-",'Extrato 1'!$S24)</f>
        <v>-</v>
      </c>
      <c r="DV24" s="19" t="str">
        <v/>
      </c>
      <c r="DW24" s="19" t="str">
        <f>IF(DV24="","",VLOOKUP(DV24,'Extrato 1'!$S$3:$U$72,3,0))</f>
        <v/>
      </c>
      <c r="DX24" s="2" t="str">
        <f>IF(DV24="","",DW24&amp;" ("&amp;VLOOKUP(DV24,'Extrato 1'!$S$3:$U$72,2,0)&amp;")")</f>
        <v/>
      </c>
      <c r="DY24" s="19" t="str">
        <f>IF('Extrato 1'!D24='Extrato 1'!$EJ$9,'Extrato 1'!E24,"")</f>
        <v/>
      </c>
      <c r="DZ24" s="19" t="str">
        <f>IF(DY24="","-",'Extrato 1'!$S24)</f>
        <v>-</v>
      </c>
      <c r="EA24" s="19" t="str">
        <v/>
      </c>
      <c r="EB24" s="19" t="str">
        <f>IF(EA24="","",VLOOKUP(EA24,'Extrato 1'!$S$3:$U$72,3,0))</f>
        <v/>
      </c>
      <c r="EC24" s="2" t="str">
        <f>IF(EA24="","",EB24&amp;" ("&amp;VLOOKUP(EA24,'Extrato 1'!$S$3:$U$72,2,0)&amp;")")</f>
        <v/>
      </c>
      <c r="FM24" s="78">
        <v>22</v>
      </c>
      <c r="FN24" s="78" t="str">
        <f>IF('Extrato 1'!$FG$13='Extrato 1'!$GB$29,'Extrato 1'!AE24,IF('Extrato 1'!$FG$13='Extrato 1'!$GC$29,'Extrato 1'!BO24,IF('Extrato 1'!$FG$13='Extrato 1'!$EJ$2,'Extrato 1'!CY24,"")))</f>
        <v/>
      </c>
      <c r="FO24" s="78">
        <v>22</v>
      </c>
      <c r="FP24" s="78" t="str">
        <f>IF('Extrato 1'!$FG$13='Extrato 1'!$GB$29,'Extrato 1'!AJ24,IF('Extrato 1'!$FG$13='Extrato 1'!$GC$29,'Extrato 1'!BT24,IF('Extrato 1'!$FG$13='Extrato 1'!$EJ$2,'Extrato 1'!DD24,"")))</f>
        <v/>
      </c>
      <c r="FQ24" s="78">
        <v>22</v>
      </c>
      <c r="FR24" s="78" t="str">
        <f>IF('Extrato 1'!$FG$13='Extrato 1'!$GB$29,'Extrato 1'!AO24,IF('Extrato 1'!$FG$13='Extrato 1'!$GC$29,'Extrato 1'!BY24,IF('Extrato 1'!$FG$13='Extrato 1'!$EJ$2,'Extrato 1'!DI24,"")))</f>
        <v/>
      </c>
      <c r="FS24" s="78">
        <v>22</v>
      </c>
      <c r="FT24" s="78" t="str">
        <f>IF('Extrato 1'!$FG$13='Extrato 1'!$GB$29,'Extrato 1'!AT24,IF('Extrato 1'!$FG$13='Extrato 1'!$GC$29,'Extrato 1'!CD24,IF('Extrato 1'!$FG$13='Extrato 1'!$EJ$2,'Extrato 1'!DN24,"")))</f>
        <v/>
      </c>
      <c r="FU24" s="78">
        <v>22</v>
      </c>
      <c r="FV24" s="78" t="str">
        <f>IF('Extrato 1'!$FG$13='Extrato 1'!$GB$29,'Extrato 1'!AY24,IF('Extrato 1'!$FG$13='Extrato 1'!$GC$29,'Extrato 1'!CI24,IF('Extrato 1'!$FG$13='Extrato 1'!$EJ$2,'Extrato 1'!DS24,"")))</f>
        <v/>
      </c>
      <c r="FW24" s="78">
        <v>22</v>
      </c>
      <c r="FX24" s="78" t="str">
        <f>IF('Extrato 1'!$FG$13='Extrato 1'!$GB$29,'Extrato 1'!BD24,IF('Extrato 1'!$FG$13='Extrato 1'!$GC$29,'Extrato 1'!CN24,IF('Extrato 1'!$FG$13='Extrato 1'!$EJ$2,'Extrato 1'!DX24,"")))</f>
        <v/>
      </c>
      <c r="FY24" s="78">
        <v>22</v>
      </c>
      <c r="FZ24" s="78" t="str">
        <f>IF('Extrato 1'!$FG$13='Extrato 1'!$GB$29,'Extrato 1'!BI24,IF('Extrato 1'!$FG$13='Extrato 1'!$GC$29,'Extrato 1'!CS24,IF('Extrato 1'!$FG$13='Extrato 1'!$EJ$2,'Extrato 1'!EC24,"")))</f>
        <v/>
      </c>
      <c r="GB24" s="30">
        <v>6</v>
      </c>
      <c r="GC24" s="30" t="s">
        <v>22</v>
      </c>
      <c r="GE24" s="30" t="str">
        <f>'Extrato 1'!FJ6</f>
        <v>4ª</v>
      </c>
      <c r="GF24" s="30" t="str">
        <f>IF('Extrato 1'!$FG$13='Extrato 1'!$GB$29,'Extrato 1'!FJ6&amp;" Colocação ("&amp;'Extrato 1'!EG6&amp;")",IF('Extrato 1'!$FG$13='Extrato 1'!$GC$29,'Extrato 1'!FJ6&amp;" Colocação ("&amp;'Extrato 1'!EI6&amp;")",IF('Extrato 1'!$FG$13='Extrato 1'!$EJ$2,'Extrato 1'!FJ6&amp;" Colocação ("&amp;'Extrato 1'!EK6&amp;")","")))</f>
        <v>4ª Colocação (1)</v>
      </c>
      <c r="GG24" s="30" t="str">
        <f t="shared" si="16"/>
        <v>4ª</v>
      </c>
      <c r="GK24" s="22" t="str">
        <f>IF('Extrato 1'!GO4=0,"",'Extrato 1'!GO4)</f>
        <v>5ª</v>
      </c>
      <c r="GL24" s="22" t="str">
        <f>IF('Extrato 1'!GK4=0,"",'Extrato 1'!GK4)</f>
        <v>1ª</v>
      </c>
      <c r="GM24" s="22" t="str">
        <f>IF('Extrato 1'!GL4=0,"",'Extrato 1'!GL4)</f>
        <v>2ª</v>
      </c>
      <c r="GN24" s="22" t="str">
        <f>IF('Extrato 1'!GM4=0,"",'Extrato 1'!GM4)</f>
        <v>3ª</v>
      </c>
      <c r="GO24" s="22" t="str">
        <f>IF('Extrato 1'!GN4=0,"",'Extrato 1'!GN4)</f>
        <v>4ª</v>
      </c>
      <c r="GP24" s="22" t="str">
        <f>IF('Extrato 1'!GP4=0,"",'Extrato 1'!GP4)</f>
        <v>6ª</v>
      </c>
      <c r="GQ24" s="22" t="str">
        <f>IF('Extrato 1'!GQ4=0,"",'Extrato 1'!GQ4)</f>
        <v>7ª</v>
      </c>
      <c r="GS24" s="10">
        <v>1</v>
      </c>
      <c r="GT24" s="10">
        <v>2</v>
      </c>
      <c r="GU24" s="10">
        <v>3</v>
      </c>
      <c r="GV24" s="10">
        <v>4</v>
      </c>
      <c r="GW24" s="10">
        <v>5</v>
      </c>
      <c r="GX24" s="10">
        <v>6</v>
      </c>
      <c r="GY24" s="10" t="str">
        <f>'Extrato 1'!$GK$6&amp;" "&amp;1</f>
        <v>≠ 1</v>
      </c>
      <c r="GZ24" s="18" t="str">
        <f>'Extrato 1'!$GK$6&amp;" "&amp;2</f>
        <v>≠ 2</v>
      </c>
      <c r="HA24" s="10" t="str">
        <f>'Extrato 1'!$GK$6&amp;" "&amp;3</f>
        <v>≠ 3</v>
      </c>
      <c r="HB24" s="10" t="str">
        <f>'Extrato 1'!$GK$6&amp;" "&amp;4</f>
        <v>≠ 4</v>
      </c>
      <c r="HC24" s="10" t="str">
        <f>'Extrato 1'!$GK$6&amp;" "&amp;5</f>
        <v>≠ 5</v>
      </c>
      <c r="HD24" s="10" t="str">
        <f>'Extrato 1'!$GK$6&amp;" "&amp;6</f>
        <v>≠ 6</v>
      </c>
      <c r="HE24" s="265" t="s">
        <v>14</v>
      </c>
      <c r="HF24" s="265"/>
      <c r="HG24" s="265"/>
      <c r="HH24" s="265"/>
      <c r="HI24" s="265"/>
      <c r="HJ24" s="265"/>
      <c r="HK24" s="265" t="s">
        <v>13</v>
      </c>
      <c r="HL24" s="265"/>
      <c r="HM24" s="265"/>
      <c r="HN24" s="265"/>
      <c r="HO24" s="265"/>
      <c r="HP24" s="265"/>
      <c r="HQ24" s="10">
        <v>1</v>
      </c>
      <c r="HR24" s="10">
        <v>2</v>
      </c>
      <c r="HS24" s="10">
        <v>3</v>
      </c>
      <c r="HT24" s="10">
        <v>4</v>
      </c>
      <c r="HU24" s="10">
        <v>5</v>
      </c>
      <c r="HV24" s="10">
        <v>6</v>
      </c>
      <c r="HW24" s="265" t="s">
        <v>12</v>
      </c>
      <c r="HX24" s="265"/>
      <c r="HY24" s="265"/>
      <c r="HZ24" s="265"/>
      <c r="IA24" s="265"/>
      <c r="IB24" s="265"/>
      <c r="IC24" s="17" t="str">
        <f t="shared" ref="IC24:IH24" si="17">IF(HQ25=0,"",HQ25&amp;" = ")</f>
        <v xml:space="preserve">1ª = </v>
      </c>
      <c r="ID24" s="17" t="str">
        <f t="shared" si="17"/>
        <v xml:space="preserve">2ª = </v>
      </c>
      <c r="IE24" s="17" t="str">
        <f t="shared" si="17"/>
        <v xml:space="preserve">3ª = </v>
      </c>
      <c r="IF24" s="17" t="str">
        <f t="shared" si="17"/>
        <v xml:space="preserve">4ª = </v>
      </c>
      <c r="IG24" s="17" t="str">
        <f t="shared" si="17"/>
        <v xml:space="preserve">6ª = </v>
      </c>
      <c r="IH24" s="17" t="str">
        <f t="shared" si="17"/>
        <v xml:space="preserve">7ª = </v>
      </c>
      <c r="II24" s="10" t="s">
        <v>11</v>
      </c>
      <c r="IJ24" s="10" t="s">
        <v>10</v>
      </c>
      <c r="IK24" s="10" t="s">
        <v>9</v>
      </c>
      <c r="IL24" s="10" t="s">
        <v>8</v>
      </c>
      <c r="IM24" s="10" t="s">
        <v>7</v>
      </c>
      <c r="IN24" s="10" t="s">
        <v>6</v>
      </c>
      <c r="MB24" s="32">
        <f t="shared" si="12"/>
        <v>20</v>
      </c>
      <c r="MC24" s="32">
        <v>22</v>
      </c>
      <c r="MD24" s="32" t="str">
        <f>IF('Extrato 1'!X22=0,"",'Extrato 1'!X22)</f>
        <v/>
      </c>
      <c r="ME24" s="32"/>
      <c r="MF24" s="32"/>
      <c r="MG24" s="32"/>
      <c r="MH24" s="32"/>
      <c r="MI24" s="32"/>
      <c r="MJ24" s="32"/>
      <c r="MK24" s="32"/>
      <c r="ML24" s="32"/>
      <c r="MM24" s="32"/>
      <c r="MN24" s="32"/>
      <c r="MO24" s="32"/>
      <c r="MP24" s="32"/>
      <c r="MQ24" s="32"/>
      <c r="MR24" s="32"/>
      <c r="MS24" s="32"/>
      <c r="MT24" s="32"/>
      <c r="MU24" s="32"/>
      <c r="MV24" s="32"/>
      <c r="MW24" s="32"/>
      <c r="MX24" s="32"/>
      <c r="MY24" s="32"/>
      <c r="MZ24" s="32"/>
      <c r="NA24" s="32"/>
      <c r="NB24" s="32"/>
      <c r="NC24" s="32"/>
      <c r="ND24" s="32"/>
      <c r="NE24" s="32"/>
    </row>
    <row r="25" spans="2:369" ht="15" customHeight="1" x14ac:dyDescent="0.25">
      <c r="B25" s="19">
        <f>'Extrato 1'!MC27</f>
        <v>25</v>
      </c>
      <c r="C25" s="7">
        <f>Esboço!AX23</f>
        <v>23</v>
      </c>
      <c r="D25" s="4" t="str">
        <f>IF('Análise Quantitativa'!R59=0,"",'Análise Quantitativa'!R59)</f>
        <v/>
      </c>
      <c r="E25" s="3" t="str">
        <f>IF('Análise Quantitativa'!P59=0,"",'Análise Quantitativa'!P59)</f>
        <v/>
      </c>
      <c r="F25" s="19" t="str">
        <f t="shared" si="0"/>
        <v/>
      </c>
      <c r="G25" s="19" t="str">
        <f t="shared" si="1"/>
        <v/>
      </c>
      <c r="H25" s="22" t="str">
        <v/>
      </c>
      <c r="I25" s="22" t="str">
        <v/>
      </c>
      <c r="J25" s="76" t="str">
        <f>IFERROR(IF('Análise Quantitativa'!$D$30="Máximo",RANK(D25,$D$3:$D$72,0),IF('Análise Quantitativa'!$D$30="Mínimo",RANK(D25,$D$3:$D$72,1),IF('Análise Quantitativa'!$D$30="- Mínimo",RANK(D25,$D$3:$D$72,1),""))),"")</f>
        <v/>
      </c>
      <c r="K25" s="76" t="str">
        <f>IFERROR(IF('Análise Quantitativa'!$D$30="Máximo",_xlfn.RANK.EQ(D25,$D$3:$D$72,0)+COUNTIF($D$3:D25,D25)-1,IF('Análise Quantitativa'!$D$30="Mínimo",_xlfn.RANK.EQ(D25,$D$3:$D$72,1)+COUNTIF($D$3:D25,D25)-1,IF('Análise Quantitativa'!$D$30="- Mínimo",_xlfn.RANK.EQ(D25,$D$3:$D$72,1)+COUNTIF($D$3:D25,D25)-1,""))),"")</f>
        <v/>
      </c>
      <c r="L25" s="6" t="str">
        <f>IFERROR(IF(ISBLANK(D25),"",IF(AND(D25&gt;'Extrato 1'!$EW$3),'Extrato 1'!$HR$2,IF(AND(D25&lt;'Extrato 1'!$EX$3),'Extrato 1'!$HQ$2,'Extrato 1'!$HP$2))),"")</f>
        <v>&gt;₯</v>
      </c>
      <c r="M25" s="6" t="e">
        <f>IF((((IF(AND('Extrato 1'!D25&gt;'Extrato 1'!$EW$3),(('Extrato 1'!$EW$3-'Extrato 1'!D25)/'Extrato 1'!D25),IF(AND('Extrato 1'!D25&lt;'Extrato 1'!$EX$3),(('Extrato 1'!$EX$3-'Extrato 1'!D25)/'Extrato 1'!D25),'Extrato 1'!$HW$2)))))&lt;0,IF(AND('Extrato 1'!D25&gt;'Extrato 1'!$EW$3),(('Extrato 1'!$EW$3-'Extrato 1'!D25)/'Extrato 1'!D25),IF(AND('Extrato 1'!D25&lt;'Extrato 1'!$EX$3),(('Extrato 1'!$EX$3-'Extrato 1'!D25)/'Extrato 1'!D25),'Extrato 1'!$HW$2))*-1,IF(AND('Extrato 1'!D25&gt;'Extrato 1'!$EW$3),(('Extrato 1'!$EW$3-'Extrato 1'!D25)/'Extrato 1'!D25),IF(AND('Extrato 1'!D25&lt;'Extrato 1'!$EX$3),(('Extrato 1'!$EX$3-'Extrato 1'!D25)/'Extrato 1'!D25),'Extrato 1'!$HW$2)))</f>
        <v>#VALUE!</v>
      </c>
      <c r="N25" s="6" t="e">
        <f>IF(AND(D25&gt;'Extrato 1'!$EW$3),M25,"")</f>
        <v>#VALUE!</v>
      </c>
      <c r="O25" s="6" t="str">
        <f>IF(D25&lt;'Extrato 1'!$EX$3,M25,"")</f>
        <v/>
      </c>
      <c r="P25" s="5" t="str">
        <f>IF('Extrato 1'!L25='Extrato 1'!$HP$2,'Extrato 1'!D25,"")</f>
        <v/>
      </c>
      <c r="Q25" s="4" t="str">
        <f>IF(ISNA(HLOOKUP($Q$2,'Extrato 1'!$ME$3:$NE$74,B25,0)),"",IF(HLOOKUP($Q$2,'Extrato 1'!$ME$3:$NE$74,B25,0)="","",IF(HLOOKUP($Q$2,'Extrato 1'!$ME$3:$NE$74,B25,0)=0,"",HLOOKUP($Q$2,'Extrato 1'!$ME$3:$NE$74,B25,0))))</f>
        <v/>
      </c>
      <c r="S25" s="77" t="str">
        <f t="shared" si="6"/>
        <v/>
      </c>
      <c r="T25" s="19" t="str">
        <f t="shared" si="2"/>
        <v/>
      </c>
      <c r="U25" s="3" t="str">
        <f>IF('Análise Quantitativa'!C59=0,"",'Análise Quantitativa'!C59)</f>
        <v/>
      </c>
      <c r="V25" s="19" t="str">
        <f t="shared" si="3"/>
        <v/>
      </c>
      <c r="X25" s="19" t="str">
        <f t="shared" si="4"/>
        <v/>
      </c>
      <c r="Y25" s="19" t="str">
        <f t="shared" si="5"/>
        <v/>
      </c>
      <c r="AA25" s="19" t="str">
        <f>IF('Extrato 1'!D25='Extrato 1'!$EF$3,'Extrato 1'!E25,"")</f>
        <v/>
      </c>
      <c r="AB25" s="19" t="str">
        <f>IF(AA25="","-",'Extrato 1'!S25)</f>
        <v>-</v>
      </c>
      <c r="AC25" s="19" t="str">
        <v/>
      </c>
      <c r="AD25" s="19" t="str">
        <f>IF(AC25="","",VLOOKUP(AC25,'Extrato 1'!$S$3:$U$72,3,0))</f>
        <v/>
      </c>
      <c r="AE25" s="2" t="str">
        <f>IF(AC25="","",AD25&amp;" ("&amp;VLOOKUP(AC25,'Extrato 1'!$S$3:$U$72,2,0)&amp;")")</f>
        <v/>
      </c>
      <c r="AF25" s="19" t="str">
        <f>IF('Extrato 1'!D25='Extrato 1'!$EF$4,'Extrato 1'!E25,"")</f>
        <v/>
      </c>
      <c r="AG25" s="19" t="str">
        <f>IF(AF25="","-",'Extrato 1'!$S25)</f>
        <v>-</v>
      </c>
      <c r="AH25" s="19" t="str">
        <v/>
      </c>
      <c r="AI25" s="19" t="str">
        <f>IF(AH25="","",VLOOKUP(AH25,'Extrato 1'!$S$3:$U$72,3,0))</f>
        <v/>
      </c>
      <c r="AJ25" s="2" t="str">
        <f>IF(AH25="","",AI25&amp;" ("&amp;VLOOKUP(AH25,'Extrato 1'!$S$3:$U$72,2,0)&amp;")")</f>
        <v/>
      </c>
      <c r="AK25" s="19" t="str">
        <f>IF('Extrato 1'!D25='Extrato 1'!$EF$5,'Extrato 1'!E25,"")</f>
        <v/>
      </c>
      <c r="AL25" s="19" t="str">
        <f>IF(AK25="","-",'Extrato 1'!$S25)</f>
        <v>-</v>
      </c>
      <c r="AM25" s="19" t="str">
        <v/>
      </c>
      <c r="AN25" s="19" t="str">
        <f>IF(AM25="","",VLOOKUP(AM25,'Extrato 1'!$S$3:$U$72,3,0))</f>
        <v/>
      </c>
      <c r="AO25" s="2" t="str">
        <f>IF(AM25="","",AN25&amp;" ("&amp;VLOOKUP(AM25,'Extrato 1'!$S$3:$U$72,2,0)&amp;")")</f>
        <v/>
      </c>
      <c r="AP25" s="19" t="str">
        <f>IF('Extrato 1'!D25='Extrato 1'!$EF$6,'Extrato 1'!E25,"")</f>
        <v/>
      </c>
      <c r="AQ25" s="19" t="str">
        <f>IF(AP25="","-",'Extrato 1'!$S25)</f>
        <v>-</v>
      </c>
      <c r="AR25" s="19" t="str">
        <v/>
      </c>
      <c r="AS25" s="19" t="str">
        <f>IF(AR25="","",VLOOKUP(AR25,'Extrato 1'!$S$3:$U$72,3,0))</f>
        <v/>
      </c>
      <c r="AT25" s="2" t="str">
        <f>IF(AR25="","",AS25&amp;" ("&amp;VLOOKUP(AR25,'Extrato 1'!$S$3:$U$72,2,0)&amp;")")</f>
        <v/>
      </c>
      <c r="AU25" s="19" t="str">
        <f>IF('Extrato 1'!D25='Extrato 1'!$EF$7,'Extrato 1'!E25,"")</f>
        <v/>
      </c>
      <c r="AV25" s="19" t="str">
        <f>IF(AU25="","-",'Extrato 1'!$S25)</f>
        <v>-</v>
      </c>
      <c r="AW25" s="19" t="str">
        <v/>
      </c>
      <c r="AX25" s="19" t="str">
        <f>IF(AW25="","",VLOOKUP(AW25,'Extrato 1'!$S$3:$U$72,3,0))</f>
        <v/>
      </c>
      <c r="AY25" s="2" t="str">
        <f>IF(AW25="","",AX25&amp;" ("&amp;VLOOKUP(AW25,'Extrato 1'!$S$3:$U$72,2,0)&amp;")")</f>
        <v/>
      </c>
      <c r="AZ25" s="19" t="str">
        <f>IF('Extrato 1'!D25='Extrato 1'!$EF$8,'Extrato 1'!E25,"")</f>
        <v/>
      </c>
      <c r="BA25" s="19" t="str">
        <f>IF(AZ25="","-",'Extrato 1'!$S25)</f>
        <v>-</v>
      </c>
      <c r="BB25" s="19" t="str">
        <v/>
      </c>
      <c r="BC25" s="19" t="str">
        <f>IF(BB25="","",VLOOKUP(BB25,'Extrato 1'!$S$3:$U$72,3,0))</f>
        <v/>
      </c>
      <c r="BD25" s="2" t="str">
        <f>IF(BB25="","",BC25&amp;" ("&amp;VLOOKUP(BB25,'Extrato 1'!$S$3:$U$72,2,0)&amp;")")</f>
        <v/>
      </c>
      <c r="BE25" s="19" t="str">
        <f>IF('Extrato 1'!D25='Extrato 1'!$EF$9,'Extrato 1'!E25,"")</f>
        <v/>
      </c>
      <c r="BF25" s="19" t="str">
        <f>IF(BE25="","-",'Extrato 1'!$S25)</f>
        <v>-</v>
      </c>
      <c r="BG25" s="19" t="str">
        <v/>
      </c>
      <c r="BH25" s="19" t="str">
        <f>IF(BG25="","",VLOOKUP(BG25,'Extrato 1'!$S$3:$U$72,3,0))</f>
        <v/>
      </c>
      <c r="BI25" s="2" t="str">
        <f>IF(BG25="","",BH25&amp;" ("&amp;VLOOKUP(BG25,'Extrato 1'!$S$3:$U$72,2,0)&amp;")")</f>
        <v/>
      </c>
      <c r="BJ25" s="8"/>
      <c r="BK25" s="19" t="str">
        <f>IF('Extrato 1'!D25='Extrato 1'!$EH$3,'Extrato 1'!E25,"")</f>
        <v/>
      </c>
      <c r="BL25" s="19" t="str">
        <f>IF(BK25="","-",'Extrato 1'!S25)</f>
        <v>-</v>
      </c>
      <c r="BM25" s="19" t="str">
        <v/>
      </c>
      <c r="BN25" s="19" t="str">
        <f>IF(BM25="","",VLOOKUP(BM25,'Extrato 1'!$S$3:$U$72,3,0))</f>
        <v/>
      </c>
      <c r="BO25" s="2" t="str">
        <f>IF(BM25="","",BN25&amp;" ("&amp;VLOOKUP(BM25,'Extrato 1'!$S$3:$U$72,2,0)&amp;")")</f>
        <v/>
      </c>
      <c r="BP25" s="19" t="str">
        <f>IF('Extrato 1'!D25='Extrato 1'!$EH$4,'Extrato 1'!E25,"")</f>
        <v/>
      </c>
      <c r="BQ25" s="19" t="str">
        <f>IF(BP25="","-",'Extrato 1'!$S25)</f>
        <v>-</v>
      </c>
      <c r="BR25" s="19" t="str">
        <v/>
      </c>
      <c r="BS25" s="19" t="str">
        <f>IF(BR25="","",VLOOKUP(BR25,'Extrato 1'!$S$3:$U$72,3,0))</f>
        <v/>
      </c>
      <c r="BT25" s="2" t="str">
        <f>IF(BR25="","",BS25&amp;" ("&amp;VLOOKUP(BR25,'Extrato 1'!$S$3:$U$72,2,0)&amp;")")</f>
        <v/>
      </c>
      <c r="BU25" s="19" t="str">
        <f>IF('Extrato 1'!D25='Extrato 1'!$EH$5,'Extrato 1'!E25,"")</f>
        <v/>
      </c>
      <c r="BV25" s="19" t="str">
        <f>IF(BU25="","-",'Extrato 1'!$S25)</f>
        <v>-</v>
      </c>
      <c r="BW25" s="19" t="str">
        <v/>
      </c>
      <c r="BX25" s="19" t="str">
        <f>IF(BW25="","",VLOOKUP(BW25,'Extrato 1'!$S$3:$U$72,3,0))</f>
        <v/>
      </c>
      <c r="BY25" s="2" t="str">
        <f>IF(BW25="","",BX25&amp;" ("&amp;VLOOKUP(BW25,'Extrato 1'!$S$3:$U$72,2,0)&amp;")")</f>
        <v/>
      </c>
      <c r="BZ25" s="19" t="str">
        <f>IF('Extrato 1'!D25='Extrato 1'!$EH$6,'Extrato 1'!E25,"")</f>
        <v/>
      </c>
      <c r="CA25" s="19" t="str">
        <f>IF(BZ25="","-",'Extrato 1'!$S25)</f>
        <v>-</v>
      </c>
      <c r="CB25" s="19" t="str">
        <v/>
      </c>
      <c r="CC25" s="19" t="str">
        <f>IF(CB25="","",VLOOKUP(CB25,'Extrato 1'!$S$3:$U$72,3,0))</f>
        <v/>
      </c>
      <c r="CD25" s="2" t="str">
        <f>IF(CB25="","",CC25&amp;" ("&amp;VLOOKUP(CB25,'Extrato 1'!$S$3:$U$72,2,0)&amp;")")</f>
        <v/>
      </c>
      <c r="CE25" s="19" t="str">
        <f>IF('Extrato 1'!D25='Extrato 1'!$EH$7,'Extrato 1'!E25,"")</f>
        <v/>
      </c>
      <c r="CF25" s="19" t="str">
        <f>IF(CE25="","-",'Extrato 1'!$S25)</f>
        <v>-</v>
      </c>
      <c r="CG25" s="19" t="str">
        <v/>
      </c>
      <c r="CH25" s="19" t="str">
        <f>IF(CG25="","",VLOOKUP(CG25,'Extrato 1'!$S$3:$U$72,3,0))</f>
        <v/>
      </c>
      <c r="CI25" s="2" t="str">
        <f>IF(CG25="","",CH25&amp;" ("&amp;VLOOKUP(CG25,'Extrato 1'!$S$3:$U$72,2,0)&amp;")")</f>
        <v/>
      </c>
      <c r="CJ25" s="19" t="str">
        <f>IF('Extrato 1'!D25='Extrato 1'!$EH$8,'Extrato 1'!E25,"")</f>
        <v/>
      </c>
      <c r="CK25" s="19" t="str">
        <f>IF(CJ25="","-",'Extrato 1'!$S25)</f>
        <v>-</v>
      </c>
      <c r="CL25" s="19" t="str">
        <v/>
      </c>
      <c r="CM25" s="19" t="str">
        <f>IF(CL25="","",VLOOKUP(CL25,'Extrato 1'!$S$3:$U$72,3,0))</f>
        <v/>
      </c>
      <c r="CN25" s="2" t="str">
        <f>IF(CL25="","",CM25&amp;" ("&amp;VLOOKUP(CL25,'Extrato 1'!$S$3:$U$72,2,0)&amp;")")</f>
        <v/>
      </c>
      <c r="CO25" s="19" t="str">
        <f>IF('Extrato 1'!D25='Extrato 1'!$EH$9,'Extrato 1'!E25,"")</f>
        <v/>
      </c>
      <c r="CP25" s="19" t="str">
        <f>IF(CO25="","-",'Extrato 1'!$S25)</f>
        <v>-</v>
      </c>
      <c r="CQ25" s="19" t="str">
        <v/>
      </c>
      <c r="CR25" s="19" t="str">
        <f>IF(CQ25="","",VLOOKUP(CQ25,'Extrato 1'!$S$3:$U$72,3,0))</f>
        <v/>
      </c>
      <c r="CS25" s="2" t="str">
        <f>IF(CQ25="","",CR25&amp;" ("&amp;VLOOKUP(CQ25,'Extrato 1'!$S$3:$U$72,2,0)&amp;")")</f>
        <v/>
      </c>
      <c r="CU25" s="19" t="str">
        <f>IF('Extrato 1'!D25='Extrato 1'!$EJ$3,'Extrato 1'!E25,"")</f>
        <v/>
      </c>
      <c r="CV25" s="19" t="str">
        <f>IF(CU25="","-",'Extrato 1'!S25)</f>
        <v>-</v>
      </c>
      <c r="CW25" s="19" t="str">
        <v/>
      </c>
      <c r="CX25" s="19" t="str">
        <f>IF(CW25="","",VLOOKUP(CW25,'Extrato 1'!$S$3:$U$72,3,0))</f>
        <v/>
      </c>
      <c r="CY25" s="2" t="str">
        <f>IF(CW25="","",CX25&amp;" ("&amp;VLOOKUP(CW25,'Extrato 1'!$S$3:$U$72,2,0)&amp;")")</f>
        <v/>
      </c>
      <c r="CZ25" s="19" t="str">
        <f>IF('Extrato 1'!D25='Extrato 1'!$EJ$4,'Extrato 1'!E25,"")</f>
        <v/>
      </c>
      <c r="DA25" s="19" t="str">
        <f>IF(CZ25="","-",'Extrato 1'!$S25)</f>
        <v>-</v>
      </c>
      <c r="DB25" s="19" t="str">
        <v/>
      </c>
      <c r="DC25" s="19" t="str">
        <f>IF(DB25="","",VLOOKUP(DB25,'Extrato 1'!$S$3:$U$72,3,0))</f>
        <v/>
      </c>
      <c r="DD25" s="2" t="str">
        <f>IF(DB25="","",DC25&amp;" ("&amp;VLOOKUP(DB25,'Extrato 1'!$S$3:$U$72,2,0)&amp;")")</f>
        <v/>
      </c>
      <c r="DE25" s="19" t="str">
        <f>IF('Extrato 1'!D25='Extrato 1'!$EJ$5,'Extrato 1'!E25,"")</f>
        <v/>
      </c>
      <c r="DF25" s="19" t="str">
        <f>IF(DE25="","-",'Extrato 1'!$S25)</f>
        <v>-</v>
      </c>
      <c r="DG25" s="19" t="str">
        <v/>
      </c>
      <c r="DH25" s="19" t="str">
        <f>IF(DG25="","",VLOOKUP(DG25,'Extrato 1'!$S$3:$U$72,3,0))</f>
        <v/>
      </c>
      <c r="DI25" s="2" t="str">
        <f>IF(DG25="","",DH25&amp;" ("&amp;VLOOKUP(DG25,'Extrato 1'!$S$3:$U$72,2,0)&amp;")")</f>
        <v/>
      </c>
      <c r="DJ25" s="19" t="str">
        <f>IF('Extrato 1'!D25='Extrato 1'!$EJ$6,'Extrato 1'!E25,"")</f>
        <v/>
      </c>
      <c r="DK25" s="19" t="str">
        <f>IF(DJ25="","-",'Extrato 1'!$S25)</f>
        <v>-</v>
      </c>
      <c r="DL25" s="19" t="str">
        <v/>
      </c>
      <c r="DM25" s="19" t="str">
        <f>IF(DL25="","",VLOOKUP(DL25,'Extrato 1'!$S$3:$U$72,3,0))</f>
        <v/>
      </c>
      <c r="DN25" s="2" t="str">
        <f>IF(DL25="","",DM25&amp;" ("&amp;VLOOKUP(DL25,'Extrato 1'!$S$3:$U$72,2,0)&amp;")")</f>
        <v/>
      </c>
      <c r="DO25" s="19" t="str">
        <f>IF('Extrato 1'!D25='Extrato 1'!$EJ$7,'Extrato 1'!E25,"")</f>
        <v/>
      </c>
      <c r="DP25" s="19" t="str">
        <f>IF(DO25="","-",'Extrato 1'!$S25)</f>
        <v>-</v>
      </c>
      <c r="DQ25" s="19" t="str">
        <v/>
      </c>
      <c r="DR25" s="19" t="str">
        <f>IF(DQ25="","",VLOOKUP(DQ25,'Extrato 1'!$S$3:$U$72,3,0))</f>
        <v/>
      </c>
      <c r="DS25" s="2" t="str">
        <f>IF(DQ25="","",DR25&amp;" ("&amp;VLOOKUP(DQ25,'Extrato 1'!$S$3:$U$72,2,0)&amp;")")</f>
        <v/>
      </c>
      <c r="DT25" s="19" t="str">
        <f>IF('Extrato 1'!D25='Extrato 1'!$EJ$8,'Extrato 1'!E25,"")</f>
        <v/>
      </c>
      <c r="DU25" s="19" t="str">
        <f>IF(DT25="","-",'Extrato 1'!$S25)</f>
        <v>-</v>
      </c>
      <c r="DV25" s="19" t="str">
        <v/>
      </c>
      <c r="DW25" s="19" t="str">
        <f>IF(DV25="","",VLOOKUP(DV25,'Extrato 1'!$S$3:$U$72,3,0))</f>
        <v/>
      </c>
      <c r="DX25" s="2" t="str">
        <f>IF(DV25="","",DW25&amp;" ("&amp;VLOOKUP(DV25,'Extrato 1'!$S$3:$U$72,2,0)&amp;")")</f>
        <v/>
      </c>
      <c r="DY25" s="19" t="str">
        <f>IF('Extrato 1'!D25='Extrato 1'!$EJ$9,'Extrato 1'!E25,"")</f>
        <v/>
      </c>
      <c r="DZ25" s="19" t="str">
        <f>IF(DY25="","-",'Extrato 1'!$S25)</f>
        <v>-</v>
      </c>
      <c r="EA25" s="19" t="str">
        <v/>
      </c>
      <c r="EB25" s="19" t="str">
        <f>IF(EA25="","",VLOOKUP(EA25,'Extrato 1'!$S$3:$U$72,3,0))</f>
        <v/>
      </c>
      <c r="EC25" s="2" t="str">
        <f>IF(EA25="","",EB25&amp;" ("&amp;VLOOKUP(EA25,'Extrato 1'!$S$3:$U$72,2,0)&amp;")")</f>
        <v/>
      </c>
      <c r="FM25" s="78">
        <v>23</v>
      </c>
      <c r="FN25" s="78" t="str">
        <f>IF('Extrato 1'!$FG$13='Extrato 1'!$GB$29,'Extrato 1'!AE25,IF('Extrato 1'!$FG$13='Extrato 1'!$GC$29,'Extrato 1'!BO25,IF('Extrato 1'!$FG$13='Extrato 1'!$EJ$2,'Extrato 1'!CY25,"")))</f>
        <v/>
      </c>
      <c r="FO25" s="78">
        <v>23</v>
      </c>
      <c r="FP25" s="78" t="str">
        <f>IF('Extrato 1'!$FG$13='Extrato 1'!$GB$29,'Extrato 1'!AJ25,IF('Extrato 1'!$FG$13='Extrato 1'!$GC$29,'Extrato 1'!BT25,IF('Extrato 1'!$FG$13='Extrato 1'!$EJ$2,'Extrato 1'!DD25,"")))</f>
        <v/>
      </c>
      <c r="FQ25" s="78">
        <v>23</v>
      </c>
      <c r="FR25" s="78" t="str">
        <f>IF('Extrato 1'!$FG$13='Extrato 1'!$GB$29,'Extrato 1'!AO25,IF('Extrato 1'!$FG$13='Extrato 1'!$GC$29,'Extrato 1'!BY25,IF('Extrato 1'!$FG$13='Extrato 1'!$EJ$2,'Extrato 1'!DI25,"")))</f>
        <v/>
      </c>
      <c r="FS25" s="78">
        <v>23</v>
      </c>
      <c r="FT25" s="78" t="str">
        <f>IF('Extrato 1'!$FG$13='Extrato 1'!$GB$29,'Extrato 1'!AT25,IF('Extrato 1'!$FG$13='Extrato 1'!$GC$29,'Extrato 1'!CD25,IF('Extrato 1'!$FG$13='Extrato 1'!$EJ$2,'Extrato 1'!DN25,"")))</f>
        <v/>
      </c>
      <c r="FU25" s="78">
        <v>23</v>
      </c>
      <c r="FV25" s="78" t="str">
        <f>IF('Extrato 1'!$FG$13='Extrato 1'!$GB$29,'Extrato 1'!AY25,IF('Extrato 1'!$FG$13='Extrato 1'!$GC$29,'Extrato 1'!CI25,IF('Extrato 1'!$FG$13='Extrato 1'!$EJ$2,'Extrato 1'!DS25,"")))</f>
        <v/>
      </c>
      <c r="FW25" s="78">
        <v>23</v>
      </c>
      <c r="FX25" s="78" t="str">
        <f>IF('Extrato 1'!$FG$13='Extrato 1'!$GB$29,'Extrato 1'!BD25,IF('Extrato 1'!$FG$13='Extrato 1'!$GC$29,'Extrato 1'!CN25,IF('Extrato 1'!$FG$13='Extrato 1'!$EJ$2,'Extrato 1'!DX25,"")))</f>
        <v/>
      </c>
      <c r="FY25" s="78">
        <v>23</v>
      </c>
      <c r="FZ25" s="78" t="str">
        <f>IF('Extrato 1'!$FG$13='Extrato 1'!$GB$29,'Extrato 1'!BI25,IF('Extrato 1'!$FG$13='Extrato 1'!$GC$29,'Extrato 1'!CS25,IF('Extrato 1'!$FG$13='Extrato 1'!$EJ$2,'Extrato 1'!EC25,"")))</f>
        <v/>
      </c>
      <c r="GB25" s="30">
        <v>7</v>
      </c>
      <c r="GC25" s="30" t="s">
        <v>21</v>
      </c>
      <c r="GE25" s="30" t="str">
        <f>'Extrato 1'!FJ7</f>
        <v>5ª</v>
      </c>
      <c r="GF25" s="30" t="str">
        <f>IF('Extrato 1'!$FG$13='Extrato 1'!$GB$29,'Extrato 1'!FJ7&amp;" Colocação ("&amp;'Extrato 1'!EG7&amp;")",IF('Extrato 1'!$FG$13='Extrato 1'!$GC$29,'Extrato 1'!FJ7&amp;" Colocação ("&amp;'Extrato 1'!EI7&amp;")",IF('Extrato 1'!$FG$13='Extrato 1'!$EJ$2,'Extrato 1'!FJ7&amp;" Colocação ("&amp;'Extrato 1'!EK7&amp;")","")))</f>
        <v>5ª Colocação (1)</v>
      </c>
      <c r="GG25" s="30" t="str">
        <f t="shared" si="16"/>
        <v>5ª</v>
      </c>
      <c r="GK25" s="32" t="str">
        <f>IF('Extrato 1'!GO5=0,"",'Extrato 1'!GO5)</f>
        <v/>
      </c>
      <c r="GL25" s="32" t="str">
        <f>IF('Extrato 1'!GK5=0,"",'Extrato 1'!GK5)</f>
        <v/>
      </c>
      <c r="GM25" s="32" t="str">
        <f>IF('Extrato 1'!GL5=0,"",'Extrato 1'!GL5)</f>
        <v/>
      </c>
      <c r="GN25" s="32" t="str">
        <f>IF('Extrato 1'!GM5=0,"",'Extrato 1'!GM5)</f>
        <v/>
      </c>
      <c r="GO25" s="32" t="str">
        <f>IF('Extrato 1'!GN5=0,"",'Extrato 1'!GN5)</f>
        <v/>
      </c>
      <c r="GP25" s="32" t="str">
        <f>IF('Extrato 1'!GP5=0,"",'Extrato 1'!GP5)</f>
        <v/>
      </c>
      <c r="GQ25" s="32" t="str">
        <f>IF('Extrato 1'!GQ5=0,"",'Extrato 1'!GQ5)</f>
        <v/>
      </c>
      <c r="GS25" s="11" t="str">
        <f>IF(HE25='Extrato 1'!$GV$2,'Extrato 1'!$GS$2,ROUND('Extrato 1'!GL27,2)*100&amp;"%")</f>
        <v>-</v>
      </c>
      <c r="GT25" s="11" t="str">
        <f>IF(HF25='Extrato 1'!$GV$2,'Extrato 1'!$GS$2,ROUND('Extrato 1'!GM27,2)*100&amp;"%")</f>
        <v>-</v>
      </c>
      <c r="GU25" s="11" t="str">
        <f>IF(HG25='Extrato 1'!$GV$2,'Extrato 1'!$GS$2,ROUND('Extrato 1'!GN27,2)*100&amp;"%")</f>
        <v>-</v>
      </c>
      <c r="GV25" s="11" t="str">
        <f>IF(HH25='Extrato 1'!$GV$2,'Extrato 1'!$GS$2,ROUND('Extrato 1'!GO27,2)*100&amp;"%")</f>
        <v>-</v>
      </c>
      <c r="GW25" s="11" t="str">
        <f>IF(HI25='Extrato 1'!$GV$2,'Extrato 1'!$GS$2,ROUND('Extrato 1'!GP27,2)*100&amp;"%")</f>
        <v>-</v>
      </c>
      <c r="GX25" s="11" t="str">
        <f>IF(HJ25='Extrato 1'!$GV$2,'Extrato 1'!$GS$2,ROUND('Extrato 1'!GQ27,2)*100&amp;"%")</f>
        <v>-</v>
      </c>
      <c r="GY25" s="15" t="e">
        <f>ROUND('Extrato 1'!GL26,2)</f>
        <v>#VALUE!</v>
      </c>
      <c r="GZ25" s="15" t="e">
        <f>ROUND('Extrato 1'!GM26,2)</f>
        <v>#VALUE!</v>
      </c>
      <c r="HA25" s="15" t="e">
        <f>ROUND('Extrato 1'!GN26,2)</f>
        <v>#VALUE!</v>
      </c>
      <c r="HB25" s="15" t="e">
        <f>ROUND('Extrato 1'!GO26,2)</f>
        <v>#VALUE!</v>
      </c>
      <c r="HC25" s="15" t="e">
        <f>ROUND('Extrato 1'!GP26,2)</f>
        <v>#VALUE!</v>
      </c>
      <c r="HD25" s="15" t="e">
        <f>ROUND('Extrato 1'!GQ26,2)</f>
        <v>#VALUE!</v>
      </c>
      <c r="HE25" s="30" t="str">
        <f>IF(GK25&gt;GL25,$GT$2,IF(GK25&lt;GL25,$GU$2,IF(GK25=GL25,$GV$2)))</f>
        <v>semelhante</v>
      </c>
      <c r="HF25" s="30" t="str">
        <f>IF(GK25&gt;GM25,$GT$2,IF(GK25&lt;GM25,$GU$2,IF(GK25=GM25,$GV$2)))</f>
        <v>semelhante</v>
      </c>
      <c r="HG25" s="30" t="str">
        <f>IF(GK25&gt;GN25,$GT$2,IF(GK25&lt;GN25,$GU$2,IF(GK25=GN25,$GV$2)))</f>
        <v>semelhante</v>
      </c>
      <c r="HH25" s="30" t="str">
        <f>IF(GK25&gt;GO25,$GT$2,IF(GK25&lt;GO25,$GU$2,IF(GK25=GO25,$GV$2)))</f>
        <v>semelhante</v>
      </c>
      <c r="HI25" s="30" t="str">
        <f>IF(GK25&gt;GP25,$GT$2,IF(GK25&lt;GP25,$GU$2,IF(GK25=GP25,$GV$2)))</f>
        <v>semelhante</v>
      </c>
      <c r="HJ25" s="30" t="str">
        <f>IF(GK25&gt;GQ25,$GT$2,IF(GK25&lt;GQ25,$GU$2,IF(GK25=GQ25,$GV$2)))</f>
        <v>semelhante</v>
      </c>
      <c r="HK25" s="30" t="str">
        <f>IF('Extrato 1'!$NI$13='Extrato 1'!$NG$14,'Extrato 1'!$HD$2,IF('Extrato 1'!$NI$13='Extrato 1'!$NH$14,'Extrato 1'!$HF$2,""))</f>
        <v>a</v>
      </c>
      <c r="HL25" s="30" t="str">
        <f>IF('Extrato 1'!$NI$13='Extrato 1'!$NG$14,'Extrato 1'!$HD$2,IF('Extrato 1'!$NI$13='Extrato 1'!$NH$14,'Extrato 1'!$HF$2,""))</f>
        <v>a</v>
      </c>
      <c r="HM25" s="30" t="str">
        <f>IF('Extrato 1'!$NI$13='Extrato 1'!$NG$14,'Extrato 1'!$HD$2,IF('Extrato 1'!$NI$13='Extrato 1'!$NH$14,'Extrato 1'!$HF$2,""))</f>
        <v>a</v>
      </c>
      <c r="HN25" s="30" t="str">
        <f>IF('Extrato 1'!$NI$13='Extrato 1'!$NG$14,'Extrato 1'!$HD$2,IF('Extrato 1'!$NI$13='Extrato 1'!$NH$14,'Extrato 1'!$HF$2,""))</f>
        <v>a</v>
      </c>
      <c r="HO25" s="30" t="str">
        <f>IF('Extrato 1'!$NI$13='Extrato 1'!$NG$14,'Extrato 1'!$HD$2,IF('Extrato 1'!$NI$13='Extrato 1'!$NH$14,'Extrato 1'!$HF$2,""))</f>
        <v>a</v>
      </c>
      <c r="HP25" s="30" t="str">
        <f>IF('Extrato 1'!$NI$13='Extrato 1'!$NG$14,'Extrato 1'!$HD$2,IF('Extrato 1'!$NI$13='Extrato 1'!$NH$14,'Extrato 1'!$HF$2,""))</f>
        <v>a</v>
      </c>
      <c r="HQ25" s="30" t="str">
        <f>IF('Extrato 1'!GL24=0,"",'Extrato 1'!GL24)</f>
        <v>1ª</v>
      </c>
      <c r="HR25" s="30" t="str">
        <f>IF('Extrato 1'!GM24=0,"",'Extrato 1'!GM24)</f>
        <v>2ª</v>
      </c>
      <c r="HS25" s="30" t="str">
        <f>IF('Extrato 1'!GN24=0,"",'Extrato 1'!GN24)</f>
        <v>3ª</v>
      </c>
      <c r="HT25" s="30" t="str">
        <f>IF('Extrato 1'!GO24=0,"",'Extrato 1'!GO24)</f>
        <v>4ª</v>
      </c>
      <c r="HU25" s="30" t="str">
        <f>IF('Extrato 1'!GP24=0,"",'Extrato 1'!GP24)</f>
        <v>6ª</v>
      </c>
      <c r="HV25" s="30" t="str">
        <f>IF('Extrato 1'!GQ24=0,"",'Extrato 1'!GQ24)</f>
        <v>7ª</v>
      </c>
      <c r="HW25" s="30" t="str">
        <f>IF('Extrato 1'!$NI$13='Extrato 1'!$NG$14,'Extrato 1'!$HE$2,IF('Extrato 1'!$NI$13='Extrato 1'!$NH$14,'Extrato 1'!$HG$2,""))</f>
        <v>colocada</v>
      </c>
      <c r="HX25" s="30" t="str">
        <f>IF('Extrato 1'!$NI$13='Extrato 1'!$NG$14,'Extrato 1'!$HE$2,IF('Extrato 1'!$NI$13='Extrato 1'!$NH$14,'Extrato 1'!$HG$2,""))</f>
        <v>colocada</v>
      </c>
      <c r="HY25" s="30" t="str">
        <f>IF('Extrato 1'!$NI$13='Extrato 1'!$NG$14,'Extrato 1'!$HE$2,IF('Extrato 1'!$NI$13='Extrato 1'!$NH$14,'Extrato 1'!$HG$2,""))</f>
        <v>colocada</v>
      </c>
      <c r="HZ25" s="30" t="str">
        <f>IF('Extrato 1'!$NI$13='Extrato 1'!$NG$14,'Extrato 1'!$HE$2,IF('Extrato 1'!$NI$13='Extrato 1'!$NH$14,'Extrato 1'!$HG$2,""))</f>
        <v>colocada</v>
      </c>
      <c r="IA25" s="30" t="str">
        <f>IF('Extrato 1'!$NI$13='Extrato 1'!$NG$14,'Extrato 1'!$HE$2,IF('Extrato 1'!$NI$13='Extrato 1'!$NH$14,'Extrato 1'!$HG$2,""))</f>
        <v>colocada</v>
      </c>
      <c r="IB25" s="30" t="str">
        <f>IF('Extrato 1'!$NI$13='Extrato 1'!$NG$14,'Extrato 1'!$HE$2,IF('Extrato 1'!$NI$13='Extrato 1'!$NH$14,'Extrato 1'!$HG$2,""))</f>
        <v>colocada</v>
      </c>
      <c r="IC25" s="30" t="str">
        <f>IF('Extrato 1'!GL25=0,"",'Extrato 1'!GL25)</f>
        <v/>
      </c>
      <c r="ID25" s="30" t="str">
        <f>IF('Extrato 1'!GM25=0,"",'Extrato 1'!GM25)</f>
        <v/>
      </c>
      <c r="IE25" s="30" t="str">
        <f>IF('Extrato 1'!GN25=0,"",'Extrato 1'!GN25)</f>
        <v/>
      </c>
      <c r="IF25" s="30" t="str">
        <f>IF('Extrato 1'!GO25=0,"",'Extrato 1'!GO25)</f>
        <v/>
      </c>
      <c r="IG25" s="30" t="str">
        <f>IF('Extrato 1'!GP25=0,"",'Extrato 1'!GP25)</f>
        <v/>
      </c>
      <c r="IH25" s="30" t="str">
        <f>IF('Extrato 1'!GQ25=0,"",'Extrato 1'!GQ25)</f>
        <v/>
      </c>
      <c r="II25" s="14" t="str">
        <f>IF('Extrato 1'!HE25='Extrato 1'!$GV$2,'Extrato 1'!HE25&amp;" "&amp;'Extrato 1'!HK25&amp;" "&amp;'Extrato 1'!HQ25&amp;" "&amp;'Extrato 1'!HW25,'Extrato 1'!GS25&amp;" "&amp;"("&amp;'Extrato 1'!$GK$6&amp;": "&amp;'Extrato 1'!GY25&amp;") "&amp;'Extrato 1'!HE25&amp;" "&amp;'Extrato 1'!HK25&amp;" "&amp;'Extrato 1'!HQ25&amp;" "&amp;'Extrato 1'!HW25&amp;" ("&amp;'Extrato 1'!IC25&amp;")")</f>
        <v>semelhante a 1ª colocada</v>
      </c>
      <c r="IJ25" s="14" t="str">
        <f>IF('Extrato 1'!HF25='Extrato 1'!$GV$2,'Extrato 1'!HF25&amp;" "&amp;'Extrato 1'!HL25&amp;" "&amp;'Extrato 1'!HR25&amp;" "&amp;'Extrato 1'!HX25,'Extrato 1'!GT25&amp;" "&amp;"("&amp;'Extrato 1'!$GK$6&amp;": "&amp;'Extrato 1'!GZ25&amp;") "&amp;'Extrato 1'!HF25&amp;" "&amp;'Extrato 1'!HL25&amp;" "&amp;'Extrato 1'!HR25&amp;" "&amp;'Extrato 1'!HX25&amp;" ("&amp;'Extrato 1'!ID25&amp;")")</f>
        <v>semelhante a 2ª colocada</v>
      </c>
      <c r="IK25" s="14" t="str">
        <f>IF('Extrato 1'!HG25='Extrato 1'!$GV$2,'Extrato 1'!HG25&amp;" "&amp;'Extrato 1'!HM25&amp;" "&amp;'Extrato 1'!HS25&amp;" "&amp;'Extrato 1'!HY25,'Extrato 1'!GU25&amp;" "&amp;"("&amp;'Extrato 1'!$GK$6&amp;": "&amp;'Extrato 1'!HA25&amp;") "&amp;'Extrato 1'!HG25&amp;" "&amp;'Extrato 1'!HM25&amp;" "&amp;'Extrato 1'!HS25&amp;" "&amp;'Extrato 1'!HY25&amp;" ("&amp;'Extrato 1'!IE25&amp;")")</f>
        <v>semelhante a 3ª colocada</v>
      </c>
      <c r="IL25" s="14" t="str">
        <f>IF('Extrato 1'!HH25='Extrato 1'!$GV$2,'Extrato 1'!HH25&amp;" "&amp;'Extrato 1'!HN25&amp;" "&amp;'Extrato 1'!HT25&amp;" "&amp;'Extrato 1'!HZ25,'Extrato 1'!GV25&amp;" "&amp;"("&amp;'Extrato 1'!$GK$6&amp;": "&amp;'Extrato 1'!HB25&amp;") "&amp;'Extrato 1'!HH25&amp;" "&amp;'Extrato 1'!HN25&amp;" "&amp;'Extrato 1'!HT25&amp;" "&amp;'Extrato 1'!HZ25&amp;" ("&amp;'Extrato 1'!IF25&amp;")")</f>
        <v>semelhante a 4ª colocada</v>
      </c>
      <c r="IM25" s="14" t="str">
        <f>IF('Extrato 1'!HI25='Extrato 1'!$GV$2,'Extrato 1'!HI25&amp;" "&amp;'Extrato 1'!HO25&amp;" "&amp;'Extrato 1'!HU25&amp;" "&amp;'Extrato 1'!IA25,'Extrato 1'!GW25&amp;" "&amp;"("&amp;'Extrato 1'!$GK$6&amp;": "&amp;'Extrato 1'!HC25&amp;") "&amp;'Extrato 1'!HI25&amp;" "&amp;'Extrato 1'!HO25&amp;" "&amp;'Extrato 1'!HU25&amp;" "&amp;'Extrato 1'!IA25&amp;" ("&amp;'Extrato 1'!IG25&amp;")")</f>
        <v>semelhante a 6ª colocada</v>
      </c>
      <c r="IN25" s="14" t="str">
        <f>IF('Extrato 1'!HJ25='Extrato 1'!$GV$2,'Extrato 1'!HJ25&amp;" "&amp;'Extrato 1'!HP25&amp;" "&amp;'Extrato 1'!HV25&amp;" "&amp;'Extrato 1'!IB25,'Extrato 1'!GX25&amp;" "&amp;"("&amp;'Extrato 1'!$GK$6&amp;": "&amp;'Extrato 1'!HD25&amp;") "&amp;'Extrato 1'!HJ25&amp;" "&amp;'Extrato 1'!HP25&amp;" "&amp;'Extrato 1'!HV25&amp;" "&amp;'Extrato 1'!IB25&amp;" ("&amp;'Extrato 1'!IH25&amp;")")</f>
        <v>semelhante a 7ª colocada</v>
      </c>
      <c r="MB25" s="32">
        <f t="shared" si="12"/>
        <v>21</v>
      </c>
      <c r="MC25" s="32">
        <v>23</v>
      </c>
      <c r="MD25" s="32" t="str">
        <f>IF('Extrato 1'!X23=0,"",'Extrato 1'!X23)</f>
        <v/>
      </c>
      <c r="ME25" s="32"/>
      <c r="MF25" s="32"/>
      <c r="MG25" s="32"/>
      <c r="MH25" s="32"/>
      <c r="MI25" s="32"/>
      <c r="MJ25" s="32"/>
      <c r="MK25" s="32"/>
      <c r="ML25" s="32"/>
      <c r="MM25" s="32"/>
      <c r="MN25" s="32"/>
      <c r="MO25" s="32"/>
      <c r="MP25" s="32"/>
      <c r="MQ25" s="32"/>
      <c r="MR25" s="32"/>
      <c r="MS25" s="32"/>
      <c r="MT25" s="32"/>
      <c r="MU25" s="32"/>
      <c r="MV25" s="32"/>
      <c r="MW25" s="32"/>
      <c r="MX25" s="32"/>
      <c r="MY25" s="32"/>
      <c r="MZ25" s="32"/>
      <c r="NA25" s="32"/>
      <c r="NB25" s="32"/>
      <c r="NC25" s="32"/>
      <c r="ND25" s="32"/>
      <c r="NE25" s="32"/>
    </row>
    <row r="26" spans="2:369" ht="15" customHeight="1" x14ac:dyDescent="0.25">
      <c r="B26" s="19">
        <f>'Extrato 1'!MC28</f>
        <v>26</v>
      </c>
      <c r="C26" s="7">
        <f>Esboço!AX24</f>
        <v>24</v>
      </c>
      <c r="D26" s="4" t="str">
        <f>IF('Análise Quantitativa'!R60=0,"",'Análise Quantitativa'!R60)</f>
        <v/>
      </c>
      <c r="E26" s="3" t="str">
        <f>IF('Análise Quantitativa'!P60=0,"",'Análise Quantitativa'!P60)</f>
        <v/>
      </c>
      <c r="F26" s="19" t="str">
        <f t="shared" si="0"/>
        <v/>
      </c>
      <c r="G26" s="19" t="str">
        <f t="shared" si="1"/>
        <v/>
      </c>
      <c r="H26" s="22" t="str">
        <v/>
      </c>
      <c r="I26" s="22" t="str">
        <v/>
      </c>
      <c r="J26" s="76" t="str">
        <f>IFERROR(IF('Análise Quantitativa'!$D$30="Máximo",RANK(D26,$D$3:$D$72,0),IF('Análise Quantitativa'!$D$30="Mínimo",RANK(D26,$D$3:$D$72,1),IF('Análise Quantitativa'!$D$30="- Mínimo",RANK(D26,$D$3:$D$72,1),""))),"")</f>
        <v/>
      </c>
      <c r="K26" s="76" t="str">
        <f>IFERROR(IF('Análise Quantitativa'!$D$30="Máximo",_xlfn.RANK.EQ(D26,$D$3:$D$72,0)+COUNTIF($D$3:D26,D26)-1,IF('Análise Quantitativa'!$D$30="Mínimo",_xlfn.RANK.EQ(D26,$D$3:$D$72,1)+COUNTIF($D$3:D26,D26)-1,IF('Análise Quantitativa'!$D$30="- Mínimo",_xlfn.RANK.EQ(D26,$D$3:$D$72,1)+COUNTIF($D$3:D26,D26)-1,""))),"")</f>
        <v/>
      </c>
      <c r="L26" s="6" t="str">
        <f>IFERROR(IF(ISBLANK(D26),"",IF(AND(D26&gt;'Extrato 1'!$EW$3),'Extrato 1'!$HR$2,IF(AND(D26&lt;'Extrato 1'!$EX$3),'Extrato 1'!$HQ$2,'Extrato 1'!$HP$2))),"")</f>
        <v>&gt;₯</v>
      </c>
      <c r="M26" s="6" t="e">
        <f>IF((((IF(AND('Extrato 1'!D26&gt;'Extrato 1'!$EW$3),(('Extrato 1'!$EW$3-'Extrato 1'!D26)/'Extrato 1'!D26),IF(AND('Extrato 1'!D26&lt;'Extrato 1'!$EX$3),(('Extrato 1'!$EX$3-'Extrato 1'!D26)/'Extrato 1'!D26),'Extrato 1'!$HW$2)))))&lt;0,IF(AND('Extrato 1'!D26&gt;'Extrato 1'!$EW$3),(('Extrato 1'!$EW$3-'Extrato 1'!D26)/'Extrato 1'!D26),IF(AND('Extrato 1'!D26&lt;'Extrato 1'!$EX$3),(('Extrato 1'!$EX$3-'Extrato 1'!D26)/'Extrato 1'!D26),'Extrato 1'!$HW$2))*-1,IF(AND('Extrato 1'!D26&gt;'Extrato 1'!$EW$3),(('Extrato 1'!$EW$3-'Extrato 1'!D26)/'Extrato 1'!D26),IF(AND('Extrato 1'!D26&lt;'Extrato 1'!$EX$3),(('Extrato 1'!$EX$3-'Extrato 1'!D26)/'Extrato 1'!D26),'Extrato 1'!$HW$2)))</f>
        <v>#VALUE!</v>
      </c>
      <c r="N26" s="6" t="e">
        <f>IF(AND(D26&gt;'Extrato 1'!$EW$3),M26,"")</f>
        <v>#VALUE!</v>
      </c>
      <c r="O26" s="6" t="str">
        <f>IF(D26&lt;'Extrato 1'!$EX$3,M26,"")</f>
        <v/>
      </c>
      <c r="P26" s="5" t="str">
        <f>IF('Extrato 1'!L26='Extrato 1'!$HP$2,'Extrato 1'!D26,"")</f>
        <v/>
      </c>
      <c r="Q26" s="4" t="str">
        <f>IF(ISNA(HLOOKUP($Q$2,'Extrato 1'!$ME$3:$NE$74,B26,0)),"",IF(HLOOKUP($Q$2,'Extrato 1'!$ME$3:$NE$74,B26,0)="","",IF(HLOOKUP($Q$2,'Extrato 1'!$ME$3:$NE$74,B26,0)=0,"",HLOOKUP($Q$2,'Extrato 1'!$ME$3:$NE$74,B26,0))))</f>
        <v/>
      </c>
      <c r="S26" s="77" t="str">
        <f t="shared" si="6"/>
        <v/>
      </c>
      <c r="T26" s="19" t="str">
        <f t="shared" si="2"/>
        <v/>
      </c>
      <c r="U26" s="3" t="str">
        <f>IF('Análise Quantitativa'!C60=0,"",'Análise Quantitativa'!C60)</f>
        <v/>
      </c>
      <c r="V26" s="19" t="str">
        <f t="shared" si="3"/>
        <v/>
      </c>
      <c r="X26" s="19" t="str">
        <f t="shared" si="4"/>
        <v/>
      </c>
      <c r="Y26" s="19" t="str">
        <f t="shared" si="5"/>
        <v/>
      </c>
      <c r="AA26" s="19" t="str">
        <f>IF('Extrato 1'!D26='Extrato 1'!$EF$3,'Extrato 1'!E26,"")</f>
        <v/>
      </c>
      <c r="AB26" s="19" t="str">
        <f>IF(AA26="","-",'Extrato 1'!S26)</f>
        <v>-</v>
      </c>
      <c r="AC26" s="19" t="str">
        <v/>
      </c>
      <c r="AD26" s="19" t="str">
        <f>IF(AC26="","",VLOOKUP(AC26,'Extrato 1'!$S$3:$U$72,3,0))</f>
        <v/>
      </c>
      <c r="AE26" s="2" t="str">
        <f>IF(AC26="","",AD26&amp;" ("&amp;VLOOKUP(AC26,'Extrato 1'!$S$3:$U$72,2,0)&amp;")")</f>
        <v/>
      </c>
      <c r="AF26" s="19" t="str">
        <f>IF('Extrato 1'!D26='Extrato 1'!$EF$4,'Extrato 1'!E26,"")</f>
        <v/>
      </c>
      <c r="AG26" s="19" t="str">
        <f>IF(AF26="","-",'Extrato 1'!$S26)</f>
        <v>-</v>
      </c>
      <c r="AH26" s="19" t="str">
        <v/>
      </c>
      <c r="AI26" s="19" t="str">
        <f>IF(AH26="","",VLOOKUP(AH26,'Extrato 1'!$S$3:$U$72,3,0))</f>
        <v/>
      </c>
      <c r="AJ26" s="2" t="str">
        <f>IF(AH26="","",AI26&amp;" ("&amp;VLOOKUP(AH26,'Extrato 1'!$S$3:$U$72,2,0)&amp;")")</f>
        <v/>
      </c>
      <c r="AK26" s="19" t="str">
        <f>IF('Extrato 1'!D26='Extrato 1'!$EF$5,'Extrato 1'!E26,"")</f>
        <v/>
      </c>
      <c r="AL26" s="19" t="str">
        <f>IF(AK26="","-",'Extrato 1'!$S26)</f>
        <v>-</v>
      </c>
      <c r="AM26" s="19" t="str">
        <v/>
      </c>
      <c r="AN26" s="19" t="str">
        <f>IF(AM26="","",VLOOKUP(AM26,'Extrato 1'!$S$3:$U$72,3,0))</f>
        <v/>
      </c>
      <c r="AO26" s="2" t="str">
        <f>IF(AM26="","",AN26&amp;" ("&amp;VLOOKUP(AM26,'Extrato 1'!$S$3:$U$72,2,0)&amp;")")</f>
        <v/>
      </c>
      <c r="AP26" s="19" t="str">
        <f>IF('Extrato 1'!D26='Extrato 1'!$EF$6,'Extrato 1'!E26,"")</f>
        <v/>
      </c>
      <c r="AQ26" s="19" t="str">
        <f>IF(AP26="","-",'Extrato 1'!$S26)</f>
        <v>-</v>
      </c>
      <c r="AR26" s="19" t="str">
        <v/>
      </c>
      <c r="AS26" s="19" t="str">
        <f>IF(AR26="","",VLOOKUP(AR26,'Extrato 1'!$S$3:$U$72,3,0))</f>
        <v/>
      </c>
      <c r="AT26" s="2" t="str">
        <f>IF(AR26="","",AS26&amp;" ("&amp;VLOOKUP(AR26,'Extrato 1'!$S$3:$U$72,2,0)&amp;")")</f>
        <v/>
      </c>
      <c r="AU26" s="19" t="str">
        <f>IF('Extrato 1'!D26='Extrato 1'!$EF$7,'Extrato 1'!E26,"")</f>
        <v/>
      </c>
      <c r="AV26" s="19" t="str">
        <f>IF(AU26="","-",'Extrato 1'!$S26)</f>
        <v>-</v>
      </c>
      <c r="AW26" s="19" t="str">
        <v/>
      </c>
      <c r="AX26" s="19" t="str">
        <f>IF(AW26="","",VLOOKUP(AW26,'Extrato 1'!$S$3:$U$72,3,0))</f>
        <v/>
      </c>
      <c r="AY26" s="2" t="str">
        <f>IF(AW26="","",AX26&amp;" ("&amp;VLOOKUP(AW26,'Extrato 1'!$S$3:$U$72,2,0)&amp;")")</f>
        <v/>
      </c>
      <c r="AZ26" s="19" t="str">
        <f>IF('Extrato 1'!D26='Extrato 1'!$EF$8,'Extrato 1'!E26,"")</f>
        <v/>
      </c>
      <c r="BA26" s="19" t="str">
        <f>IF(AZ26="","-",'Extrato 1'!$S26)</f>
        <v>-</v>
      </c>
      <c r="BB26" s="19" t="str">
        <v/>
      </c>
      <c r="BC26" s="19" t="str">
        <f>IF(BB26="","",VLOOKUP(BB26,'Extrato 1'!$S$3:$U$72,3,0))</f>
        <v/>
      </c>
      <c r="BD26" s="2" t="str">
        <f>IF(BB26="","",BC26&amp;" ("&amp;VLOOKUP(BB26,'Extrato 1'!$S$3:$U$72,2,0)&amp;")")</f>
        <v/>
      </c>
      <c r="BE26" s="19" t="str">
        <f>IF('Extrato 1'!D26='Extrato 1'!$EF$9,'Extrato 1'!E26,"")</f>
        <v/>
      </c>
      <c r="BF26" s="19" t="str">
        <f>IF(BE26="","-",'Extrato 1'!$S26)</f>
        <v>-</v>
      </c>
      <c r="BG26" s="19" t="str">
        <v/>
      </c>
      <c r="BH26" s="19" t="str">
        <f>IF(BG26="","",VLOOKUP(BG26,'Extrato 1'!$S$3:$U$72,3,0))</f>
        <v/>
      </c>
      <c r="BI26" s="2" t="str">
        <f>IF(BG26="","",BH26&amp;" ("&amp;VLOOKUP(BG26,'Extrato 1'!$S$3:$U$72,2,0)&amp;")")</f>
        <v/>
      </c>
      <c r="BJ26" s="8"/>
      <c r="BK26" s="19" t="str">
        <f>IF('Extrato 1'!D26='Extrato 1'!$EH$3,'Extrato 1'!E26,"")</f>
        <v/>
      </c>
      <c r="BL26" s="19" t="str">
        <f>IF(BK26="","-",'Extrato 1'!S26)</f>
        <v>-</v>
      </c>
      <c r="BM26" s="19" t="str">
        <v/>
      </c>
      <c r="BN26" s="19" t="str">
        <f>IF(BM26="","",VLOOKUP(BM26,'Extrato 1'!$S$3:$U$72,3,0))</f>
        <v/>
      </c>
      <c r="BO26" s="2" t="str">
        <f>IF(BM26="","",BN26&amp;" ("&amp;VLOOKUP(BM26,'Extrato 1'!$S$3:$U$72,2,0)&amp;")")</f>
        <v/>
      </c>
      <c r="BP26" s="19" t="str">
        <f>IF('Extrato 1'!D26='Extrato 1'!$EH$4,'Extrato 1'!E26,"")</f>
        <v/>
      </c>
      <c r="BQ26" s="19" t="str">
        <f>IF(BP26="","-",'Extrato 1'!$S26)</f>
        <v>-</v>
      </c>
      <c r="BR26" s="19" t="str">
        <v/>
      </c>
      <c r="BS26" s="19" t="str">
        <f>IF(BR26="","",VLOOKUP(BR26,'Extrato 1'!$S$3:$U$72,3,0))</f>
        <v/>
      </c>
      <c r="BT26" s="2" t="str">
        <f>IF(BR26="","",BS26&amp;" ("&amp;VLOOKUP(BR26,'Extrato 1'!$S$3:$U$72,2,0)&amp;")")</f>
        <v/>
      </c>
      <c r="BU26" s="19" t="str">
        <f>IF('Extrato 1'!D26='Extrato 1'!$EH$5,'Extrato 1'!E26,"")</f>
        <v/>
      </c>
      <c r="BV26" s="19" t="str">
        <f>IF(BU26="","-",'Extrato 1'!$S26)</f>
        <v>-</v>
      </c>
      <c r="BW26" s="19" t="str">
        <v/>
      </c>
      <c r="BX26" s="19" t="str">
        <f>IF(BW26="","",VLOOKUP(BW26,'Extrato 1'!$S$3:$U$72,3,0))</f>
        <v/>
      </c>
      <c r="BY26" s="2" t="str">
        <f>IF(BW26="","",BX26&amp;" ("&amp;VLOOKUP(BW26,'Extrato 1'!$S$3:$U$72,2,0)&amp;")")</f>
        <v/>
      </c>
      <c r="BZ26" s="19" t="str">
        <f>IF('Extrato 1'!D26='Extrato 1'!$EH$6,'Extrato 1'!E26,"")</f>
        <v/>
      </c>
      <c r="CA26" s="19" t="str">
        <f>IF(BZ26="","-",'Extrato 1'!$S26)</f>
        <v>-</v>
      </c>
      <c r="CB26" s="19" t="str">
        <v/>
      </c>
      <c r="CC26" s="19" t="str">
        <f>IF(CB26="","",VLOOKUP(CB26,'Extrato 1'!$S$3:$U$72,3,0))</f>
        <v/>
      </c>
      <c r="CD26" s="2" t="str">
        <f>IF(CB26="","",CC26&amp;" ("&amp;VLOOKUP(CB26,'Extrato 1'!$S$3:$U$72,2,0)&amp;")")</f>
        <v/>
      </c>
      <c r="CE26" s="19" t="str">
        <f>IF('Extrato 1'!D26='Extrato 1'!$EH$7,'Extrato 1'!E26,"")</f>
        <v/>
      </c>
      <c r="CF26" s="19" t="str">
        <f>IF(CE26="","-",'Extrato 1'!$S26)</f>
        <v>-</v>
      </c>
      <c r="CG26" s="19" t="str">
        <v/>
      </c>
      <c r="CH26" s="19" t="str">
        <f>IF(CG26="","",VLOOKUP(CG26,'Extrato 1'!$S$3:$U$72,3,0))</f>
        <v/>
      </c>
      <c r="CI26" s="2" t="str">
        <f>IF(CG26="","",CH26&amp;" ("&amp;VLOOKUP(CG26,'Extrato 1'!$S$3:$U$72,2,0)&amp;")")</f>
        <v/>
      </c>
      <c r="CJ26" s="19" t="str">
        <f>IF('Extrato 1'!D26='Extrato 1'!$EH$8,'Extrato 1'!E26,"")</f>
        <v/>
      </c>
      <c r="CK26" s="19" t="str">
        <f>IF(CJ26="","-",'Extrato 1'!$S26)</f>
        <v>-</v>
      </c>
      <c r="CL26" s="19" t="str">
        <v/>
      </c>
      <c r="CM26" s="19" t="str">
        <f>IF(CL26="","",VLOOKUP(CL26,'Extrato 1'!$S$3:$U$72,3,0))</f>
        <v/>
      </c>
      <c r="CN26" s="2" t="str">
        <f>IF(CL26="","",CM26&amp;" ("&amp;VLOOKUP(CL26,'Extrato 1'!$S$3:$U$72,2,0)&amp;")")</f>
        <v/>
      </c>
      <c r="CO26" s="19" t="str">
        <f>IF('Extrato 1'!D26='Extrato 1'!$EH$9,'Extrato 1'!E26,"")</f>
        <v/>
      </c>
      <c r="CP26" s="19" t="str">
        <f>IF(CO26="","-",'Extrato 1'!$S26)</f>
        <v>-</v>
      </c>
      <c r="CQ26" s="19" t="str">
        <v/>
      </c>
      <c r="CR26" s="19" t="str">
        <f>IF(CQ26="","",VLOOKUP(CQ26,'Extrato 1'!$S$3:$U$72,3,0))</f>
        <v/>
      </c>
      <c r="CS26" s="2" t="str">
        <f>IF(CQ26="","",CR26&amp;" ("&amp;VLOOKUP(CQ26,'Extrato 1'!$S$3:$U$72,2,0)&amp;")")</f>
        <v/>
      </c>
      <c r="CU26" s="19" t="str">
        <f>IF('Extrato 1'!D26='Extrato 1'!$EJ$3,'Extrato 1'!E26,"")</f>
        <v/>
      </c>
      <c r="CV26" s="19" t="str">
        <f>IF(CU26="","-",'Extrato 1'!S26)</f>
        <v>-</v>
      </c>
      <c r="CW26" s="19" t="str">
        <v/>
      </c>
      <c r="CX26" s="19" t="str">
        <f>IF(CW26="","",VLOOKUP(CW26,'Extrato 1'!$S$3:$U$72,3,0))</f>
        <v/>
      </c>
      <c r="CY26" s="2" t="str">
        <f>IF(CW26="","",CX26&amp;" ("&amp;VLOOKUP(CW26,'Extrato 1'!$S$3:$U$72,2,0)&amp;")")</f>
        <v/>
      </c>
      <c r="CZ26" s="19" t="str">
        <f>IF('Extrato 1'!D26='Extrato 1'!$EJ$4,'Extrato 1'!E26,"")</f>
        <v/>
      </c>
      <c r="DA26" s="19" t="str">
        <f>IF(CZ26="","-",'Extrato 1'!$S26)</f>
        <v>-</v>
      </c>
      <c r="DB26" s="19" t="str">
        <v/>
      </c>
      <c r="DC26" s="19" t="str">
        <f>IF(DB26="","",VLOOKUP(DB26,'Extrato 1'!$S$3:$U$72,3,0))</f>
        <v/>
      </c>
      <c r="DD26" s="2" t="str">
        <f>IF(DB26="","",DC26&amp;" ("&amp;VLOOKUP(DB26,'Extrato 1'!$S$3:$U$72,2,0)&amp;")")</f>
        <v/>
      </c>
      <c r="DE26" s="19" t="str">
        <f>IF('Extrato 1'!D26='Extrato 1'!$EJ$5,'Extrato 1'!E26,"")</f>
        <v/>
      </c>
      <c r="DF26" s="19" t="str">
        <f>IF(DE26="","-",'Extrato 1'!$S26)</f>
        <v>-</v>
      </c>
      <c r="DG26" s="19" t="str">
        <v/>
      </c>
      <c r="DH26" s="19" t="str">
        <f>IF(DG26="","",VLOOKUP(DG26,'Extrato 1'!$S$3:$U$72,3,0))</f>
        <v/>
      </c>
      <c r="DI26" s="2" t="str">
        <f>IF(DG26="","",DH26&amp;" ("&amp;VLOOKUP(DG26,'Extrato 1'!$S$3:$U$72,2,0)&amp;")")</f>
        <v/>
      </c>
      <c r="DJ26" s="19" t="str">
        <f>IF('Extrato 1'!D26='Extrato 1'!$EJ$6,'Extrato 1'!E26,"")</f>
        <v/>
      </c>
      <c r="DK26" s="19" t="str">
        <f>IF(DJ26="","-",'Extrato 1'!$S26)</f>
        <v>-</v>
      </c>
      <c r="DL26" s="19" t="str">
        <v/>
      </c>
      <c r="DM26" s="19" t="str">
        <f>IF(DL26="","",VLOOKUP(DL26,'Extrato 1'!$S$3:$U$72,3,0))</f>
        <v/>
      </c>
      <c r="DN26" s="2" t="str">
        <f>IF(DL26="","",DM26&amp;" ("&amp;VLOOKUP(DL26,'Extrato 1'!$S$3:$U$72,2,0)&amp;")")</f>
        <v/>
      </c>
      <c r="DO26" s="19" t="str">
        <f>IF('Extrato 1'!D26='Extrato 1'!$EJ$7,'Extrato 1'!E26,"")</f>
        <v/>
      </c>
      <c r="DP26" s="19" t="str">
        <f>IF(DO26="","-",'Extrato 1'!$S26)</f>
        <v>-</v>
      </c>
      <c r="DQ26" s="19" t="str">
        <v/>
      </c>
      <c r="DR26" s="19" t="str">
        <f>IF(DQ26="","",VLOOKUP(DQ26,'Extrato 1'!$S$3:$U$72,3,0))</f>
        <v/>
      </c>
      <c r="DS26" s="2" t="str">
        <f>IF(DQ26="","",DR26&amp;" ("&amp;VLOOKUP(DQ26,'Extrato 1'!$S$3:$U$72,2,0)&amp;")")</f>
        <v/>
      </c>
      <c r="DT26" s="19" t="str">
        <f>IF('Extrato 1'!D26='Extrato 1'!$EJ$8,'Extrato 1'!E26,"")</f>
        <v/>
      </c>
      <c r="DU26" s="19" t="str">
        <f>IF(DT26="","-",'Extrato 1'!$S26)</f>
        <v>-</v>
      </c>
      <c r="DV26" s="19" t="str">
        <v/>
      </c>
      <c r="DW26" s="19" t="str">
        <f>IF(DV26="","",VLOOKUP(DV26,'Extrato 1'!$S$3:$U$72,3,0))</f>
        <v/>
      </c>
      <c r="DX26" s="2" t="str">
        <f>IF(DV26="","",DW26&amp;" ("&amp;VLOOKUP(DV26,'Extrato 1'!$S$3:$U$72,2,0)&amp;")")</f>
        <v/>
      </c>
      <c r="DY26" s="19" t="str">
        <f>IF('Extrato 1'!D26='Extrato 1'!$EJ$9,'Extrato 1'!E26,"")</f>
        <v/>
      </c>
      <c r="DZ26" s="19" t="str">
        <f>IF(DY26="","-",'Extrato 1'!$S26)</f>
        <v>-</v>
      </c>
      <c r="EA26" s="19" t="str">
        <v/>
      </c>
      <c r="EB26" s="19" t="str">
        <f>IF(EA26="","",VLOOKUP(EA26,'Extrato 1'!$S$3:$U$72,3,0))</f>
        <v/>
      </c>
      <c r="EC26" s="2" t="str">
        <f>IF(EA26="","",EB26&amp;" ("&amp;VLOOKUP(EA26,'Extrato 1'!$S$3:$U$72,2,0)&amp;")")</f>
        <v/>
      </c>
      <c r="FM26" s="78">
        <v>24</v>
      </c>
      <c r="FN26" s="78" t="str">
        <f>IF('Extrato 1'!$FG$13='Extrato 1'!$GB$29,'Extrato 1'!AE26,IF('Extrato 1'!$FG$13='Extrato 1'!$GC$29,'Extrato 1'!BO26,IF('Extrato 1'!$FG$13='Extrato 1'!$EJ$2,'Extrato 1'!CY26,"")))</f>
        <v/>
      </c>
      <c r="FO26" s="78">
        <v>24</v>
      </c>
      <c r="FP26" s="78" t="str">
        <f>IF('Extrato 1'!$FG$13='Extrato 1'!$GB$29,'Extrato 1'!AJ26,IF('Extrato 1'!$FG$13='Extrato 1'!$GC$29,'Extrato 1'!BT26,IF('Extrato 1'!$FG$13='Extrato 1'!$EJ$2,'Extrato 1'!DD26,"")))</f>
        <v/>
      </c>
      <c r="FQ26" s="78">
        <v>24</v>
      </c>
      <c r="FR26" s="78" t="str">
        <f>IF('Extrato 1'!$FG$13='Extrato 1'!$GB$29,'Extrato 1'!AO26,IF('Extrato 1'!$FG$13='Extrato 1'!$GC$29,'Extrato 1'!BY26,IF('Extrato 1'!$FG$13='Extrato 1'!$EJ$2,'Extrato 1'!DI26,"")))</f>
        <v/>
      </c>
      <c r="FS26" s="78">
        <v>24</v>
      </c>
      <c r="FT26" s="78" t="str">
        <f>IF('Extrato 1'!$FG$13='Extrato 1'!$GB$29,'Extrato 1'!AT26,IF('Extrato 1'!$FG$13='Extrato 1'!$GC$29,'Extrato 1'!CD26,IF('Extrato 1'!$FG$13='Extrato 1'!$EJ$2,'Extrato 1'!DN26,"")))</f>
        <v/>
      </c>
      <c r="FU26" s="78">
        <v>24</v>
      </c>
      <c r="FV26" s="78" t="str">
        <f>IF('Extrato 1'!$FG$13='Extrato 1'!$GB$29,'Extrato 1'!AY26,IF('Extrato 1'!$FG$13='Extrato 1'!$GC$29,'Extrato 1'!CI26,IF('Extrato 1'!$FG$13='Extrato 1'!$EJ$2,'Extrato 1'!DS26,"")))</f>
        <v/>
      </c>
      <c r="FW26" s="78">
        <v>24</v>
      </c>
      <c r="FX26" s="78" t="str">
        <f>IF('Extrato 1'!$FG$13='Extrato 1'!$GB$29,'Extrato 1'!BD26,IF('Extrato 1'!$FG$13='Extrato 1'!$GC$29,'Extrato 1'!CN26,IF('Extrato 1'!$FG$13='Extrato 1'!$EJ$2,'Extrato 1'!DX26,"")))</f>
        <v/>
      </c>
      <c r="FY26" s="78">
        <v>24</v>
      </c>
      <c r="FZ26" s="78" t="str">
        <f>IF('Extrato 1'!$FG$13='Extrato 1'!$GB$29,'Extrato 1'!BI26,IF('Extrato 1'!$FG$13='Extrato 1'!$GC$29,'Extrato 1'!CS26,IF('Extrato 1'!$FG$13='Extrato 1'!$EJ$2,'Extrato 1'!EC26,"")))</f>
        <v/>
      </c>
      <c r="GE26" s="30" t="str">
        <f>'Extrato 1'!FJ8</f>
        <v>6ª</v>
      </c>
      <c r="GF26" s="30" t="str">
        <f>IF('Extrato 1'!$FG$13='Extrato 1'!$GB$29,'Extrato 1'!FJ8&amp;" Colocação ("&amp;'Extrato 1'!EG8&amp;")",IF('Extrato 1'!$FG$13='Extrato 1'!$GC$29,'Extrato 1'!FJ8&amp;" Colocação ("&amp;'Extrato 1'!EI8&amp;")",IF('Extrato 1'!$FG$13='Extrato 1'!$EJ$2,'Extrato 1'!FJ8&amp;" Colocação ("&amp;'Extrato 1'!EK8&amp;")","")))</f>
        <v>6ª Colocação (1)</v>
      </c>
      <c r="GG26" s="30" t="str">
        <f t="shared" si="16"/>
        <v>6ª</v>
      </c>
      <c r="GK26" s="10" t="s">
        <v>4</v>
      </c>
      <c r="GL26" s="12" t="str">
        <f>IF(GK25="","",IF(GL25="","",IF((GK25-GL25)&lt;0,(GK25-GL25)*-1,(GK25-GL25)*1)))</f>
        <v/>
      </c>
      <c r="GM26" s="12" t="str">
        <f>IF(GK25="","",IF(GM25="","",IF((GK25-GM25)&lt;0,(GK25-GM25)*-1,(GK25-GM25)*1)))</f>
        <v/>
      </c>
      <c r="GN26" s="12" t="str">
        <f>IF(GK25="","",IF(GN25="","",IF((GK25-GN25)&lt;0,(GK25-GN25)*-1,(GK25-GN25)*1)))</f>
        <v/>
      </c>
      <c r="GO26" s="12" t="str">
        <f>IF(GK25="","",IF(GO25="","",IF((GK25-GO25)&lt;0,(GK25-GO25)*-1,(GK25-GO25)*1)))</f>
        <v/>
      </c>
      <c r="GP26" s="12" t="str">
        <f>IF(GK25="","",IF(GP25="","",IF((GK25-GP25)&lt;0,(GK25-GP25)*-1,(GK25-GP25)*1)))</f>
        <v/>
      </c>
      <c r="GQ26" s="12" t="str">
        <f>IF(GK25="","",IF(GQ25="","",IF((GK25-GQ25)&lt;0,(GK25-GQ25)*-1,(GK25-GQ25)*1)))</f>
        <v/>
      </c>
      <c r="GS26" s="11" t="str">
        <f>IF(ISERROR('Extrato 1'!II25&amp;" e"&amp;" "&amp;'Extrato 1'!IJ25&amp;"."),"-",'Extrato 1'!II25&amp;" e"&amp;" "&amp;'Extrato 1'!IJ25&amp;".")</f>
        <v>semelhante a 1ª colocada e semelhante a 2ª colocada.</v>
      </c>
      <c r="GT26" s="11" t="str">
        <f>IF(ISERROR('Extrato 1'!II25&amp;","&amp;" "&amp;'Extrato 1'!IJ25&amp;" e"&amp;" "&amp;'Extrato 1'!IK25&amp;"."),"-",'Extrato 1'!II25&amp;","&amp;" "&amp;'Extrato 1'!IJ25&amp;" e"&amp;" "&amp;'Extrato 1'!IK25&amp;".")</f>
        <v>semelhante a 1ª colocada, semelhante a 2ª colocada e semelhante a 3ª colocada.</v>
      </c>
      <c r="GU26" s="11" t="str">
        <f>IF(ISERROR('Extrato 1'!II25&amp;","&amp;" "&amp;'Extrato 1'!IJ25&amp;","&amp;" "&amp;'Extrato 1'!IK25&amp;" e"&amp;" "&amp;'Extrato 1'!IL25&amp;"."),"-",'Extrato 1'!II25&amp;","&amp;" "&amp;'Extrato 1'!IJ25&amp;","&amp;" "&amp;'Extrato 1'!IK25&amp;" e"&amp;" "&amp;'Extrato 1'!IL25&amp;".")</f>
        <v>semelhante a 1ª colocada, semelhante a 2ª colocada, semelhante a 3ª colocada e semelhante a 4ª colocada.</v>
      </c>
      <c r="GV26" s="11" t="str">
        <f>IF(ISERROR('Extrato 1'!II25&amp;","&amp;" "&amp;'Extrato 1'!IJ25&amp;","&amp;" "&amp;'Extrato 1'!IK25&amp;","&amp;" "&amp;'Extrato 1'!IL25&amp;" e"&amp;" "&amp;'Extrato 1'!IM25&amp;"."),"-",'Extrato 1'!II25&amp;","&amp;" "&amp;'Extrato 1'!IJ25&amp;","&amp;" "&amp;'Extrato 1'!IK25&amp;","&amp;" "&amp;'Extrato 1'!IL25&amp;" e"&amp;" "&amp;'Extrato 1'!IM25&amp;".")</f>
        <v>semelhante a 1ª colocada, semelhante a 2ª colocada, semelhante a 3ª colocada, semelhante a 4ª colocada e semelhante a 6ª colocada.</v>
      </c>
      <c r="GW26" s="11" t="str">
        <f>IF(ISERROR('Extrato 1'!II25&amp;","&amp;" "&amp;'Extrato 1'!IJ25&amp;","&amp;" "&amp;'Extrato 1'!IK25&amp;","&amp;" "&amp;'Extrato 1'!IL25&amp;","&amp;" "&amp;'Extrato 1'!IM25&amp;"e"&amp;" "&amp;'Extrato 1'!IN25&amp;"."),"-",'Extrato 1'!II25&amp;","&amp;" "&amp;'Extrato 1'!IJ25&amp;","&amp;" "&amp;'Extrato 1'!IK25&amp;","&amp;" "&amp;'Extrato 1'!IL25&amp;","&amp;" "&amp;'Extrato 1'!IM25&amp;" e"&amp;" "&amp;'Extrato 1'!IN25&amp;".")</f>
        <v>semelhante a 1ª colocada, semelhante a 2ª colocada, semelhante a 3ª colocada, semelhante a 4ª colocada, semelhante a 6ª colocada e semelhante a 7ª colocada.</v>
      </c>
      <c r="MB26" s="32">
        <f t="shared" si="12"/>
        <v>22</v>
      </c>
      <c r="MC26" s="32">
        <v>24</v>
      </c>
      <c r="MD26" s="32" t="str">
        <f>IF('Extrato 1'!X24=0,"",'Extrato 1'!X24)</f>
        <v/>
      </c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</row>
    <row r="27" spans="2:369" ht="15" customHeight="1" x14ac:dyDescent="0.25">
      <c r="B27" s="19">
        <f>'Extrato 1'!MC29</f>
        <v>27</v>
      </c>
      <c r="C27" s="7">
        <f>Esboço!AX25</f>
        <v>25</v>
      </c>
      <c r="D27" s="4" t="str">
        <f>IF('Análise Quantitativa'!R61=0,"",'Análise Quantitativa'!R61)</f>
        <v/>
      </c>
      <c r="E27" s="3" t="str">
        <f>IF('Análise Quantitativa'!P61=0,"",'Análise Quantitativa'!P61)</f>
        <v/>
      </c>
      <c r="F27" s="19" t="str">
        <f t="shared" si="0"/>
        <v/>
      </c>
      <c r="G27" s="19" t="str">
        <f t="shared" si="1"/>
        <v/>
      </c>
      <c r="H27" s="22" t="str">
        <v/>
      </c>
      <c r="I27" s="22" t="str">
        <v/>
      </c>
      <c r="J27" s="76" t="str">
        <f>IFERROR(IF('Análise Quantitativa'!$D$30="Máximo",RANK(D27,$D$3:$D$72,0),IF('Análise Quantitativa'!$D$30="Mínimo",RANK(D27,$D$3:$D$72,1),IF('Análise Quantitativa'!$D$30="- Mínimo",RANK(D27,$D$3:$D$72,1),""))),"")</f>
        <v/>
      </c>
      <c r="K27" s="76" t="str">
        <f>IFERROR(IF('Análise Quantitativa'!$D$30="Máximo",_xlfn.RANK.EQ(D27,$D$3:$D$72,0)+COUNTIF($D$3:D27,D27)-1,IF('Análise Quantitativa'!$D$30="Mínimo",_xlfn.RANK.EQ(D27,$D$3:$D$72,1)+COUNTIF($D$3:D27,D27)-1,IF('Análise Quantitativa'!$D$30="- Mínimo",_xlfn.RANK.EQ(D27,$D$3:$D$72,1)+COUNTIF($D$3:D27,D27)-1,""))),"")</f>
        <v/>
      </c>
      <c r="L27" s="6" t="str">
        <f>IFERROR(IF(ISBLANK(D27),"",IF(AND(D27&gt;'Extrato 1'!$EW$3),'Extrato 1'!$HR$2,IF(AND(D27&lt;'Extrato 1'!$EX$3),'Extrato 1'!$HQ$2,'Extrato 1'!$HP$2))),"")</f>
        <v>&gt;₯</v>
      </c>
      <c r="M27" s="6" t="e">
        <f>IF((((IF(AND('Extrato 1'!D27&gt;'Extrato 1'!$EW$3),(('Extrato 1'!$EW$3-'Extrato 1'!D27)/'Extrato 1'!D27),IF(AND('Extrato 1'!D27&lt;'Extrato 1'!$EX$3),(('Extrato 1'!$EX$3-'Extrato 1'!D27)/'Extrato 1'!D27),'Extrato 1'!$HW$2)))))&lt;0,IF(AND('Extrato 1'!D27&gt;'Extrato 1'!$EW$3),(('Extrato 1'!$EW$3-'Extrato 1'!D27)/'Extrato 1'!D27),IF(AND('Extrato 1'!D27&lt;'Extrato 1'!$EX$3),(('Extrato 1'!$EX$3-'Extrato 1'!D27)/'Extrato 1'!D27),'Extrato 1'!$HW$2))*-1,IF(AND('Extrato 1'!D27&gt;'Extrato 1'!$EW$3),(('Extrato 1'!$EW$3-'Extrato 1'!D27)/'Extrato 1'!D27),IF(AND('Extrato 1'!D27&lt;'Extrato 1'!$EX$3),(('Extrato 1'!$EX$3-'Extrato 1'!D27)/'Extrato 1'!D27),'Extrato 1'!$HW$2)))</f>
        <v>#VALUE!</v>
      </c>
      <c r="N27" s="6" t="e">
        <f>IF(AND(D27&gt;'Extrato 1'!$EW$3),M27,"")</f>
        <v>#VALUE!</v>
      </c>
      <c r="O27" s="6" t="str">
        <f>IF(D27&lt;'Extrato 1'!$EX$3,M27,"")</f>
        <v/>
      </c>
      <c r="P27" s="5" t="str">
        <f>IF('Extrato 1'!L27='Extrato 1'!$HP$2,'Extrato 1'!D27,"")</f>
        <v/>
      </c>
      <c r="Q27" s="4" t="str">
        <f>IF(ISNA(HLOOKUP($Q$2,'Extrato 1'!$ME$3:$NE$74,B27,0)),"",IF(HLOOKUP($Q$2,'Extrato 1'!$ME$3:$NE$74,B27,0)="","",IF(HLOOKUP($Q$2,'Extrato 1'!$ME$3:$NE$74,B27,0)=0,"",HLOOKUP($Q$2,'Extrato 1'!$ME$3:$NE$74,B27,0))))</f>
        <v/>
      </c>
      <c r="S27" s="77" t="str">
        <f t="shared" si="6"/>
        <v/>
      </c>
      <c r="T27" s="19" t="str">
        <f t="shared" si="2"/>
        <v/>
      </c>
      <c r="U27" s="3" t="str">
        <f>IF('Análise Quantitativa'!C61=0,"",'Análise Quantitativa'!C61)</f>
        <v/>
      </c>
      <c r="V27" s="19" t="str">
        <f t="shared" si="3"/>
        <v/>
      </c>
      <c r="X27" s="19" t="str">
        <f t="shared" si="4"/>
        <v/>
      </c>
      <c r="Y27" s="19" t="str">
        <f t="shared" si="5"/>
        <v/>
      </c>
      <c r="AA27" s="19" t="str">
        <f>IF('Extrato 1'!D27='Extrato 1'!$EF$3,'Extrato 1'!E27,"")</f>
        <v/>
      </c>
      <c r="AB27" s="19" t="str">
        <f>IF(AA27="","-",'Extrato 1'!S27)</f>
        <v>-</v>
      </c>
      <c r="AC27" s="19" t="str">
        <v/>
      </c>
      <c r="AD27" s="19" t="str">
        <f>IF(AC27="","",VLOOKUP(AC27,'Extrato 1'!$S$3:$U$72,3,0))</f>
        <v/>
      </c>
      <c r="AE27" s="2" t="str">
        <f>IF(AC27="","",AD27&amp;" ("&amp;VLOOKUP(AC27,'Extrato 1'!$S$3:$U$72,2,0)&amp;")")</f>
        <v/>
      </c>
      <c r="AF27" s="19" t="str">
        <f>IF('Extrato 1'!D27='Extrato 1'!$EF$4,'Extrato 1'!E27,"")</f>
        <v/>
      </c>
      <c r="AG27" s="19" t="str">
        <f>IF(AF27="","-",'Extrato 1'!$S27)</f>
        <v>-</v>
      </c>
      <c r="AH27" s="19" t="str">
        <v/>
      </c>
      <c r="AI27" s="19" t="str">
        <f>IF(AH27="","",VLOOKUP(AH27,'Extrato 1'!$S$3:$U$72,3,0))</f>
        <v/>
      </c>
      <c r="AJ27" s="2" t="str">
        <f>IF(AH27="","",AI27&amp;" ("&amp;VLOOKUP(AH27,'Extrato 1'!$S$3:$U$72,2,0)&amp;")")</f>
        <v/>
      </c>
      <c r="AK27" s="19" t="str">
        <f>IF('Extrato 1'!D27='Extrato 1'!$EF$5,'Extrato 1'!E27,"")</f>
        <v/>
      </c>
      <c r="AL27" s="19" t="str">
        <f>IF(AK27="","-",'Extrato 1'!$S27)</f>
        <v>-</v>
      </c>
      <c r="AM27" s="19" t="str">
        <v/>
      </c>
      <c r="AN27" s="19" t="str">
        <f>IF(AM27="","",VLOOKUP(AM27,'Extrato 1'!$S$3:$U$72,3,0))</f>
        <v/>
      </c>
      <c r="AO27" s="2" t="str">
        <f>IF(AM27="","",AN27&amp;" ("&amp;VLOOKUP(AM27,'Extrato 1'!$S$3:$U$72,2,0)&amp;")")</f>
        <v/>
      </c>
      <c r="AP27" s="19" t="str">
        <f>IF('Extrato 1'!D27='Extrato 1'!$EF$6,'Extrato 1'!E27,"")</f>
        <v/>
      </c>
      <c r="AQ27" s="19" t="str">
        <f>IF(AP27="","-",'Extrato 1'!$S27)</f>
        <v>-</v>
      </c>
      <c r="AR27" s="19" t="str">
        <v/>
      </c>
      <c r="AS27" s="19" t="str">
        <f>IF(AR27="","",VLOOKUP(AR27,'Extrato 1'!$S$3:$U$72,3,0))</f>
        <v/>
      </c>
      <c r="AT27" s="2" t="str">
        <f>IF(AR27="","",AS27&amp;" ("&amp;VLOOKUP(AR27,'Extrato 1'!$S$3:$U$72,2,0)&amp;")")</f>
        <v/>
      </c>
      <c r="AU27" s="19" t="str">
        <f>IF('Extrato 1'!D27='Extrato 1'!$EF$7,'Extrato 1'!E27,"")</f>
        <v/>
      </c>
      <c r="AV27" s="19" t="str">
        <f>IF(AU27="","-",'Extrato 1'!$S27)</f>
        <v>-</v>
      </c>
      <c r="AW27" s="19" t="str">
        <v/>
      </c>
      <c r="AX27" s="19" t="str">
        <f>IF(AW27="","",VLOOKUP(AW27,'Extrato 1'!$S$3:$U$72,3,0))</f>
        <v/>
      </c>
      <c r="AY27" s="2" t="str">
        <f>IF(AW27="","",AX27&amp;" ("&amp;VLOOKUP(AW27,'Extrato 1'!$S$3:$U$72,2,0)&amp;")")</f>
        <v/>
      </c>
      <c r="AZ27" s="19" t="str">
        <f>IF('Extrato 1'!D27='Extrato 1'!$EF$8,'Extrato 1'!E27,"")</f>
        <v/>
      </c>
      <c r="BA27" s="19" t="str">
        <f>IF(AZ27="","-",'Extrato 1'!$S27)</f>
        <v>-</v>
      </c>
      <c r="BB27" s="19" t="str">
        <v/>
      </c>
      <c r="BC27" s="19" t="str">
        <f>IF(BB27="","",VLOOKUP(BB27,'Extrato 1'!$S$3:$U$72,3,0))</f>
        <v/>
      </c>
      <c r="BD27" s="2" t="str">
        <f>IF(BB27="","",BC27&amp;" ("&amp;VLOOKUP(BB27,'Extrato 1'!$S$3:$U$72,2,0)&amp;")")</f>
        <v/>
      </c>
      <c r="BE27" s="19" t="str">
        <f>IF('Extrato 1'!D27='Extrato 1'!$EF$9,'Extrato 1'!E27,"")</f>
        <v/>
      </c>
      <c r="BF27" s="19" t="str">
        <f>IF(BE27="","-",'Extrato 1'!$S27)</f>
        <v>-</v>
      </c>
      <c r="BG27" s="19" t="str">
        <v/>
      </c>
      <c r="BH27" s="19" t="str">
        <f>IF(BG27="","",VLOOKUP(BG27,'Extrato 1'!$S$3:$U$72,3,0))</f>
        <v/>
      </c>
      <c r="BI27" s="2" t="str">
        <f>IF(BG27="","",BH27&amp;" ("&amp;VLOOKUP(BG27,'Extrato 1'!$S$3:$U$72,2,0)&amp;")")</f>
        <v/>
      </c>
      <c r="BJ27" s="8"/>
      <c r="BK27" s="19" t="str">
        <f>IF('Extrato 1'!D27='Extrato 1'!$EH$3,'Extrato 1'!E27,"")</f>
        <v/>
      </c>
      <c r="BL27" s="19" t="str">
        <f>IF(BK27="","-",'Extrato 1'!S27)</f>
        <v>-</v>
      </c>
      <c r="BM27" s="19" t="str">
        <v/>
      </c>
      <c r="BN27" s="19" t="str">
        <f>IF(BM27="","",VLOOKUP(BM27,'Extrato 1'!$S$3:$U$72,3,0))</f>
        <v/>
      </c>
      <c r="BO27" s="2" t="str">
        <f>IF(BM27="","",BN27&amp;" ("&amp;VLOOKUP(BM27,'Extrato 1'!$S$3:$U$72,2,0)&amp;")")</f>
        <v/>
      </c>
      <c r="BP27" s="19" t="str">
        <f>IF('Extrato 1'!D27='Extrato 1'!$EH$4,'Extrato 1'!E27,"")</f>
        <v/>
      </c>
      <c r="BQ27" s="19" t="str">
        <f>IF(BP27="","-",'Extrato 1'!$S27)</f>
        <v>-</v>
      </c>
      <c r="BR27" s="19" t="str">
        <v/>
      </c>
      <c r="BS27" s="19" t="str">
        <f>IF(BR27="","",VLOOKUP(BR27,'Extrato 1'!$S$3:$U$72,3,0))</f>
        <v/>
      </c>
      <c r="BT27" s="2" t="str">
        <f>IF(BR27="","",BS27&amp;" ("&amp;VLOOKUP(BR27,'Extrato 1'!$S$3:$U$72,2,0)&amp;")")</f>
        <v/>
      </c>
      <c r="BU27" s="19" t="str">
        <f>IF('Extrato 1'!D27='Extrato 1'!$EH$5,'Extrato 1'!E27,"")</f>
        <v/>
      </c>
      <c r="BV27" s="19" t="str">
        <f>IF(BU27="","-",'Extrato 1'!$S27)</f>
        <v>-</v>
      </c>
      <c r="BW27" s="19" t="str">
        <v/>
      </c>
      <c r="BX27" s="19" t="str">
        <f>IF(BW27="","",VLOOKUP(BW27,'Extrato 1'!$S$3:$U$72,3,0))</f>
        <v/>
      </c>
      <c r="BY27" s="2" t="str">
        <f>IF(BW27="","",BX27&amp;" ("&amp;VLOOKUP(BW27,'Extrato 1'!$S$3:$U$72,2,0)&amp;")")</f>
        <v/>
      </c>
      <c r="BZ27" s="19" t="str">
        <f>IF('Extrato 1'!D27='Extrato 1'!$EH$6,'Extrato 1'!E27,"")</f>
        <v/>
      </c>
      <c r="CA27" s="19" t="str">
        <f>IF(BZ27="","-",'Extrato 1'!$S27)</f>
        <v>-</v>
      </c>
      <c r="CB27" s="19" t="str">
        <v/>
      </c>
      <c r="CC27" s="19" t="str">
        <f>IF(CB27="","",VLOOKUP(CB27,'Extrato 1'!$S$3:$U$72,3,0))</f>
        <v/>
      </c>
      <c r="CD27" s="2" t="str">
        <f>IF(CB27="","",CC27&amp;" ("&amp;VLOOKUP(CB27,'Extrato 1'!$S$3:$U$72,2,0)&amp;")")</f>
        <v/>
      </c>
      <c r="CE27" s="19" t="str">
        <f>IF('Extrato 1'!D27='Extrato 1'!$EH$7,'Extrato 1'!E27,"")</f>
        <v/>
      </c>
      <c r="CF27" s="19" t="str">
        <f>IF(CE27="","-",'Extrato 1'!$S27)</f>
        <v>-</v>
      </c>
      <c r="CG27" s="19" t="str">
        <v/>
      </c>
      <c r="CH27" s="19" t="str">
        <f>IF(CG27="","",VLOOKUP(CG27,'Extrato 1'!$S$3:$U$72,3,0))</f>
        <v/>
      </c>
      <c r="CI27" s="2" t="str">
        <f>IF(CG27="","",CH27&amp;" ("&amp;VLOOKUP(CG27,'Extrato 1'!$S$3:$U$72,2,0)&amp;")")</f>
        <v/>
      </c>
      <c r="CJ27" s="19" t="str">
        <f>IF('Extrato 1'!D27='Extrato 1'!$EH$8,'Extrato 1'!E27,"")</f>
        <v/>
      </c>
      <c r="CK27" s="19" t="str">
        <f>IF(CJ27="","-",'Extrato 1'!$S27)</f>
        <v>-</v>
      </c>
      <c r="CL27" s="19" t="str">
        <v/>
      </c>
      <c r="CM27" s="19" t="str">
        <f>IF(CL27="","",VLOOKUP(CL27,'Extrato 1'!$S$3:$U$72,3,0))</f>
        <v/>
      </c>
      <c r="CN27" s="2" t="str">
        <f>IF(CL27="","",CM27&amp;" ("&amp;VLOOKUP(CL27,'Extrato 1'!$S$3:$U$72,2,0)&amp;")")</f>
        <v/>
      </c>
      <c r="CO27" s="19" t="str">
        <f>IF('Extrato 1'!D27='Extrato 1'!$EH$9,'Extrato 1'!E27,"")</f>
        <v/>
      </c>
      <c r="CP27" s="19" t="str">
        <f>IF(CO27="","-",'Extrato 1'!$S27)</f>
        <v>-</v>
      </c>
      <c r="CQ27" s="19" t="str">
        <v/>
      </c>
      <c r="CR27" s="19" t="str">
        <f>IF(CQ27="","",VLOOKUP(CQ27,'Extrato 1'!$S$3:$U$72,3,0))</f>
        <v/>
      </c>
      <c r="CS27" s="2" t="str">
        <f>IF(CQ27="","",CR27&amp;" ("&amp;VLOOKUP(CQ27,'Extrato 1'!$S$3:$U$72,2,0)&amp;")")</f>
        <v/>
      </c>
      <c r="CU27" s="19" t="str">
        <f>IF('Extrato 1'!D27='Extrato 1'!$EJ$3,'Extrato 1'!E27,"")</f>
        <v/>
      </c>
      <c r="CV27" s="19" t="str">
        <f>IF(CU27="","-",'Extrato 1'!S27)</f>
        <v>-</v>
      </c>
      <c r="CW27" s="19" t="str">
        <v/>
      </c>
      <c r="CX27" s="19" t="str">
        <f>IF(CW27="","",VLOOKUP(CW27,'Extrato 1'!$S$3:$U$72,3,0))</f>
        <v/>
      </c>
      <c r="CY27" s="2" t="str">
        <f>IF(CW27="","",CX27&amp;" ("&amp;VLOOKUP(CW27,'Extrato 1'!$S$3:$U$72,2,0)&amp;")")</f>
        <v/>
      </c>
      <c r="CZ27" s="19" t="str">
        <f>IF('Extrato 1'!D27='Extrato 1'!$EJ$4,'Extrato 1'!E27,"")</f>
        <v/>
      </c>
      <c r="DA27" s="19" t="str">
        <f>IF(CZ27="","-",'Extrato 1'!$S27)</f>
        <v>-</v>
      </c>
      <c r="DB27" s="19" t="str">
        <v/>
      </c>
      <c r="DC27" s="19" t="str">
        <f>IF(DB27="","",VLOOKUP(DB27,'Extrato 1'!$S$3:$U$72,3,0))</f>
        <v/>
      </c>
      <c r="DD27" s="2" t="str">
        <f>IF(DB27="","",DC27&amp;" ("&amp;VLOOKUP(DB27,'Extrato 1'!$S$3:$U$72,2,0)&amp;")")</f>
        <v/>
      </c>
      <c r="DE27" s="19" t="str">
        <f>IF('Extrato 1'!D27='Extrato 1'!$EJ$5,'Extrato 1'!E27,"")</f>
        <v/>
      </c>
      <c r="DF27" s="19" t="str">
        <f>IF(DE27="","-",'Extrato 1'!$S27)</f>
        <v>-</v>
      </c>
      <c r="DG27" s="19" t="str">
        <v/>
      </c>
      <c r="DH27" s="19" t="str">
        <f>IF(DG27="","",VLOOKUP(DG27,'Extrato 1'!$S$3:$U$72,3,0))</f>
        <v/>
      </c>
      <c r="DI27" s="2" t="str">
        <f>IF(DG27="","",DH27&amp;" ("&amp;VLOOKUP(DG27,'Extrato 1'!$S$3:$U$72,2,0)&amp;")")</f>
        <v/>
      </c>
      <c r="DJ27" s="19" t="str">
        <f>IF('Extrato 1'!D27='Extrato 1'!$EJ$6,'Extrato 1'!E27,"")</f>
        <v/>
      </c>
      <c r="DK27" s="19" t="str">
        <f>IF(DJ27="","-",'Extrato 1'!$S27)</f>
        <v>-</v>
      </c>
      <c r="DL27" s="19" t="str">
        <v/>
      </c>
      <c r="DM27" s="19" t="str">
        <f>IF(DL27="","",VLOOKUP(DL27,'Extrato 1'!$S$3:$U$72,3,0))</f>
        <v/>
      </c>
      <c r="DN27" s="2" t="str">
        <f>IF(DL27="","",DM27&amp;" ("&amp;VLOOKUP(DL27,'Extrato 1'!$S$3:$U$72,2,0)&amp;")")</f>
        <v/>
      </c>
      <c r="DO27" s="19" t="str">
        <f>IF('Extrato 1'!D27='Extrato 1'!$EJ$7,'Extrato 1'!E27,"")</f>
        <v/>
      </c>
      <c r="DP27" s="19" t="str">
        <f>IF(DO27="","-",'Extrato 1'!$S27)</f>
        <v>-</v>
      </c>
      <c r="DQ27" s="19" t="str">
        <v/>
      </c>
      <c r="DR27" s="19" t="str">
        <f>IF(DQ27="","",VLOOKUP(DQ27,'Extrato 1'!$S$3:$U$72,3,0))</f>
        <v/>
      </c>
      <c r="DS27" s="2" t="str">
        <f>IF(DQ27="","",DR27&amp;" ("&amp;VLOOKUP(DQ27,'Extrato 1'!$S$3:$U$72,2,0)&amp;")")</f>
        <v/>
      </c>
      <c r="DT27" s="19" t="str">
        <f>IF('Extrato 1'!D27='Extrato 1'!$EJ$8,'Extrato 1'!E27,"")</f>
        <v/>
      </c>
      <c r="DU27" s="19" t="str">
        <f>IF(DT27="","-",'Extrato 1'!$S27)</f>
        <v>-</v>
      </c>
      <c r="DV27" s="19" t="str">
        <v/>
      </c>
      <c r="DW27" s="19" t="str">
        <f>IF(DV27="","",VLOOKUP(DV27,'Extrato 1'!$S$3:$U$72,3,0))</f>
        <v/>
      </c>
      <c r="DX27" s="2" t="str">
        <f>IF(DV27="","",DW27&amp;" ("&amp;VLOOKUP(DV27,'Extrato 1'!$S$3:$U$72,2,0)&amp;")")</f>
        <v/>
      </c>
      <c r="DY27" s="19" t="str">
        <f>IF('Extrato 1'!D27='Extrato 1'!$EJ$9,'Extrato 1'!E27,"")</f>
        <v/>
      </c>
      <c r="DZ27" s="19" t="str">
        <f>IF(DY27="","-",'Extrato 1'!$S27)</f>
        <v>-</v>
      </c>
      <c r="EA27" s="19" t="str">
        <v/>
      </c>
      <c r="EB27" s="19" t="str">
        <f>IF(EA27="","",VLOOKUP(EA27,'Extrato 1'!$S$3:$U$72,3,0))</f>
        <v/>
      </c>
      <c r="EC27" s="2" t="str">
        <f>IF(EA27="","",EB27&amp;" ("&amp;VLOOKUP(EA27,'Extrato 1'!$S$3:$U$72,2,0)&amp;")")</f>
        <v/>
      </c>
      <c r="FM27" s="78">
        <v>25</v>
      </c>
      <c r="FN27" s="78" t="str">
        <f>IF('Extrato 1'!$FG$13='Extrato 1'!$GB$29,'Extrato 1'!AE27,IF('Extrato 1'!$FG$13='Extrato 1'!$GC$29,'Extrato 1'!BO27,IF('Extrato 1'!$FG$13='Extrato 1'!$EJ$2,'Extrato 1'!CY27,"")))</f>
        <v/>
      </c>
      <c r="FO27" s="78">
        <v>25</v>
      </c>
      <c r="FP27" s="78" t="str">
        <f>IF('Extrato 1'!$FG$13='Extrato 1'!$GB$29,'Extrato 1'!AJ27,IF('Extrato 1'!$FG$13='Extrato 1'!$GC$29,'Extrato 1'!BT27,IF('Extrato 1'!$FG$13='Extrato 1'!$EJ$2,'Extrato 1'!DD27,"")))</f>
        <v/>
      </c>
      <c r="FQ27" s="78">
        <v>25</v>
      </c>
      <c r="FR27" s="78" t="str">
        <f>IF('Extrato 1'!$FG$13='Extrato 1'!$GB$29,'Extrato 1'!AO27,IF('Extrato 1'!$FG$13='Extrato 1'!$GC$29,'Extrato 1'!BY27,IF('Extrato 1'!$FG$13='Extrato 1'!$EJ$2,'Extrato 1'!DI27,"")))</f>
        <v/>
      </c>
      <c r="FS27" s="78">
        <v>25</v>
      </c>
      <c r="FT27" s="78" t="str">
        <f>IF('Extrato 1'!$FG$13='Extrato 1'!$GB$29,'Extrato 1'!AT27,IF('Extrato 1'!$FG$13='Extrato 1'!$GC$29,'Extrato 1'!CD27,IF('Extrato 1'!$FG$13='Extrato 1'!$EJ$2,'Extrato 1'!DN27,"")))</f>
        <v/>
      </c>
      <c r="FU27" s="78">
        <v>25</v>
      </c>
      <c r="FV27" s="78" t="str">
        <f>IF('Extrato 1'!$FG$13='Extrato 1'!$GB$29,'Extrato 1'!AY27,IF('Extrato 1'!$FG$13='Extrato 1'!$GC$29,'Extrato 1'!CI27,IF('Extrato 1'!$FG$13='Extrato 1'!$EJ$2,'Extrato 1'!DS27,"")))</f>
        <v/>
      </c>
      <c r="FW27" s="78">
        <v>25</v>
      </c>
      <c r="FX27" s="78" t="str">
        <f>IF('Extrato 1'!$FG$13='Extrato 1'!$GB$29,'Extrato 1'!BD27,IF('Extrato 1'!$FG$13='Extrato 1'!$GC$29,'Extrato 1'!CN27,IF('Extrato 1'!$FG$13='Extrato 1'!$EJ$2,'Extrato 1'!DX27,"")))</f>
        <v/>
      </c>
      <c r="FY27" s="78">
        <v>25</v>
      </c>
      <c r="FZ27" s="78" t="str">
        <f>IF('Extrato 1'!$FG$13='Extrato 1'!$GB$29,'Extrato 1'!BI27,IF('Extrato 1'!$FG$13='Extrato 1'!$GC$29,'Extrato 1'!CS27,IF('Extrato 1'!$FG$13='Extrato 1'!$EJ$2,'Extrato 1'!EC27,"")))</f>
        <v/>
      </c>
      <c r="GE27" s="30" t="str">
        <f>'Extrato 1'!FJ9</f>
        <v>7ª</v>
      </c>
      <c r="GF27" s="30" t="str">
        <f>IF('Extrato 1'!$FG$13='Extrato 1'!$GB$29,'Extrato 1'!FJ9&amp;" Colocação ("&amp;'Extrato 1'!EG9&amp;")",IF('Extrato 1'!$FG$13='Extrato 1'!$GC$29,'Extrato 1'!FJ9&amp;" Colocação ("&amp;'Extrato 1'!EI9&amp;")",IF('Extrato 1'!$FG$13='Extrato 1'!$EJ$2,'Extrato 1'!FJ9&amp;" Colocação ("&amp;'Extrato 1'!EK9&amp;")","")))</f>
        <v>7ª Colocação (1)</v>
      </c>
      <c r="GG27" s="30" t="str">
        <f t="shared" si="16"/>
        <v>7ª</v>
      </c>
      <c r="GK27" s="10" t="s">
        <v>3</v>
      </c>
      <c r="GL27" s="9" t="e">
        <f>IF(GK25=0,"",IF(GL25=0,"",IF((GL25-GK25)/GK25&lt;0,((GL25-GK25)/GK25)*-1,(GL25-GK25)/GK25)))</f>
        <v>#VALUE!</v>
      </c>
      <c r="GM27" s="9" t="e">
        <f>IF(GK25=0,"",IF(GM25=0,"",IF((GM25-GK25)/GK25&lt;0,((GM25-GK25)/GK25)*-1,(GM25-GK25)/GK25)))</f>
        <v>#VALUE!</v>
      </c>
      <c r="GN27" s="9" t="e">
        <f>IF(GK25=0,"",IF(GN25=0,"",IF((GN25-GK25)/GK25&lt;0,((GN25-GK25)/GK25)*-1,(GN25-GK25)/GK25)))</f>
        <v>#VALUE!</v>
      </c>
      <c r="GO27" s="9" t="e">
        <f>IF(GK25=0,"",IF(GO25=0,"",IF((GO25-GK25)/GK25&lt;0,((GO25-GK25)/GK25)*-1,(GO25-GK25)/GK25)))</f>
        <v>#VALUE!</v>
      </c>
      <c r="GP27" s="9" t="e">
        <f>IF(GK25=0,"",IF(GP25=0,"",IF((GP25-GK25)/GK25&lt;0,((GP25-GK25)/GK25)*-1,(GP25-GK25)/GK25)))</f>
        <v>#VALUE!</v>
      </c>
      <c r="GQ27" s="9" t="e">
        <f>IF(GK25=0,"",IF(GQ25=0,"",IF((GQ25-GK25)/GK25&lt;0,((GQ25-GK25)/GK25)*-1,(GQ25-GK25)/GK25)))</f>
        <v>#VALUE!</v>
      </c>
      <c r="MB27" s="32">
        <f t="shared" si="12"/>
        <v>23</v>
      </c>
      <c r="MC27" s="32">
        <v>25</v>
      </c>
      <c r="MD27" s="32" t="str">
        <f>IF('Extrato 1'!X25=0,"",'Extrato 1'!X25)</f>
        <v/>
      </c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</row>
    <row r="28" spans="2:369" ht="15" customHeight="1" x14ac:dyDescent="0.25">
      <c r="B28" s="19">
        <f>'Extrato 1'!MC30</f>
        <v>28</v>
      </c>
      <c r="C28" s="7">
        <f>Esboço!AX26</f>
        <v>26</v>
      </c>
      <c r="D28" s="4" t="str">
        <f>IF('Análise Quantitativa'!R62=0,"",'Análise Quantitativa'!R62)</f>
        <v/>
      </c>
      <c r="E28" s="3" t="str">
        <f>IF('Análise Quantitativa'!P62=0,"",'Análise Quantitativa'!P62)</f>
        <v/>
      </c>
      <c r="F28" s="19" t="str">
        <f t="shared" si="0"/>
        <v/>
      </c>
      <c r="G28" s="19" t="str">
        <f t="shared" si="1"/>
        <v/>
      </c>
      <c r="H28" s="22" t="str">
        <v/>
      </c>
      <c r="I28" s="22" t="str">
        <v/>
      </c>
      <c r="J28" s="76" t="str">
        <f>IFERROR(IF('Análise Quantitativa'!$D$30="Máximo",RANK(D28,$D$3:$D$72,0),IF('Análise Quantitativa'!$D$30="Mínimo",RANK(D28,$D$3:$D$72,1),IF('Análise Quantitativa'!$D$30="- Mínimo",RANK(D28,$D$3:$D$72,1),""))),"")</f>
        <v/>
      </c>
      <c r="K28" s="76" t="str">
        <f>IFERROR(IF('Análise Quantitativa'!$D$30="Máximo",_xlfn.RANK.EQ(D28,$D$3:$D$72,0)+COUNTIF($D$3:D28,D28)-1,IF('Análise Quantitativa'!$D$30="Mínimo",_xlfn.RANK.EQ(D28,$D$3:$D$72,1)+COUNTIF($D$3:D28,D28)-1,IF('Análise Quantitativa'!$D$30="- Mínimo",_xlfn.RANK.EQ(D28,$D$3:$D$72,1)+COUNTIF($D$3:D28,D28)-1,""))),"")</f>
        <v/>
      </c>
      <c r="L28" s="6" t="str">
        <f>IFERROR(IF(ISBLANK(D28),"",IF(AND(D28&gt;'Extrato 1'!$EW$3),'Extrato 1'!$HR$2,IF(AND(D28&lt;'Extrato 1'!$EX$3),'Extrato 1'!$HQ$2,'Extrato 1'!$HP$2))),"")</f>
        <v>&gt;₯</v>
      </c>
      <c r="M28" s="6" t="e">
        <f>IF((((IF(AND('Extrato 1'!D28&gt;'Extrato 1'!$EW$3),(('Extrato 1'!$EW$3-'Extrato 1'!D28)/'Extrato 1'!D28),IF(AND('Extrato 1'!D28&lt;'Extrato 1'!$EX$3),(('Extrato 1'!$EX$3-'Extrato 1'!D28)/'Extrato 1'!D28),'Extrato 1'!$HW$2)))))&lt;0,IF(AND('Extrato 1'!D28&gt;'Extrato 1'!$EW$3),(('Extrato 1'!$EW$3-'Extrato 1'!D28)/'Extrato 1'!D28),IF(AND('Extrato 1'!D28&lt;'Extrato 1'!$EX$3),(('Extrato 1'!$EX$3-'Extrato 1'!D28)/'Extrato 1'!D28),'Extrato 1'!$HW$2))*-1,IF(AND('Extrato 1'!D28&gt;'Extrato 1'!$EW$3),(('Extrato 1'!$EW$3-'Extrato 1'!D28)/'Extrato 1'!D28),IF(AND('Extrato 1'!D28&lt;'Extrato 1'!$EX$3),(('Extrato 1'!$EX$3-'Extrato 1'!D28)/'Extrato 1'!D28),'Extrato 1'!$HW$2)))</f>
        <v>#VALUE!</v>
      </c>
      <c r="N28" s="6" t="e">
        <f>IF(AND(D28&gt;'Extrato 1'!$EW$3),M28,"")</f>
        <v>#VALUE!</v>
      </c>
      <c r="O28" s="6" t="str">
        <f>IF(D28&lt;'Extrato 1'!$EX$3,M28,"")</f>
        <v/>
      </c>
      <c r="P28" s="5" t="str">
        <f>IF('Extrato 1'!L28='Extrato 1'!$HP$2,'Extrato 1'!D28,"")</f>
        <v/>
      </c>
      <c r="Q28" s="4" t="str">
        <f>IF(ISNA(HLOOKUP($Q$2,'Extrato 1'!$ME$3:$NE$74,B28,0)),"",IF(HLOOKUP($Q$2,'Extrato 1'!$ME$3:$NE$74,B28,0)="","",IF(HLOOKUP($Q$2,'Extrato 1'!$ME$3:$NE$74,B28,0)=0,"",HLOOKUP($Q$2,'Extrato 1'!$ME$3:$NE$74,B28,0))))</f>
        <v/>
      </c>
      <c r="S28" s="77" t="str">
        <f t="shared" si="6"/>
        <v/>
      </c>
      <c r="T28" s="19" t="str">
        <f t="shared" si="2"/>
        <v/>
      </c>
      <c r="U28" s="3" t="str">
        <f>IF('Análise Quantitativa'!C62=0,"",'Análise Quantitativa'!C62)</f>
        <v/>
      </c>
      <c r="V28" s="19" t="str">
        <f t="shared" si="3"/>
        <v/>
      </c>
      <c r="X28" s="19" t="str">
        <f t="shared" si="4"/>
        <v/>
      </c>
      <c r="Y28" s="19" t="str">
        <f t="shared" si="5"/>
        <v/>
      </c>
      <c r="AA28" s="19" t="str">
        <f>IF('Extrato 1'!D28='Extrato 1'!$EF$3,'Extrato 1'!E28,"")</f>
        <v/>
      </c>
      <c r="AB28" s="19" t="str">
        <f>IF(AA28="","-",'Extrato 1'!S28)</f>
        <v>-</v>
      </c>
      <c r="AC28" s="19" t="str">
        <v/>
      </c>
      <c r="AD28" s="19" t="str">
        <f>IF(AC28="","",VLOOKUP(AC28,'Extrato 1'!$S$3:$U$72,3,0))</f>
        <v/>
      </c>
      <c r="AE28" s="2" t="str">
        <f>IF(AC28="","",AD28&amp;" ("&amp;VLOOKUP(AC28,'Extrato 1'!$S$3:$U$72,2,0)&amp;")")</f>
        <v/>
      </c>
      <c r="AF28" s="19" t="str">
        <f>IF('Extrato 1'!D28='Extrato 1'!$EF$4,'Extrato 1'!E28,"")</f>
        <v/>
      </c>
      <c r="AG28" s="19" t="str">
        <f>IF(AF28="","-",'Extrato 1'!$S28)</f>
        <v>-</v>
      </c>
      <c r="AH28" s="19" t="str">
        <v/>
      </c>
      <c r="AI28" s="19" t="str">
        <f>IF(AH28="","",VLOOKUP(AH28,'Extrato 1'!$S$3:$U$72,3,0))</f>
        <v/>
      </c>
      <c r="AJ28" s="2" t="str">
        <f>IF(AH28="","",AI28&amp;" ("&amp;VLOOKUP(AH28,'Extrato 1'!$S$3:$U$72,2,0)&amp;")")</f>
        <v/>
      </c>
      <c r="AK28" s="19" t="str">
        <f>IF('Extrato 1'!D28='Extrato 1'!$EF$5,'Extrato 1'!E28,"")</f>
        <v/>
      </c>
      <c r="AL28" s="19" t="str">
        <f>IF(AK28="","-",'Extrato 1'!$S28)</f>
        <v>-</v>
      </c>
      <c r="AM28" s="19" t="str">
        <v/>
      </c>
      <c r="AN28" s="19" t="str">
        <f>IF(AM28="","",VLOOKUP(AM28,'Extrato 1'!$S$3:$U$72,3,0))</f>
        <v/>
      </c>
      <c r="AO28" s="2" t="str">
        <f>IF(AM28="","",AN28&amp;" ("&amp;VLOOKUP(AM28,'Extrato 1'!$S$3:$U$72,2,0)&amp;")")</f>
        <v/>
      </c>
      <c r="AP28" s="19" t="str">
        <f>IF('Extrato 1'!D28='Extrato 1'!$EF$6,'Extrato 1'!E28,"")</f>
        <v/>
      </c>
      <c r="AQ28" s="19" t="str">
        <f>IF(AP28="","-",'Extrato 1'!$S28)</f>
        <v>-</v>
      </c>
      <c r="AR28" s="19" t="str">
        <v/>
      </c>
      <c r="AS28" s="19" t="str">
        <f>IF(AR28="","",VLOOKUP(AR28,'Extrato 1'!$S$3:$U$72,3,0))</f>
        <v/>
      </c>
      <c r="AT28" s="2" t="str">
        <f>IF(AR28="","",AS28&amp;" ("&amp;VLOOKUP(AR28,'Extrato 1'!$S$3:$U$72,2,0)&amp;")")</f>
        <v/>
      </c>
      <c r="AU28" s="19" t="str">
        <f>IF('Extrato 1'!D28='Extrato 1'!$EF$7,'Extrato 1'!E28,"")</f>
        <v/>
      </c>
      <c r="AV28" s="19" t="str">
        <f>IF(AU28="","-",'Extrato 1'!$S28)</f>
        <v>-</v>
      </c>
      <c r="AW28" s="19" t="str">
        <v/>
      </c>
      <c r="AX28" s="19" t="str">
        <f>IF(AW28="","",VLOOKUP(AW28,'Extrato 1'!$S$3:$U$72,3,0))</f>
        <v/>
      </c>
      <c r="AY28" s="2" t="str">
        <f>IF(AW28="","",AX28&amp;" ("&amp;VLOOKUP(AW28,'Extrato 1'!$S$3:$U$72,2,0)&amp;")")</f>
        <v/>
      </c>
      <c r="AZ28" s="19" t="str">
        <f>IF('Extrato 1'!D28='Extrato 1'!$EF$8,'Extrato 1'!E28,"")</f>
        <v/>
      </c>
      <c r="BA28" s="19" t="str">
        <f>IF(AZ28="","-",'Extrato 1'!$S28)</f>
        <v>-</v>
      </c>
      <c r="BB28" s="19" t="str">
        <v/>
      </c>
      <c r="BC28" s="19" t="str">
        <f>IF(BB28="","",VLOOKUP(BB28,'Extrato 1'!$S$3:$U$72,3,0))</f>
        <v/>
      </c>
      <c r="BD28" s="2" t="str">
        <f>IF(BB28="","",BC28&amp;" ("&amp;VLOOKUP(BB28,'Extrato 1'!$S$3:$U$72,2,0)&amp;")")</f>
        <v/>
      </c>
      <c r="BE28" s="19" t="str">
        <f>IF('Extrato 1'!D28='Extrato 1'!$EF$9,'Extrato 1'!E28,"")</f>
        <v/>
      </c>
      <c r="BF28" s="19" t="str">
        <f>IF(BE28="","-",'Extrato 1'!$S28)</f>
        <v>-</v>
      </c>
      <c r="BG28" s="19" t="str">
        <v/>
      </c>
      <c r="BH28" s="19" t="str">
        <f>IF(BG28="","",VLOOKUP(BG28,'Extrato 1'!$S$3:$U$72,3,0))</f>
        <v/>
      </c>
      <c r="BI28" s="2" t="str">
        <f>IF(BG28="","",BH28&amp;" ("&amp;VLOOKUP(BG28,'Extrato 1'!$S$3:$U$72,2,0)&amp;")")</f>
        <v/>
      </c>
      <c r="BJ28" s="8"/>
      <c r="BK28" s="19" t="str">
        <f>IF('Extrato 1'!D28='Extrato 1'!$EH$3,'Extrato 1'!E28,"")</f>
        <v/>
      </c>
      <c r="BL28" s="19" t="str">
        <f>IF(BK28="","-",'Extrato 1'!S28)</f>
        <v>-</v>
      </c>
      <c r="BM28" s="19" t="str">
        <v/>
      </c>
      <c r="BN28" s="19" t="str">
        <f>IF(BM28="","",VLOOKUP(BM28,'Extrato 1'!$S$3:$U$72,3,0))</f>
        <v/>
      </c>
      <c r="BO28" s="2" t="str">
        <f>IF(BM28="","",BN28&amp;" ("&amp;VLOOKUP(BM28,'Extrato 1'!$S$3:$U$72,2,0)&amp;")")</f>
        <v/>
      </c>
      <c r="BP28" s="19" t="str">
        <f>IF('Extrato 1'!D28='Extrato 1'!$EH$4,'Extrato 1'!E28,"")</f>
        <v/>
      </c>
      <c r="BQ28" s="19" t="str">
        <f>IF(BP28="","-",'Extrato 1'!$S28)</f>
        <v>-</v>
      </c>
      <c r="BR28" s="19" t="str">
        <v/>
      </c>
      <c r="BS28" s="19" t="str">
        <f>IF(BR28="","",VLOOKUP(BR28,'Extrato 1'!$S$3:$U$72,3,0))</f>
        <v/>
      </c>
      <c r="BT28" s="2" t="str">
        <f>IF(BR28="","",BS28&amp;" ("&amp;VLOOKUP(BR28,'Extrato 1'!$S$3:$U$72,2,0)&amp;")")</f>
        <v/>
      </c>
      <c r="BU28" s="19" t="str">
        <f>IF('Extrato 1'!D28='Extrato 1'!$EH$5,'Extrato 1'!E28,"")</f>
        <v/>
      </c>
      <c r="BV28" s="19" t="str">
        <f>IF(BU28="","-",'Extrato 1'!$S28)</f>
        <v>-</v>
      </c>
      <c r="BW28" s="19" t="str">
        <v/>
      </c>
      <c r="BX28" s="19" t="str">
        <f>IF(BW28="","",VLOOKUP(BW28,'Extrato 1'!$S$3:$U$72,3,0))</f>
        <v/>
      </c>
      <c r="BY28" s="2" t="str">
        <f>IF(BW28="","",BX28&amp;" ("&amp;VLOOKUP(BW28,'Extrato 1'!$S$3:$U$72,2,0)&amp;")")</f>
        <v/>
      </c>
      <c r="BZ28" s="19" t="str">
        <f>IF('Extrato 1'!D28='Extrato 1'!$EH$6,'Extrato 1'!E28,"")</f>
        <v/>
      </c>
      <c r="CA28" s="19" t="str">
        <f>IF(BZ28="","-",'Extrato 1'!$S28)</f>
        <v>-</v>
      </c>
      <c r="CB28" s="19" t="str">
        <v/>
      </c>
      <c r="CC28" s="19" t="str">
        <f>IF(CB28="","",VLOOKUP(CB28,'Extrato 1'!$S$3:$U$72,3,0))</f>
        <v/>
      </c>
      <c r="CD28" s="2" t="str">
        <f>IF(CB28="","",CC28&amp;" ("&amp;VLOOKUP(CB28,'Extrato 1'!$S$3:$U$72,2,0)&amp;")")</f>
        <v/>
      </c>
      <c r="CE28" s="19" t="str">
        <f>IF('Extrato 1'!D28='Extrato 1'!$EH$7,'Extrato 1'!E28,"")</f>
        <v/>
      </c>
      <c r="CF28" s="19" t="str">
        <f>IF(CE28="","-",'Extrato 1'!$S28)</f>
        <v>-</v>
      </c>
      <c r="CG28" s="19" t="str">
        <v/>
      </c>
      <c r="CH28" s="19" t="str">
        <f>IF(CG28="","",VLOOKUP(CG28,'Extrato 1'!$S$3:$U$72,3,0))</f>
        <v/>
      </c>
      <c r="CI28" s="2" t="str">
        <f>IF(CG28="","",CH28&amp;" ("&amp;VLOOKUP(CG28,'Extrato 1'!$S$3:$U$72,2,0)&amp;")")</f>
        <v/>
      </c>
      <c r="CJ28" s="19" t="str">
        <f>IF('Extrato 1'!D28='Extrato 1'!$EH$8,'Extrato 1'!E28,"")</f>
        <v/>
      </c>
      <c r="CK28" s="19" t="str">
        <f>IF(CJ28="","-",'Extrato 1'!$S28)</f>
        <v>-</v>
      </c>
      <c r="CL28" s="19" t="str">
        <v/>
      </c>
      <c r="CM28" s="19" t="str">
        <f>IF(CL28="","",VLOOKUP(CL28,'Extrato 1'!$S$3:$U$72,3,0))</f>
        <v/>
      </c>
      <c r="CN28" s="2" t="str">
        <f>IF(CL28="","",CM28&amp;" ("&amp;VLOOKUP(CL28,'Extrato 1'!$S$3:$U$72,2,0)&amp;")")</f>
        <v/>
      </c>
      <c r="CO28" s="19" t="str">
        <f>IF('Extrato 1'!D28='Extrato 1'!$EH$9,'Extrato 1'!E28,"")</f>
        <v/>
      </c>
      <c r="CP28" s="19" t="str">
        <f>IF(CO28="","-",'Extrato 1'!$S28)</f>
        <v>-</v>
      </c>
      <c r="CQ28" s="19" t="str">
        <v/>
      </c>
      <c r="CR28" s="19" t="str">
        <f>IF(CQ28="","",VLOOKUP(CQ28,'Extrato 1'!$S$3:$U$72,3,0))</f>
        <v/>
      </c>
      <c r="CS28" s="2" t="str">
        <f>IF(CQ28="","",CR28&amp;" ("&amp;VLOOKUP(CQ28,'Extrato 1'!$S$3:$U$72,2,0)&amp;")")</f>
        <v/>
      </c>
      <c r="CU28" s="19" t="str">
        <f>IF('Extrato 1'!D28='Extrato 1'!$EJ$3,'Extrato 1'!E28,"")</f>
        <v/>
      </c>
      <c r="CV28" s="19" t="str">
        <f>IF(CU28="","-",'Extrato 1'!S28)</f>
        <v>-</v>
      </c>
      <c r="CW28" s="19" t="str">
        <v/>
      </c>
      <c r="CX28" s="19" t="str">
        <f>IF(CW28="","",VLOOKUP(CW28,'Extrato 1'!$S$3:$U$72,3,0))</f>
        <v/>
      </c>
      <c r="CY28" s="2" t="str">
        <f>IF(CW28="","",CX28&amp;" ("&amp;VLOOKUP(CW28,'Extrato 1'!$S$3:$U$72,2,0)&amp;")")</f>
        <v/>
      </c>
      <c r="CZ28" s="19" t="str">
        <f>IF('Extrato 1'!D28='Extrato 1'!$EJ$4,'Extrato 1'!E28,"")</f>
        <v/>
      </c>
      <c r="DA28" s="19" t="str">
        <f>IF(CZ28="","-",'Extrato 1'!$S28)</f>
        <v>-</v>
      </c>
      <c r="DB28" s="19" t="str">
        <v/>
      </c>
      <c r="DC28" s="19" t="str">
        <f>IF(DB28="","",VLOOKUP(DB28,'Extrato 1'!$S$3:$U$72,3,0))</f>
        <v/>
      </c>
      <c r="DD28" s="2" t="str">
        <f>IF(DB28="","",DC28&amp;" ("&amp;VLOOKUP(DB28,'Extrato 1'!$S$3:$U$72,2,0)&amp;")")</f>
        <v/>
      </c>
      <c r="DE28" s="19" t="str">
        <f>IF('Extrato 1'!D28='Extrato 1'!$EJ$5,'Extrato 1'!E28,"")</f>
        <v/>
      </c>
      <c r="DF28" s="19" t="str">
        <f>IF(DE28="","-",'Extrato 1'!$S28)</f>
        <v>-</v>
      </c>
      <c r="DG28" s="19" t="str">
        <v/>
      </c>
      <c r="DH28" s="19" t="str">
        <f>IF(DG28="","",VLOOKUP(DG28,'Extrato 1'!$S$3:$U$72,3,0))</f>
        <v/>
      </c>
      <c r="DI28" s="2" t="str">
        <f>IF(DG28="","",DH28&amp;" ("&amp;VLOOKUP(DG28,'Extrato 1'!$S$3:$U$72,2,0)&amp;")")</f>
        <v/>
      </c>
      <c r="DJ28" s="19" t="str">
        <f>IF('Extrato 1'!D28='Extrato 1'!$EJ$6,'Extrato 1'!E28,"")</f>
        <v/>
      </c>
      <c r="DK28" s="19" t="str">
        <f>IF(DJ28="","-",'Extrato 1'!$S28)</f>
        <v>-</v>
      </c>
      <c r="DL28" s="19" t="str">
        <v/>
      </c>
      <c r="DM28" s="19" t="str">
        <f>IF(DL28="","",VLOOKUP(DL28,'Extrato 1'!$S$3:$U$72,3,0))</f>
        <v/>
      </c>
      <c r="DN28" s="2" t="str">
        <f>IF(DL28="","",DM28&amp;" ("&amp;VLOOKUP(DL28,'Extrato 1'!$S$3:$U$72,2,0)&amp;")")</f>
        <v/>
      </c>
      <c r="DO28" s="19" t="str">
        <f>IF('Extrato 1'!D28='Extrato 1'!$EJ$7,'Extrato 1'!E28,"")</f>
        <v/>
      </c>
      <c r="DP28" s="19" t="str">
        <f>IF(DO28="","-",'Extrato 1'!$S28)</f>
        <v>-</v>
      </c>
      <c r="DQ28" s="19" t="str">
        <v/>
      </c>
      <c r="DR28" s="19" t="str">
        <f>IF(DQ28="","",VLOOKUP(DQ28,'Extrato 1'!$S$3:$U$72,3,0))</f>
        <v/>
      </c>
      <c r="DS28" s="2" t="str">
        <f>IF(DQ28="","",DR28&amp;" ("&amp;VLOOKUP(DQ28,'Extrato 1'!$S$3:$U$72,2,0)&amp;")")</f>
        <v/>
      </c>
      <c r="DT28" s="19" t="str">
        <f>IF('Extrato 1'!D28='Extrato 1'!$EJ$8,'Extrato 1'!E28,"")</f>
        <v/>
      </c>
      <c r="DU28" s="19" t="str">
        <f>IF(DT28="","-",'Extrato 1'!$S28)</f>
        <v>-</v>
      </c>
      <c r="DV28" s="19" t="str">
        <v/>
      </c>
      <c r="DW28" s="19" t="str">
        <f>IF(DV28="","",VLOOKUP(DV28,'Extrato 1'!$S$3:$U$72,3,0))</f>
        <v/>
      </c>
      <c r="DX28" s="2" t="str">
        <f>IF(DV28="","",DW28&amp;" ("&amp;VLOOKUP(DV28,'Extrato 1'!$S$3:$U$72,2,0)&amp;")")</f>
        <v/>
      </c>
      <c r="DY28" s="19" t="str">
        <f>IF('Extrato 1'!D28='Extrato 1'!$EJ$9,'Extrato 1'!E28,"")</f>
        <v/>
      </c>
      <c r="DZ28" s="19" t="str">
        <f>IF(DY28="","-",'Extrato 1'!$S28)</f>
        <v>-</v>
      </c>
      <c r="EA28" s="19" t="str">
        <v/>
      </c>
      <c r="EB28" s="19" t="str">
        <f>IF(EA28="","",VLOOKUP(EA28,'Extrato 1'!$S$3:$U$72,3,0))</f>
        <v/>
      </c>
      <c r="EC28" s="2" t="str">
        <f>IF(EA28="","",EB28&amp;" ("&amp;VLOOKUP(EA28,'Extrato 1'!$S$3:$U$72,2,0)&amp;")")</f>
        <v/>
      </c>
      <c r="FM28" s="78">
        <v>26</v>
      </c>
      <c r="FN28" s="78" t="str">
        <f>IF('Extrato 1'!$FG$13='Extrato 1'!$GB$29,'Extrato 1'!AE28,IF('Extrato 1'!$FG$13='Extrato 1'!$GC$29,'Extrato 1'!BO28,IF('Extrato 1'!$FG$13='Extrato 1'!$EJ$2,'Extrato 1'!CY28,"")))</f>
        <v/>
      </c>
      <c r="FO28" s="78">
        <v>26</v>
      </c>
      <c r="FP28" s="78" t="str">
        <f>IF('Extrato 1'!$FG$13='Extrato 1'!$GB$29,'Extrato 1'!AJ28,IF('Extrato 1'!$FG$13='Extrato 1'!$GC$29,'Extrato 1'!BT28,IF('Extrato 1'!$FG$13='Extrato 1'!$EJ$2,'Extrato 1'!DD28,"")))</f>
        <v/>
      </c>
      <c r="FQ28" s="78">
        <v>26</v>
      </c>
      <c r="FR28" s="78" t="str">
        <f>IF('Extrato 1'!$FG$13='Extrato 1'!$GB$29,'Extrato 1'!AO28,IF('Extrato 1'!$FG$13='Extrato 1'!$GC$29,'Extrato 1'!BY28,IF('Extrato 1'!$FG$13='Extrato 1'!$EJ$2,'Extrato 1'!DI28,"")))</f>
        <v/>
      </c>
      <c r="FS28" s="78">
        <v>26</v>
      </c>
      <c r="FT28" s="78" t="str">
        <f>IF('Extrato 1'!$FG$13='Extrato 1'!$GB$29,'Extrato 1'!AT28,IF('Extrato 1'!$FG$13='Extrato 1'!$GC$29,'Extrato 1'!CD28,IF('Extrato 1'!$FG$13='Extrato 1'!$EJ$2,'Extrato 1'!DN28,"")))</f>
        <v/>
      </c>
      <c r="FU28" s="78">
        <v>26</v>
      </c>
      <c r="FV28" s="78" t="str">
        <f>IF('Extrato 1'!$FG$13='Extrato 1'!$GB$29,'Extrato 1'!AY28,IF('Extrato 1'!$FG$13='Extrato 1'!$GC$29,'Extrato 1'!CI28,IF('Extrato 1'!$FG$13='Extrato 1'!$EJ$2,'Extrato 1'!DS28,"")))</f>
        <v/>
      </c>
      <c r="FW28" s="78">
        <v>26</v>
      </c>
      <c r="FX28" s="78" t="str">
        <f>IF('Extrato 1'!$FG$13='Extrato 1'!$GB$29,'Extrato 1'!BD28,IF('Extrato 1'!$FG$13='Extrato 1'!$GC$29,'Extrato 1'!CN28,IF('Extrato 1'!$FG$13='Extrato 1'!$EJ$2,'Extrato 1'!DX28,"")))</f>
        <v/>
      </c>
      <c r="FY28" s="78">
        <v>26</v>
      </c>
      <c r="FZ28" s="78" t="str">
        <f>IF('Extrato 1'!$FG$13='Extrato 1'!$GB$29,'Extrato 1'!BI28,IF('Extrato 1'!$FG$13='Extrato 1'!$GC$29,'Extrato 1'!CS28,IF('Extrato 1'!$FG$13='Extrato 1'!$EJ$2,'Extrato 1'!EC28,"")))</f>
        <v/>
      </c>
      <c r="MB28" s="32">
        <f t="shared" si="12"/>
        <v>24</v>
      </c>
      <c r="MC28" s="32">
        <v>26</v>
      </c>
      <c r="MD28" s="32" t="str">
        <f>IF('Extrato 1'!X26=0,"",'Extrato 1'!X26)</f>
        <v/>
      </c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</row>
    <row r="29" spans="2:369" ht="15" customHeight="1" x14ac:dyDescent="0.25">
      <c r="B29" s="19">
        <f>'Extrato 1'!MC31</f>
        <v>29</v>
      </c>
      <c r="C29" s="7">
        <f>Esboço!AX27</f>
        <v>27</v>
      </c>
      <c r="D29" s="4" t="str">
        <f>IF('Análise Quantitativa'!R63=0,"",'Análise Quantitativa'!R63)</f>
        <v/>
      </c>
      <c r="E29" s="3" t="str">
        <f>IF('Análise Quantitativa'!P63=0,"",'Análise Quantitativa'!P63)</f>
        <v/>
      </c>
      <c r="F29" s="19" t="str">
        <f t="shared" si="0"/>
        <v/>
      </c>
      <c r="G29" s="19" t="str">
        <f t="shared" si="1"/>
        <v/>
      </c>
      <c r="H29" s="22" t="str">
        <v/>
      </c>
      <c r="I29" s="22" t="str">
        <v/>
      </c>
      <c r="J29" s="76" t="str">
        <f>IFERROR(IF('Análise Quantitativa'!$D$30="Máximo",RANK(D29,$D$3:$D$72,0),IF('Análise Quantitativa'!$D$30="Mínimo",RANK(D29,$D$3:$D$72,1),IF('Análise Quantitativa'!$D$30="- Mínimo",RANK(D29,$D$3:$D$72,1),""))),"")</f>
        <v/>
      </c>
      <c r="K29" s="76" t="str">
        <f>IFERROR(IF('Análise Quantitativa'!$D$30="Máximo",_xlfn.RANK.EQ(D29,$D$3:$D$72,0)+COUNTIF($D$3:D29,D29)-1,IF('Análise Quantitativa'!$D$30="Mínimo",_xlfn.RANK.EQ(D29,$D$3:$D$72,1)+COUNTIF($D$3:D29,D29)-1,IF('Análise Quantitativa'!$D$30="- Mínimo",_xlfn.RANK.EQ(D29,$D$3:$D$72,1)+COUNTIF($D$3:D29,D29)-1,""))),"")</f>
        <v/>
      </c>
      <c r="L29" s="6" t="str">
        <f>IFERROR(IF(ISBLANK(D29),"",IF(AND(D29&gt;'Extrato 1'!$EW$3),'Extrato 1'!$HR$2,IF(AND(D29&lt;'Extrato 1'!$EX$3),'Extrato 1'!$HQ$2,'Extrato 1'!$HP$2))),"")</f>
        <v>&gt;₯</v>
      </c>
      <c r="M29" s="6" t="e">
        <f>IF((((IF(AND('Extrato 1'!D29&gt;'Extrato 1'!$EW$3),(('Extrato 1'!$EW$3-'Extrato 1'!D29)/'Extrato 1'!D29),IF(AND('Extrato 1'!D29&lt;'Extrato 1'!$EX$3),(('Extrato 1'!$EX$3-'Extrato 1'!D29)/'Extrato 1'!D29),'Extrato 1'!$HW$2)))))&lt;0,IF(AND('Extrato 1'!D29&gt;'Extrato 1'!$EW$3),(('Extrato 1'!$EW$3-'Extrato 1'!D29)/'Extrato 1'!D29),IF(AND('Extrato 1'!D29&lt;'Extrato 1'!$EX$3),(('Extrato 1'!$EX$3-'Extrato 1'!D29)/'Extrato 1'!D29),'Extrato 1'!$HW$2))*-1,IF(AND('Extrato 1'!D29&gt;'Extrato 1'!$EW$3),(('Extrato 1'!$EW$3-'Extrato 1'!D29)/'Extrato 1'!D29),IF(AND('Extrato 1'!D29&lt;'Extrato 1'!$EX$3),(('Extrato 1'!$EX$3-'Extrato 1'!D29)/'Extrato 1'!D29),'Extrato 1'!$HW$2)))</f>
        <v>#VALUE!</v>
      </c>
      <c r="N29" s="6" t="e">
        <f>IF(AND(D29&gt;'Extrato 1'!$EW$3),M29,"")</f>
        <v>#VALUE!</v>
      </c>
      <c r="O29" s="6" t="str">
        <f>IF(D29&lt;'Extrato 1'!$EX$3,M29,"")</f>
        <v/>
      </c>
      <c r="P29" s="5" t="str">
        <f>IF('Extrato 1'!L29='Extrato 1'!$HP$2,'Extrato 1'!D29,"")</f>
        <v/>
      </c>
      <c r="Q29" s="4" t="str">
        <f>IF(ISNA(HLOOKUP($Q$2,'Extrato 1'!$ME$3:$NE$74,B29,0)),"",IF(HLOOKUP($Q$2,'Extrato 1'!$ME$3:$NE$74,B29,0)="","",IF(HLOOKUP($Q$2,'Extrato 1'!$ME$3:$NE$74,B29,0)=0,"",HLOOKUP($Q$2,'Extrato 1'!$ME$3:$NE$74,B29,0))))</f>
        <v/>
      </c>
      <c r="S29" s="77" t="str">
        <f t="shared" si="6"/>
        <v/>
      </c>
      <c r="T29" s="19" t="str">
        <f t="shared" si="2"/>
        <v/>
      </c>
      <c r="U29" s="3" t="str">
        <f>IF('Análise Quantitativa'!C63=0,"",'Análise Quantitativa'!C63)</f>
        <v/>
      </c>
      <c r="V29" s="19" t="str">
        <f t="shared" si="3"/>
        <v/>
      </c>
      <c r="X29" s="19" t="str">
        <f t="shared" si="4"/>
        <v/>
      </c>
      <c r="Y29" s="19" t="str">
        <f t="shared" si="5"/>
        <v/>
      </c>
      <c r="AA29" s="19" t="str">
        <f>IF('Extrato 1'!D29='Extrato 1'!$EF$3,'Extrato 1'!E29,"")</f>
        <v/>
      </c>
      <c r="AB29" s="19" t="str">
        <f>IF(AA29="","-",'Extrato 1'!S29)</f>
        <v>-</v>
      </c>
      <c r="AC29" s="19" t="str">
        <v/>
      </c>
      <c r="AD29" s="19" t="str">
        <f>IF(AC29="","",VLOOKUP(AC29,'Extrato 1'!$S$3:$U$72,3,0))</f>
        <v/>
      </c>
      <c r="AE29" s="2" t="str">
        <f>IF(AC29="","",AD29&amp;" ("&amp;VLOOKUP(AC29,'Extrato 1'!$S$3:$U$72,2,0)&amp;")")</f>
        <v/>
      </c>
      <c r="AF29" s="19" t="str">
        <f>IF('Extrato 1'!D29='Extrato 1'!$EF$4,'Extrato 1'!E29,"")</f>
        <v/>
      </c>
      <c r="AG29" s="19" t="str">
        <f>IF(AF29="","-",'Extrato 1'!$S29)</f>
        <v>-</v>
      </c>
      <c r="AH29" s="19" t="str">
        <v/>
      </c>
      <c r="AI29" s="19" t="str">
        <f>IF(AH29="","",VLOOKUP(AH29,'Extrato 1'!$S$3:$U$72,3,0))</f>
        <v/>
      </c>
      <c r="AJ29" s="2" t="str">
        <f>IF(AH29="","",AI29&amp;" ("&amp;VLOOKUP(AH29,'Extrato 1'!$S$3:$U$72,2,0)&amp;")")</f>
        <v/>
      </c>
      <c r="AK29" s="19" t="str">
        <f>IF('Extrato 1'!D29='Extrato 1'!$EF$5,'Extrato 1'!E29,"")</f>
        <v/>
      </c>
      <c r="AL29" s="19" t="str">
        <f>IF(AK29="","-",'Extrato 1'!$S29)</f>
        <v>-</v>
      </c>
      <c r="AM29" s="19" t="str">
        <v/>
      </c>
      <c r="AN29" s="19" t="str">
        <f>IF(AM29="","",VLOOKUP(AM29,'Extrato 1'!$S$3:$U$72,3,0))</f>
        <v/>
      </c>
      <c r="AO29" s="2" t="str">
        <f>IF(AM29="","",AN29&amp;" ("&amp;VLOOKUP(AM29,'Extrato 1'!$S$3:$U$72,2,0)&amp;")")</f>
        <v/>
      </c>
      <c r="AP29" s="19" t="str">
        <f>IF('Extrato 1'!D29='Extrato 1'!$EF$6,'Extrato 1'!E29,"")</f>
        <v/>
      </c>
      <c r="AQ29" s="19" t="str">
        <f>IF(AP29="","-",'Extrato 1'!$S29)</f>
        <v>-</v>
      </c>
      <c r="AR29" s="19" t="str">
        <v/>
      </c>
      <c r="AS29" s="19" t="str">
        <f>IF(AR29="","",VLOOKUP(AR29,'Extrato 1'!$S$3:$U$72,3,0))</f>
        <v/>
      </c>
      <c r="AT29" s="2" t="str">
        <f>IF(AR29="","",AS29&amp;" ("&amp;VLOOKUP(AR29,'Extrato 1'!$S$3:$U$72,2,0)&amp;")")</f>
        <v/>
      </c>
      <c r="AU29" s="19" t="str">
        <f>IF('Extrato 1'!D29='Extrato 1'!$EF$7,'Extrato 1'!E29,"")</f>
        <v/>
      </c>
      <c r="AV29" s="19" t="str">
        <f>IF(AU29="","-",'Extrato 1'!$S29)</f>
        <v>-</v>
      </c>
      <c r="AW29" s="19" t="str">
        <v/>
      </c>
      <c r="AX29" s="19" t="str">
        <f>IF(AW29="","",VLOOKUP(AW29,'Extrato 1'!$S$3:$U$72,3,0))</f>
        <v/>
      </c>
      <c r="AY29" s="2" t="str">
        <f>IF(AW29="","",AX29&amp;" ("&amp;VLOOKUP(AW29,'Extrato 1'!$S$3:$U$72,2,0)&amp;")")</f>
        <v/>
      </c>
      <c r="AZ29" s="19" t="str">
        <f>IF('Extrato 1'!D29='Extrato 1'!$EF$8,'Extrato 1'!E29,"")</f>
        <v/>
      </c>
      <c r="BA29" s="19" t="str">
        <f>IF(AZ29="","-",'Extrato 1'!$S29)</f>
        <v>-</v>
      </c>
      <c r="BB29" s="19" t="str">
        <v/>
      </c>
      <c r="BC29" s="19" t="str">
        <f>IF(BB29="","",VLOOKUP(BB29,'Extrato 1'!$S$3:$U$72,3,0))</f>
        <v/>
      </c>
      <c r="BD29" s="2" t="str">
        <f>IF(BB29="","",BC29&amp;" ("&amp;VLOOKUP(BB29,'Extrato 1'!$S$3:$U$72,2,0)&amp;")")</f>
        <v/>
      </c>
      <c r="BE29" s="19" t="str">
        <f>IF('Extrato 1'!D29='Extrato 1'!$EF$9,'Extrato 1'!E29,"")</f>
        <v/>
      </c>
      <c r="BF29" s="19" t="str">
        <f>IF(BE29="","-",'Extrato 1'!$S29)</f>
        <v>-</v>
      </c>
      <c r="BG29" s="19" t="str">
        <v/>
      </c>
      <c r="BH29" s="19" t="str">
        <f>IF(BG29="","",VLOOKUP(BG29,'Extrato 1'!$S$3:$U$72,3,0))</f>
        <v/>
      </c>
      <c r="BI29" s="2" t="str">
        <f>IF(BG29="","",BH29&amp;" ("&amp;VLOOKUP(BG29,'Extrato 1'!$S$3:$U$72,2,0)&amp;")")</f>
        <v/>
      </c>
      <c r="BJ29" s="8"/>
      <c r="BK29" s="19" t="str">
        <f>IF('Extrato 1'!D29='Extrato 1'!$EH$3,'Extrato 1'!E29,"")</f>
        <v/>
      </c>
      <c r="BL29" s="19" t="str">
        <f>IF(BK29="","-",'Extrato 1'!S29)</f>
        <v>-</v>
      </c>
      <c r="BM29" s="19" t="str">
        <v/>
      </c>
      <c r="BN29" s="19" t="str">
        <f>IF(BM29="","",VLOOKUP(BM29,'Extrato 1'!$S$3:$U$72,3,0))</f>
        <v/>
      </c>
      <c r="BO29" s="2" t="str">
        <f>IF(BM29="","",BN29&amp;" ("&amp;VLOOKUP(BM29,'Extrato 1'!$S$3:$U$72,2,0)&amp;")")</f>
        <v/>
      </c>
      <c r="BP29" s="19" t="str">
        <f>IF('Extrato 1'!D29='Extrato 1'!$EH$4,'Extrato 1'!E29,"")</f>
        <v/>
      </c>
      <c r="BQ29" s="19" t="str">
        <f>IF(BP29="","-",'Extrato 1'!$S29)</f>
        <v>-</v>
      </c>
      <c r="BR29" s="19" t="str">
        <v/>
      </c>
      <c r="BS29" s="19" t="str">
        <f>IF(BR29="","",VLOOKUP(BR29,'Extrato 1'!$S$3:$U$72,3,0))</f>
        <v/>
      </c>
      <c r="BT29" s="2" t="str">
        <f>IF(BR29="","",BS29&amp;" ("&amp;VLOOKUP(BR29,'Extrato 1'!$S$3:$U$72,2,0)&amp;")")</f>
        <v/>
      </c>
      <c r="BU29" s="19" t="str">
        <f>IF('Extrato 1'!D29='Extrato 1'!$EH$5,'Extrato 1'!E29,"")</f>
        <v/>
      </c>
      <c r="BV29" s="19" t="str">
        <f>IF(BU29="","-",'Extrato 1'!$S29)</f>
        <v>-</v>
      </c>
      <c r="BW29" s="19" t="str">
        <v/>
      </c>
      <c r="BX29" s="19" t="str">
        <f>IF(BW29="","",VLOOKUP(BW29,'Extrato 1'!$S$3:$U$72,3,0))</f>
        <v/>
      </c>
      <c r="BY29" s="2" t="str">
        <f>IF(BW29="","",BX29&amp;" ("&amp;VLOOKUP(BW29,'Extrato 1'!$S$3:$U$72,2,0)&amp;")")</f>
        <v/>
      </c>
      <c r="BZ29" s="19" t="str">
        <f>IF('Extrato 1'!D29='Extrato 1'!$EH$6,'Extrato 1'!E29,"")</f>
        <v/>
      </c>
      <c r="CA29" s="19" t="str">
        <f>IF(BZ29="","-",'Extrato 1'!$S29)</f>
        <v>-</v>
      </c>
      <c r="CB29" s="19" t="str">
        <v/>
      </c>
      <c r="CC29" s="19" t="str">
        <f>IF(CB29="","",VLOOKUP(CB29,'Extrato 1'!$S$3:$U$72,3,0))</f>
        <v/>
      </c>
      <c r="CD29" s="2" t="str">
        <f>IF(CB29="","",CC29&amp;" ("&amp;VLOOKUP(CB29,'Extrato 1'!$S$3:$U$72,2,0)&amp;")")</f>
        <v/>
      </c>
      <c r="CE29" s="19" t="str">
        <f>IF('Extrato 1'!D29='Extrato 1'!$EH$7,'Extrato 1'!E29,"")</f>
        <v/>
      </c>
      <c r="CF29" s="19" t="str">
        <f>IF(CE29="","-",'Extrato 1'!$S29)</f>
        <v>-</v>
      </c>
      <c r="CG29" s="19" t="str">
        <v/>
      </c>
      <c r="CH29" s="19" t="str">
        <f>IF(CG29="","",VLOOKUP(CG29,'Extrato 1'!$S$3:$U$72,3,0))</f>
        <v/>
      </c>
      <c r="CI29" s="2" t="str">
        <f>IF(CG29="","",CH29&amp;" ("&amp;VLOOKUP(CG29,'Extrato 1'!$S$3:$U$72,2,0)&amp;")")</f>
        <v/>
      </c>
      <c r="CJ29" s="19" t="str">
        <f>IF('Extrato 1'!D29='Extrato 1'!$EH$8,'Extrato 1'!E29,"")</f>
        <v/>
      </c>
      <c r="CK29" s="19" t="str">
        <f>IF(CJ29="","-",'Extrato 1'!$S29)</f>
        <v>-</v>
      </c>
      <c r="CL29" s="19" t="str">
        <v/>
      </c>
      <c r="CM29" s="19" t="str">
        <f>IF(CL29="","",VLOOKUP(CL29,'Extrato 1'!$S$3:$U$72,3,0))</f>
        <v/>
      </c>
      <c r="CN29" s="2" t="str">
        <f>IF(CL29="","",CM29&amp;" ("&amp;VLOOKUP(CL29,'Extrato 1'!$S$3:$U$72,2,0)&amp;")")</f>
        <v/>
      </c>
      <c r="CO29" s="19" t="str">
        <f>IF('Extrato 1'!D29='Extrato 1'!$EH$9,'Extrato 1'!E29,"")</f>
        <v/>
      </c>
      <c r="CP29" s="19" t="str">
        <f>IF(CO29="","-",'Extrato 1'!$S29)</f>
        <v>-</v>
      </c>
      <c r="CQ29" s="19" t="str">
        <v/>
      </c>
      <c r="CR29" s="19" t="str">
        <f>IF(CQ29="","",VLOOKUP(CQ29,'Extrato 1'!$S$3:$U$72,3,0))</f>
        <v/>
      </c>
      <c r="CS29" s="2" t="str">
        <f>IF(CQ29="","",CR29&amp;" ("&amp;VLOOKUP(CQ29,'Extrato 1'!$S$3:$U$72,2,0)&amp;")")</f>
        <v/>
      </c>
      <c r="CU29" s="19" t="str">
        <f>IF('Extrato 1'!D29='Extrato 1'!$EJ$3,'Extrato 1'!E29,"")</f>
        <v/>
      </c>
      <c r="CV29" s="19" t="str">
        <f>IF(CU29="","-",'Extrato 1'!S29)</f>
        <v>-</v>
      </c>
      <c r="CW29" s="19" t="str">
        <v/>
      </c>
      <c r="CX29" s="19" t="str">
        <f>IF(CW29="","",VLOOKUP(CW29,'Extrato 1'!$S$3:$U$72,3,0))</f>
        <v/>
      </c>
      <c r="CY29" s="2" t="str">
        <f>IF(CW29="","",CX29&amp;" ("&amp;VLOOKUP(CW29,'Extrato 1'!$S$3:$U$72,2,0)&amp;")")</f>
        <v/>
      </c>
      <c r="CZ29" s="19" t="str">
        <f>IF('Extrato 1'!D29='Extrato 1'!$EJ$4,'Extrato 1'!E29,"")</f>
        <v/>
      </c>
      <c r="DA29" s="19" t="str">
        <f>IF(CZ29="","-",'Extrato 1'!$S29)</f>
        <v>-</v>
      </c>
      <c r="DB29" s="19" t="str">
        <v/>
      </c>
      <c r="DC29" s="19" t="str">
        <f>IF(DB29="","",VLOOKUP(DB29,'Extrato 1'!$S$3:$U$72,3,0))</f>
        <v/>
      </c>
      <c r="DD29" s="2" t="str">
        <f>IF(DB29="","",DC29&amp;" ("&amp;VLOOKUP(DB29,'Extrato 1'!$S$3:$U$72,2,0)&amp;")")</f>
        <v/>
      </c>
      <c r="DE29" s="19" t="str">
        <f>IF('Extrato 1'!D29='Extrato 1'!$EJ$5,'Extrato 1'!E29,"")</f>
        <v/>
      </c>
      <c r="DF29" s="19" t="str">
        <f>IF(DE29="","-",'Extrato 1'!$S29)</f>
        <v>-</v>
      </c>
      <c r="DG29" s="19" t="str">
        <v/>
      </c>
      <c r="DH29" s="19" t="str">
        <f>IF(DG29="","",VLOOKUP(DG29,'Extrato 1'!$S$3:$U$72,3,0))</f>
        <v/>
      </c>
      <c r="DI29" s="2" t="str">
        <f>IF(DG29="","",DH29&amp;" ("&amp;VLOOKUP(DG29,'Extrato 1'!$S$3:$U$72,2,0)&amp;")")</f>
        <v/>
      </c>
      <c r="DJ29" s="19" t="str">
        <f>IF('Extrato 1'!D29='Extrato 1'!$EJ$6,'Extrato 1'!E29,"")</f>
        <v/>
      </c>
      <c r="DK29" s="19" t="str">
        <f>IF(DJ29="","-",'Extrato 1'!$S29)</f>
        <v>-</v>
      </c>
      <c r="DL29" s="19" t="str">
        <v/>
      </c>
      <c r="DM29" s="19" t="str">
        <f>IF(DL29="","",VLOOKUP(DL29,'Extrato 1'!$S$3:$U$72,3,0))</f>
        <v/>
      </c>
      <c r="DN29" s="2" t="str">
        <f>IF(DL29="","",DM29&amp;" ("&amp;VLOOKUP(DL29,'Extrato 1'!$S$3:$U$72,2,0)&amp;")")</f>
        <v/>
      </c>
      <c r="DO29" s="19" t="str">
        <f>IF('Extrato 1'!D29='Extrato 1'!$EJ$7,'Extrato 1'!E29,"")</f>
        <v/>
      </c>
      <c r="DP29" s="19" t="str">
        <f>IF(DO29="","-",'Extrato 1'!$S29)</f>
        <v>-</v>
      </c>
      <c r="DQ29" s="19" t="str">
        <v/>
      </c>
      <c r="DR29" s="19" t="str">
        <f>IF(DQ29="","",VLOOKUP(DQ29,'Extrato 1'!$S$3:$U$72,3,0))</f>
        <v/>
      </c>
      <c r="DS29" s="2" t="str">
        <f>IF(DQ29="","",DR29&amp;" ("&amp;VLOOKUP(DQ29,'Extrato 1'!$S$3:$U$72,2,0)&amp;")")</f>
        <v/>
      </c>
      <c r="DT29" s="19" t="str">
        <f>IF('Extrato 1'!D29='Extrato 1'!$EJ$8,'Extrato 1'!E29,"")</f>
        <v/>
      </c>
      <c r="DU29" s="19" t="str">
        <f>IF(DT29="","-",'Extrato 1'!$S29)</f>
        <v>-</v>
      </c>
      <c r="DV29" s="19" t="str">
        <v/>
      </c>
      <c r="DW29" s="19" t="str">
        <f>IF(DV29="","",VLOOKUP(DV29,'Extrato 1'!$S$3:$U$72,3,0))</f>
        <v/>
      </c>
      <c r="DX29" s="2" t="str">
        <f>IF(DV29="","",DW29&amp;" ("&amp;VLOOKUP(DV29,'Extrato 1'!$S$3:$U$72,2,0)&amp;")")</f>
        <v/>
      </c>
      <c r="DY29" s="19" t="str">
        <f>IF('Extrato 1'!D29='Extrato 1'!$EJ$9,'Extrato 1'!E29,"")</f>
        <v/>
      </c>
      <c r="DZ29" s="19" t="str">
        <f>IF(DY29="","-",'Extrato 1'!$S29)</f>
        <v>-</v>
      </c>
      <c r="EA29" s="19" t="str">
        <v/>
      </c>
      <c r="EB29" s="19" t="str">
        <f>IF(EA29="","",VLOOKUP(EA29,'Extrato 1'!$S$3:$U$72,3,0))</f>
        <v/>
      </c>
      <c r="EC29" s="2" t="str">
        <f>IF(EA29="","",EB29&amp;" ("&amp;VLOOKUP(EA29,'Extrato 1'!$S$3:$U$72,2,0)&amp;")")</f>
        <v/>
      </c>
      <c r="FM29" s="78">
        <v>27</v>
      </c>
      <c r="FN29" s="78" t="str">
        <f>IF('Extrato 1'!$FG$13='Extrato 1'!$GB$29,'Extrato 1'!AE29,IF('Extrato 1'!$FG$13='Extrato 1'!$GC$29,'Extrato 1'!BO29,IF('Extrato 1'!$FG$13='Extrato 1'!$EJ$2,'Extrato 1'!CY29,"")))</f>
        <v/>
      </c>
      <c r="FO29" s="78">
        <v>27</v>
      </c>
      <c r="FP29" s="78" t="str">
        <f>IF('Extrato 1'!$FG$13='Extrato 1'!$GB$29,'Extrato 1'!AJ29,IF('Extrato 1'!$FG$13='Extrato 1'!$GC$29,'Extrato 1'!BT29,IF('Extrato 1'!$FG$13='Extrato 1'!$EJ$2,'Extrato 1'!DD29,"")))</f>
        <v/>
      </c>
      <c r="FQ29" s="78">
        <v>27</v>
      </c>
      <c r="FR29" s="78" t="str">
        <f>IF('Extrato 1'!$FG$13='Extrato 1'!$GB$29,'Extrato 1'!AO29,IF('Extrato 1'!$FG$13='Extrato 1'!$GC$29,'Extrato 1'!BY29,IF('Extrato 1'!$FG$13='Extrato 1'!$EJ$2,'Extrato 1'!DI29,"")))</f>
        <v/>
      </c>
      <c r="FS29" s="78">
        <v>27</v>
      </c>
      <c r="FT29" s="78" t="str">
        <f>IF('Extrato 1'!$FG$13='Extrato 1'!$GB$29,'Extrato 1'!AT29,IF('Extrato 1'!$FG$13='Extrato 1'!$GC$29,'Extrato 1'!CD29,IF('Extrato 1'!$FG$13='Extrato 1'!$EJ$2,'Extrato 1'!DN29,"")))</f>
        <v/>
      </c>
      <c r="FU29" s="78">
        <v>27</v>
      </c>
      <c r="FV29" s="78" t="str">
        <f>IF('Extrato 1'!$FG$13='Extrato 1'!$GB$29,'Extrato 1'!AY29,IF('Extrato 1'!$FG$13='Extrato 1'!$GC$29,'Extrato 1'!CI29,IF('Extrato 1'!$FG$13='Extrato 1'!$EJ$2,'Extrato 1'!DS29,"")))</f>
        <v/>
      </c>
      <c r="FW29" s="78">
        <v>27</v>
      </c>
      <c r="FX29" s="78" t="str">
        <f>IF('Extrato 1'!$FG$13='Extrato 1'!$GB$29,'Extrato 1'!BD29,IF('Extrato 1'!$FG$13='Extrato 1'!$GC$29,'Extrato 1'!CN29,IF('Extrato 1'!$FG$13='Extrato 1'!$EJ$2,'Extrato 1'!DX29,"")))</f>
        <v/>
      </c>
      <c r="FY29" s="78">
        <v>27</v>
      </c>
      <c r="FZ29" s="78" t="str">
        <f>IF('Extrato 1'!$FG$13='Extrato 1'!$GB$29,'Extrato 1'!BI29,IF('Extrato 1'!$FG$13='Extrato 1'!$GC$29,'Extrato 1'!CS29,IF('Extrato 1'!$FG$13='Extrato 1'!$EJ$2,'Extrato 1'!EC29,"")))</f>
        <v/>
      </c>
      <c r="GB29" s="2" t="str">
        <f>'Extrato 1'!EF2</f>
        <v>Máximo</v>
      </c>
      <c r="GC29" s="2" t="str">
        <f>'Extrato 1'!EH2</f>
        <v>Mínimo</v>
      </c>
      <c r="GD29" s="2" t="str">
        <f>'Extrato 1'!EJ2</f>
        <v>- Mínimo</v>
      </c>
      <c r="GF29" s="36" t="s">
        <v>20</v>
      </c>
      <c r="GG29" s="16" t="str">
        <f>IF('Extrato 1'!$NH$2='Extrato 1'!$GB$21,HLOOKUP(3,'Extrato 1'!$JD$4:$JH$11,2,0),IF('Extrato 1'!$NH$2&gt;'Extrato 1'!$GB$21,HLOOKUP('Extrato 1'!$NH$2,'Extrato 1'!$JD$4:$JH$11,2,0),""))</f>
        <v>semelhante a 2ª colocada, semelhante a 3ª colocada, semelhante a 4ª colocada, semelhante a 5ª colocada, semelhante a 6ª colocada e semelhante a 7ª colocada.</v>
      </c>
      <c r="GK29" s="22" t="str">
        <f>IF('Extrato 1'!GP4=0,"",'Extrato 1'!GP4)</f>
        <v>6ª</v>
      </c>
      <c r="GL29" s="22" t="str">
        <f>IF('Extrato 1'!GK4=0,"",'Extrato 1'!GK4)</f>
        <v>1ª</v>
      </c>
      <c r="GM29" s="22" t="str">
        <f>IF('Extrato 1'!GL4=0,"",'Extrato 1'!GL4)</f>
        <v>2ª</v>
      </c>
      <c r="GN29" s="22" t="str">
        <f>IF('Extrato 1'!GM4=0,"",'Extrato 1'!GM4)</f>
        <v>3ª</v>
      </c>
      <c r="GO29" s="22" t="str">
        <f>IF('Extrato 1'!GN4=0,"",'Extrato 1'!GN4)</f>
        <v>4ª</v>
      </c>
      <c r="GP29" s="22" t="str">
        <f>IF('Extrato 1'!GO4=0,"",'Extrato 1'!GO4)</f>
        <v>5ª</v>
      </c>
      <c r="GQ29" s="22" t="str">
        <f>IF('Extrato 1'!GQ4=0,"",'Extrato 1'!GQ4)</f>
        <v>7ª</v>
      </c>
      <c r="GS29" s="10">
        <v>1</v>
      </c>
      <c r="GT29" s="10">
        <v>2</v>
      </c>
      <c r="GU29" s="10">
        <v>3</v>
      </c>
      <c r="GV29" s="10">
        <v>4</v>
      </c>
      <c r="GW29" s="10">
        <v>5</v>
      </c>
      <c r="GX29" s="10">
        <v>6</v>
      </c>
      <c r="GY29" s="10" t="str">
        <f>'Extrato 1'!$GK$6&amp;" "&amp;1</f>
        <v>≠ 1</v>
      </c>
      <c r="GZ29" s="18" t="str">
        <f>'Extrato 1'!$GK$6&amp;" "&amp;2</f>
        <v>≠ 2</v>
      </c>
      <c r="HA29" s="10" t="str">
        <f>'Extrato 1'!$GK$6&amp;" "&amp;3</f>
        <v>≠ 3</v>
      </c>
      <c r="HB29" s="10" t="str">
        <f>'Extrato 1'!$GK$6&amp;" "&amp;4</f>
        <v>≠ 4</v>
      </c>
      <c r="HC29" s="10" t="str">
        <f>'Extrato 1'!$GK$6&amp;" "&amp;5</f>
        <v>≠ 5</v>
      </c>
      <c r="HD29" s="10" t="str">
        <f>'Extrato 1'!$GK$6&amp;" "&amp;6</f>
        <v>≠ 6</v>
      </c>
      <c r="HE29" s="265" t="s">
        <v>14</v>
      </c>
      <c r="HF29" s="265"/>
      <c r="HG29" s="265"/>
      <c r="HH29" s="265"/>
      <c r="HI29" s="265"/>
      <c r="HJ29" s="265"/>
      <c r="HK29" s="265" t="s">
        <v>13</v>
      </c>
      <c r="HL29" s="265"/>
      <c r="HM29" s="265"/>
      <c r="HN29" s="265"/>
      <c r="HO29" s="265"/>
      <c r="HP29" s="265"/>
      <c r="HQ29" s="10">
        <v>1</v>
      </c>
      <c r="HR29" s="10">
        <v>2</v>
      </c>
      <c r="HS29" s="10">
        <v>3</v>
      </c>
      <c r="HT29" s="10">
        <v>4</v>
      </c>
      <c r="HU29" s="10">
        <v>5</v>
      </c>
      <c r="HV29" s="10">
        <v>6</v>
      </c>
      <c r="HW29" s="265" t="s">
        <v>12</v>
      </c>
      <c r="HX29" s="265"/>
      <c r="HY29" s="265"/>
      <c r="HZ29" s="265"/>
      <c r="IA29" s="265"/>
      <c r="IB29" s="265"/>
      <c r="IC29" s="17" t="str">
        <f t="shared" ref="IC29:IH29" si="18">IF(HQ30=0,"",HQ30&amp;" = ")</f>
        <v xml:space="preserve">1ª = </v>
      </c>
      <c r="ID29" s="17" t="str">
        <f t="shared" si="18"/>
        <v xml:space="preserve">2ª = </v>
      </c>
      <c r="IE29" s="17" t="str">
        <f t="shared" si="18"/>
        <v xml:space="preserve">3ª = </v>
      </c>
      <c r="IF29" s="17" t="str">
        <f t="shared" si="18"/>
        <v xml:space="preserve">4ª = </v>
      </c>
      <c r="IG29" s="17" t="str">
        <f t="shared" si="18"/>
        <v xml:space="preserve">5ª = </v>
      </c>
      <c r="IH29" s="17" t="str">
        <f t="shared" si="18"/>
        <v xml:space="preserve">7ª = </v>
      </c>
      <c r="II29" s="10" t="s">
        <v>11</v>
      </c>
      <c r="IJ29" s="10" t="s">
        <v>10</v>
      </c>
      <c r="IK29" s="10" t="s">
        <v>9</v>
      </c>
      <c r="IL29" s="10" t="s">
        <v>8</v>
      </c>
      <c r="IM29" s="10" t="s">
        <v>7</v>
      </c>
      <c r="IN29" s="10" t="s">
        <v>6</v>
      </c>
      <c r="MB29" s="32">
        <f t="shared" si="12"/>
        <v>25</v>
      </c>
      <c r="MC29" s="32">
        <v>27</v>
      </c>
      <c r="MD29" s="32" t="str">
        <f>IF('Extrato 1'!X27=0,"",'Extrato 1'!X27)</f>
        <v/>
      </c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</row>
    <row r="30" spans="2:369" ht="15" customHeight="1" x14ac:dyDescent="0.25">
      <c r="B30" s="19">
        <f>'Extrato 1'!MC32</f>
        <v>30</v>
      </c>
      <c r="C30" s="7">
        <f>Esboço!AX28</f>
        <v>28</v>
      </c>
      <c r="D30" s="4" t="str">
        <f>IF('Análise Quantitativa'!R64=0,"",'Análise Quantitativa'!R64)</f>
        <v/>
      </c>
      <c r="E30" s="3" t="str">
        <f>IF('Análise Quantitativa'!P64=0,"",'Análise Quantitativa'!P64)</f>
        <v/>
      </c>
      <c r="F30" s="19" t="str">
        <f t="shared" si="0"/>
        <v/>
      </c>
      <c r="G30" s="19" t="str">
        <f t="shared" si="1"/>
        <v/>
      </c>
      <c r="H30" s="22" t="str">
        <v/>
      </c>
      <c r="I30" s="22" t="str">
        <v/>
      </c>
      <c r="J30" s="76" t="str">
        <f>IFERROR(IF('Análise Quantitativa'!$D$30="Máximo",RANK(D30,$D$3:$D$72,0),IF('Análise Quantitativa'!$D$30="Mínimo",RANK(D30,$D$3:$D$72,1),IF('Análise Quantitativa'!$D$30="- Mínimo",RANK(D30,$D$3:$D$72,1),""))),"")</f>
        <v/>
      </c>
      <c r="K30" s="76" t="str">
        <f>IFERROR(IF('Análise Quantitativa'!$D$30="Máximo",_xlfn.RANK.EQ(D30,$D$3:$D$72,0)+COUNTIF($D$3:D30,D30)-1,IF('Análise Quantitativa'!$D$30="Mínimo",_xlfn.RANK.EQ(D30,$D$3:$D$72,1)+COUNTIF($D$3:D30,D30)-1,IF('Análise Quantitativa'!$D$30="- Mínimo",_xlfn.RANK.EQ(D30,$D$3:$D$72,1)+COUNTIF($D$3:D30,D30)-1,""))),"")</f>
        <v/>
      </c>
      <c r="L30" s="6" t="str">
        <f>IFERROR(IF(ISBLANK(D30),"",IF(AND(D30&gt;'Extrato 1'!$EW$3),'Extrato 1'!$HR$2,IF(AND(D30&lt;'Extrato 1'!$EX$3),'Extrato 1'!$HQ$2,'Extrato 1'!$HP$2))),"")</f>
        <v>&gt;₯</v>
      </c>
      <c r="M30" s="6" t="e">
        <f>IF((((IF(AND('Extrato 1'!D30&gt;'Extrato 1'!$EW$3),(('Extrato 1'!$EW$3-'Extrato 1'!D30)/'Extrato 1'!D30),IF(AND('Extrato 1'!D30&lt;'Extrato 1'!$EX$3),(('Extrato 1'!$EX$3-'Extrato 1'!D30)/'Extrato 1'!D30),'Extrato 1'!$HW$2)))))&lt;0,IF(AND('Extrato 1'!D30&gt;'Extrato 1'!$EW$3),(('Extrato 1'!$EW$3-'Extrato 1'!D30)/'Extrato 1'!D30),IF(AND('Extrato 1'!D30&lt;'Extrato 1'!$EX$3),(('Extrato 1'!$EX$3-'Extrato 1'!D30)/'Extrato 1'!D30),'Extrato 1'!$HW$2))*-1,IF(AND('Extrato 1'!D30&gt;'Extrato 1'!$EW$3),(('Extrato 1'!$EW$3-'Extrato 1'!D30)/'Extrato 1'!D30),IF(AND('Extrato 1'!D30&lt;'Extrato 1'!$EX$3),(('Extrato 1'!$EX$3-'Extrato 1'!D30)/'Extrato 1'!D30),'Extrato 1'!$HW$2)))</f>
        <v>#VALUE!</v>
      </c>
      <c r="N30" s="6" t="e">
        <f>IF(AND(D30&gt;'Extrato 1'!$EW$3),M30,"")</f>
        <v>#VALUE!</v>
      </c>
      <c r="O30" s="6" t="str">
        <f>IF(D30&lt;'Extrato 1'!$EX$3,M30,"")</f>
        <v/>
      </c>
      <c r="P30" s="5" t="str">
        <f>IF('Extrato 1'!L30='Extrato 1'!$HP$2,'Extrato 1'!D30,"")</f>
        <v/>
      </c>
      <c r="Q30" s="4" t="str">
        <f>IF(ISNA(HLOOKUP($Q$2,'Extrato 1'!$ME$3:$NE$74,B30,0)),"",IF(HLOOKUP($Q$2,'Extrato 1'!$ME$3:$NE$74,B30,0)="","",IF(HLOOKUP($Q$2,'Extrato 1'!$ME$3:$NE$74,B30,0)=0,"",HLOOKUP($Q$2,'Extrato 1'!$ME$3:$NE$74,B30,0))))</f>
        <v/>
      </c>
      <c r="S30" s="77" t="str">
        <f t="shared" si="6"/>
        <v/>
      </c>
      <c r="T30" s="19" t="str">
        <f t="shared" si="2"/>
        <v/>
      </c>
      <c r="U30" s="3" t="str">
        <f>IF('Análise Quantitativa'!C64=0,"",'Análise Quantitativa'!C64)</f>
        <v/>
      </c>
      <c r="V30" s="19" t="str">
        <f t="shared" si="3"/>
        <v/>
      </c>
      <c r="X30" s="19" t="str">
        <f t="shared" si="4"/>
        <v/>
      </c>
      <c r="Y30" s="19" t="str">
        <f t="shared" si="5"/>
        <v/>
      </c>
      <c r="AA30" s="19" t="str">
        <f>IF('Extrato 1'!D30='Extrato 1'!$EF$3,'Extrato 1'!E30,"")</f>
        <v/>
      </c>
      <c r="AB30" s="19" t="str">
        <f>IF(AA30="","-",'Extrato 1'!S30)</f>
        <v>-</v>
      </c>
      <c r="AC30" s="19" t="str">
        <v/>
      </c>
      <c r="AD30" s="19" t="str">
        <f>IF(AC30="","",VLOOKUP(AC30,'Extrato 1'!$S$3:$U$72,3,0))</f>
        <v/>
      </c>
      <c r="AE30" s="2" t="str">
        <f>IF(AC30="","",AD30&amp;" ("&amp;VLOOKUP(AC30,'Extrato 1'!$S$3:$U$72,2,0)&amp;")")</f>
        <v/>
      </c>
      <c r="AF30" s="19" t="str">
        <f>IF('Extrato 1'!D30='Extrato 1'!$EF$4,'Extrato 1'!E30,"")</f>
        <v/>
      </c>
      <c r="AG30" s="19" t="str">
        <f>IF(AF30="","-",'Extrato 1'!$S30)</f>
        <v>-</v>
      </c>
      <c r="AH30" s="19" t="str">
        <v/>
      </c>
      <c r="AI30" s="19" t="str">
        <f>IF(AH30="","",VLOOKUP(AH30,'Extrato 1'!$S$3:$U$72,3,0))</f>
        <v/>
      </c>
      <c r="AJ30" s="2" t="str">
        <f>IF(AH30="","",AI30&amp;" ("&amp;VLOOKUP(AH30,'Extrato 1'!$S$3:$U$72,2,0)&amp;")")</f>
        <v/>
      </c>
      <c r="AK30" s="19" t="str">
        <f>IF('Extrato 1'!D30='Extrato 1'!$EF$5,'Extrato 1'!E30,"")</f>
        <v/>
      </c>
      <c r="AL30" s="19" t="str">
        <f>IF(AK30="","-",'Extrato 1'!$S30)</f>
        <v>-</v>
      </c>
      <c r="AM30" s="19" t="str">
        <v/>
      </c>
      <c r="AN30" s="19" t="str">
        <f>IF(AM30="","",VLOOKUP(AM30,'Extrato 1'!$S$3:$U$72,3,0))</f>
        <v/>
      </c>
      <c r="AO30" s="2" t="str">
        <f>IF(AM30="","",AN30&amp;" ("&amp;VLOOKUP(AM30,'Extrato 1'!$S$3:$U$72,2,0)&amp;")")</f>
        <v/>
      </c>
      <c r="AP30" s="19" t="str">
        <f>IF('Extrato 1'!D30='Extrato 1'!$EF$6,'Extrato 1'!E30,"")</f>
        <v/>
      </c>
      <c r="AQ30" s="19" t="str">
        <f>IF(AP30="","-",'Extrato 1'!$S30)</f>
        <v>-</v>
      </c>
      <c r="AR30" s="19" t="str">
        <v/>
      </c>
      <c r="AS30" s="19" t="str">
        <f>IF(AR30="","",VLOOKUP(AR30,'Extrato 1'!$S$3:$U$72,3,0))</f>
        <v/>
      </c>
      <c r="AT30" s="2" t="str">
        <f>IF(AR30="","",AS30&amp;" ("&amp;VLOOKUP(AR30,'Extrato 1'!$S$3:$U$72,2,0)&amp;")")</f>
        <v/>
      </c>
      <c r="AU30" s="19" t="str">
        <f>IF('Extrato 1'!D30='Extrato 1'!$EF$7,'Extrato 1'!E30,"")</f>
        <v/>
      </c>
      <c r="AV30" s="19" t="str">
        <f>IF(AU30="","-",'Extrato 1'!$S30)</f>
        <v>-</v>
      </c>
      <c r="AW30" s="19" t="str">
        <v/>
      </c>
      <c r="AX30" s="19" t="str">
        <f>IF(AW30="","",VLOOKUP(AW30,'Extrato 1'!$S$3:$U$72,3,0))</f>
        <v/>
      </c>
      <c r="AY30" s="2" t="str">
        <f>IF(AW30="","",AX30&amp;" ("&amp;VLOOKUP(AW30,'Extrato 1'!$S$3:$U$72,2,0)&amp;")")</f>
        <v/>
      </c>
      <c r="AZ30" s="19" t="str">
        <f>IF('Extrato 1'!D30='Extrato 1'!$EF$8,'Extrato 1'!E30,"")</f>
        <v/>
      </c>
      <c r="BA30" s="19" t="str">
        <f>IF(AZ30="","-",'Extrato 1'!$S30)</f>
        <v>-</v>
      </c>
      <c r="BB30" s="19" t="str">
        <v/>
      </c>
      <c r="BC30" s="19" t="str">
        <f>IF(BB30="","",VLOOKUP(BB30,'Extrato 1'!$S$3:$U$72,3,0))</f>
        <v/>
      </c>
      <c r="BD30" s="2" t="str">
        <f>IF(BB30="","",BC30&amp;" ("&amp;VLOOKUP(BB30,'Extrato 1'!$S$3:$U$72,2,0)&amp;")")</f>
        <v/>
      </c>
      <c r="BE30" s="19" t="str">
        <f>IF('Extrato 1'!D30='Extrato 1'!$EF$9,'Extrato 1'!E30,"")</f>
        <v/>
      </c>
      <c r="BF30" s="19" t="str">
        <f>IF(BE30="","-",'Extrato 1'!$S30)</f>
        <v>-</v>
      </c>
      <c r="BG30" s="19" t="str">
        <v/>
      </c>
      <c r="BH30" s="19" t="str">
        <f>IF(BG30="","",VLOOKUP(BG30,'Extrato 1'!$S$3:$U$72,3,0))</f>
        <v/>
      </c>
      <c r="BI30" s="2" t="str">
        <f>IF(BG30="","",BH30&amp;" ("&amp;VLOOKUP(BG30,'Extrato 1'!$S$3:$U$72,2,0)&amp;")")</f>
        <v/>
      </c>
      <c r="BJ30" s="8"/>
      <c r="BK30" s="19" t="str">
        <f>IF('Extrato 1'!D30='Extrato 1'!$EH$3,'Extrato 1'!E30,"")</f>
        <v/>
      </c>
      <c r="BL30" s="19" t="str">
        <f>IF(BK30="","-",'Extrato 1'!S30)</f>
        <v>-</v>
      </c>
      <c r="BM30" s="19" t="str">
        <v/>
      </c>
      <c r="BN30" s="19" t="str">
        <f>IF(BM30="","",VLOOKUP(BM30,'Extrato 1'!$S$3:$U$72,3,0))</f>
        <v/>
      </c>
      <c r="BO30" s="2" t="str">
        <f>IF(BM30="","",BN30&amp;" ("&amp;VLOOKUP(BM30,'Extrato 1'!$S$3:$U$72,2,0)&amp;")")</f>
        <v/>
      </c>
      <c r="BP30" s="19" t="str">
        <f>IF('Extrato 1'!D30='Extrato 1'!$EH$4,'Extrato 1'!E30,"")</f>
        <v/>
      </c>
      <c r="BQ30" s="19" t="str">
        <f>IF(BP30="","-",'Extrato 1'!$S30)</f>
        <v>-</v>
      </c>
      <c r="BR30" s="19" t="str">
        <v/>
      </c>
      <c r="BS30" s="19" t="str">
        <f>IF(BR30="","",VLOOKUP(BR30,'Extrato 1'!$S$3:$U$72,3,0))</f>
        <v/>
      </c>
      <c r="BT30" s="2" t="str">
        <f>IF(BR30="","",BS30&amp;" ("&amp;VLOOKUP(BR30,'Extrato 1'!$S$3:$U$72,2,0)&amp;")")</f>
        <v/>
      </c>
      <c r="BU30" s="19" t="str">
        <f>IF('Extrato 1'!D30='Extrato 1'!$EH$5,'Extrato 1'!E30,"")</f>
        <v/>
      </c>
      <c r="BV30" s="19" t="str">
        <f>IF(BU30="","-",'Extrato 1'!$S30)</f>
        <v>-</v>
      </c>
      <c r="BW30" s="19" t="str">
        <v/>
      </c>
      <c r="BX30" s="19" t="str">
        <f>IF(BW30="","",VLOOKUP(BW30,'Extrato 1'!$S$3:$U$72,3,0))</f>
        <v/>
      </c>
      <c r="BY30" s="2" t="str">
        <f>IF(BW30="","",BX30&amp;" ("&amp;VLOOKUP(BW30,'Extrato 1'!$S$3:$U$72,2,0)&amp;")")</f>
        <v/>
      </c>
      <c r="BZ30" s="19" t="str">
        <f>IF('Extrato 1'!D30='Extrato 1'!$EH$6,'Extrato 1'!E30,"")</f>
        <v/>
      </c>
      <c r="CA30" s="19" t="str">
        <f>IF(BZ30="","-",'Extrato 1'!$S30)</f>
        <v>-</v>
      </c>
      <c r="CB30" s="19" t="str">
        <v/>
      </c>
      <c r="CC30" s="19" t="str">
        <f>IF(CB30="","",VLOOKUP(CB30,'Extrato 1'!$S$3:$U$72,3,0))</f>
        <v/>
      </c>
      <c r="CD30" s="2" t="str">
        <f>IF(CB30="","",CC30&amp;" ("&amp;VLOOKUP(CB30,'Extrato 1'!$S$3:$U$72,2,0)&amp;")")</f>
        <v/>
      </c>
      <c r="CE30" s="19" t="str">
        <f>IF('Extrato 1'!D30='Extrato 1'!$EH$7,'Extrato 1'!E30,"")</f>
        <v/>
      </c>
      <c r="CF30" s="19" t="str">
        <f>IF(CE30="","-",'Extrato 1'!$S30)</f>
        <v>-</v>
      </c>
      <c r="CG30" s="19" t="str">
        <v/>
      </c>
      <c r="CH30" s="19" t="str">
        <f>IF(CG30="","",VLOOKUP(CG30,'Extrato 1'!$S$3:$U$72,3,0))</f>
        <v/>
      </c>
      <c r="CI30" s="2" t="str">
        <f>IF(CG30="","",CH30&amp;" ("&amp;VLOOKUP(CG30,'Extrato 1'!$S$3:$U$72,2,0)&amp;")")</f>
        <v/>
      </c>
      <c r="CJ30" s="19" t="str">
        <f>IF('Extrato 1'!D30='Extrato 1'!$EH$8,'Extrato 1'!E30,"")</f>
        <v/>
      </c>
      <c r="CK30" s="19" t="str">
        <f>IF(CJ30="","-",'Extrato 1'!$S30)</f>
        <v>-</v>
      </c>
      <c r="CL30" s="19" t="str">
        <v/>
      </c>
      <c r="CM30" s="19" t="str">
        <f>IF(CL30="","",VLOOKUP(CL30,'Extrato 1'!$S$3:$U$72,3,0))</f>
        <v/>
      </c>
      <c r="CN30" s="2" t="str">
        <f>IF(CL30="","",CM30&amp;" ("&amp;VLOOKUP(CL30,'Extrato 1'!$S$3:$U$72,2,0)&amp;")")</f>
        <v/>
      </c>
      <c r="CO30" s="19" t="str">
        <f>IF('Extrato 1'!D30='Extrato 1'!$EH$9,'Extrato 1'!E30,"")</f>
        <v/>
      </c>
      <c r="CP30" s="19" t="str">
        <f>IF(CO30="","-",'Extrato 1'!$S30)</f>
        <v>-</v>
      </c>
      <c r="CQ30" s="19" t="str">
        <v/>
      </c>
      <c r="CR30" s="19" t="str">
        <f>IF(CQ30="","",VLOOKUP(CQ30,'Extrato 1'!$S$3:$U$72,3,0))</f>
        <v/>
      </c>
      <c r="CS30" s="2" t="str">
        <f>IF(CQ30="","",CR30&amp;" ("&amp;VLOOKUP(CQ30,'Extrato 1'!$S$3:$U$72,2,0)&amp;")")</f>
        <v/>
      </c>
      <c r="CU30" s="19" t="str">
        <f>IF('Extrato 1'!D30='Extrato 1'!$EJ$3,'Extrato 1'!E30,"")</f>
        <v/>
      </c>
      <c r="CV30" s="19" t="str">
        <f>IF(CU30="","-",'Extrato 1'!S30)</f>
        <v>-</v>
      </c>
      <c r="CW30" s="19" t="str">
        <v/>
      </c>
      <c r="CX30" s="19" t="str">
        <f>IF(CW30="","",VLOOKUP(CW30,'Extrato 1'!$S$3:$U$72,3,0))</f>
        <v/>
      </c>
      <c r="CY30" s="2" t="str">
        <f>IF(CW30="","",CX30&amp;" ("&amp;VLOOKUP(CW30,'Extrato 1'!$S$3:$U$72,2,0)&amp;")")</f>
        <v/>
      </c>
      <c r="CZ30" s="19" t="str">
        <f>IF('Extrato 1'!D30='Extrato 1'!$EJ$4,'Extrato 1'!E30,"")</f>
        <v/>
      </c>
      <c r="DA30" s="19" t="str">
        <f>IF(CZ30="","-",'Extrato 1'!$S30)</f>
        <v>-</v>
      </c>
      <c r="DB30" s="19" t="str">
        <v/>
      </c>
      <c r="DC30" s="19" t="str">
        <f>IF(DB30="","",VLOOKUP(DB30,'Extrato 1'!$S$3:$U$72,3,0))</f>
        <v/>
      </c>
      <c r="DD30" s="2" t="str">
        <f>IF(DB30="","",DC30&amp;" ("&amp;VLOOKUP(DB30,'Extrato 1'!$S$3:$U$72,2,0)&amp;")")</f>
        <v/>
      </c>
      <c r="DE30" s="19" t="str">
        <f>IF('Extrato 1'!D30='Extrato 1'!$EJ$5,'Extrato 1'!E30,"")</f>
        <v/>
      </c>
      <c r="DF30" s="19" t="str">
        <f>IF(DE30="","-",'Extrato 1'!$S30)</f>
        <v>-</v>
      </c>
      <c r="DG30" s="19" t="str">
        <v/>
      </c>
      <c r="DH30" s="19" t="str">
        <f>IF(DG30="","",VLOOKUP(DG30,'Extrato 1'!$S$3:$U$72,3,0))</f>
        <v/>
      </c>
      <c r="DI30" s="2" t="str">
        <f>IF(DG30="","",DH30&amp;" ("&amp;VLOOKUP(DG30,'Extrato 1'!$S$3:$U$72,2,0)&amp;")")</f>
        <v/>
      </c>
      <c r="DJ30" s="19" t="str">
        <f>IF('Extrato 1'!D30='Extrato 1'!$EJ$6,'Extrato 1'!E30,"")</f>
        <v/>
      </c>
      <c r="DK30" s="19" t="str">
        <f>IF(DJ30="","-",'Extrato 1'!$S30)</f>
        <v>-</v>
      </c>
      <c r="DL30" s="19" t="str">
        <v/>
      </c>
      <c r="DM30" s="19" t="str">
        <f>IF(DL30="","",VLOOKUP(DL30,'Extrato 1'!$S$3:$U$72,3,0))</f>
        <v/>
      </c>
      <c r="DN30" s="2" t="str">
        <f>IF(DL30="","",DM30&amp;" ("&amp;VLOOKUP(DL30,'Extrato 1'!$S$3:$U$72,2,0)&amp;")")</f>
        <v/>
      </c>
      <c r="DO30" s="19" t="str">
        <f>IF('Extrato 1'!D30='Extrato 1'!$EJ$7,'Extrato 1'!E30,"")</f>
        <v/>
      </c>
      <c r="DP30" s="19" t="str">
        <f>IF(DO30="","-",'Extrato 1'!$S30)</f>
        <v>-</v>
      </c>
      <c r="DQ30" s="19" t="str">
        <v/>
      </c>
      <c r="DR30" s="19" t="str">
        <f>IF(DQ30="","",VLOOKUP(DQ30,'Extrato 1'!$S$3:$U$72,3,0))</f>
        <v/>
      </c>
      <c r="DS30" s="2" t="str">
        <f>IF(DQ30="","",DR30&amp;" ("&amp;VLOOKUP(DQ30,'Extrato 1'!$S$3:$U$72,2,0)&amp;")")</f>
        <v/>
      </c>
      <c r="DT30" s="19" t="str">
        <f>IF('Extrato 1'!D30='Extrato 1'!$EJ$8,'Extrato 1'!E30,"")</f>
        <v/>
      </c>
      <c r="DU30" s="19" t="str">
        <f>IF(DT30="","-",'Extrato 1'!$S30)</f>
        <v>-</v>
      </c>
      <c r="DV30" s="19" t="str">
        <v/>
      </c>
      <c r="DW30" s="19" t="str">
        <f>IF(DV30="","",VLOOKUP(DV30,'Extrato 1'!$S$3:$U$72,3,0))</f>
        <v/>
      </c>
      <c r="DX30" s="2" t="str">
        <f>IF(DV30="","",DW30&amp;" ("&amp;VLOOKUP(DV30,'Extrato 1'!$S$3:$U$72,2,0)&amp;")")</f>
        <v/>
      </c>
      <c r="DY30" s="19" t="str">
        <f>IF('Extrato 1'!D30='Extrato 1'!$EJ$9,'Extrato 1'!E30,"")</f>
        <v/>
      </c>
      <c r="DZ30" s="19" t="str">
        <f>IF(DY30="","-",'Extrato 1'!$S30)</f>
        <v>-</v>
      </c>
      <c r="EA30" s="19" t="str">
        <v/>
      </c>
      <c r="EB30" s="19" t="str">
        <f>IF(EA30="","",VLOOKUP(EA30,'Extrato 1'!$S$3:$U$72,3,0))</f>
        <v/>
      </c>
      <c r="EC30" s="2" t="str">
        <f>IF(EA30="","",EB30&amp;" ("&amp;VLOOKUP(EA30,'Extrato 1'!$S$3:$U$72,2,0)&amp;")")</f>
        <v/>
      </c>
      <c r="FM30" s="78">
        <v>28</v>
      </c>
      <c r="FN30" s="78" t="str">
        <f>IF('Extrato 1'!$FG$13='Extrato 1'!$GB$29,'Extrato 1'!AE30,IF('Extrato 1'!$FG$13='Extrato 1'!$GC$29,'Extrato 1'!BO30,IF('Extrato 1'!$FG$13='Extrato 1'!$EJ$2,'Extrato 1'!CY30,"")))</f>
        <v/>
      </c>
      <c r="FO30" s="78">
        <v>28</v>
      </c>
      <c r="FP30" s="78" t="str">
        <f>IF('Extrato 1'!$FG$13='Extrato 1'!$GB$29,'Extrato 1'!AJ30,IF('Extrato 1'!$FG$13='Extrato 1'!$GC$29,'Extrato 1'!BT30,IF('Extrato 1'!$FG$13='Extrato 1'!$EJ$2,'Extrato 1'!DD30,"")))</f>
        <v/>
      </c>
      <c r="FQ30" s="78">
        <v>28</v>
      </c>
      <c r="FR30" s="78" t="str">
        <f>IF('Extrato 1'!$FG$13='Extrato 1'!$GB$29,'Extrato 1'!AO30,IF('Extrato 1'!$FG$13='Extrato 1'!$GC$29,'Extrato 1'!BY30,IF('Extrato 1'!$FG$13='Extrato 1'!$EJ$2,'Extrato 1'!DI30,"")))</f>
        <v/>
      </c>
      <c r="FS30" s="78">
        <v>28</v>
      </c>
      <c r="FT30" s="78" t="str">
        <f>IF('Extrato 1'!$FG$13='Extrato 1'!$GB$29,'Extrato 1'!AT30,IF('Extrato 1'!$FG$13='Extrato 1'!$GC$29,'Extrato 1'!CD30,IF('Extrato 1'!$FG$13='Extrato 1'!$EJ$2,'Extrato 1'!DN30,"")))</f>
        <v/>
      </c>
      <c r="FU30" s="78">
        <v>28</v>
      </c>
      <c r="FV30" s="78" t="str">
        <f>IF('Extrato 1'!$FG$13='Extrato 1'!$GB$29,'Extrato 1'!AY30,IF('Extrato 1'!$FG$13='Extrato 1'!$GC$29,'Extrato 1'!CI30,IF('Extrato 1'!$FG$13='Extrato 1'!$EJ$2,'Extrato 1'!DS30,"")))</f>
        <v/>
      </c>
      <c r="FW30" s="78">
        <v>28</v>
      </c>
      <c r="FX30" s="78" t="str">
        <f>IF('Extrato 1'!$FG$13='Extrato 1'!$GB$29,'Extrato 1'!BD30,IF('Extrato 1'!$FG$13='Extrato 1'!$GC$29,'Extrato 1'!CN30,IF('Extrato 1'!$FG$13='Extrato 1'!$EJ$2,'Extrato 1'!DX30,"")))</f>
        <v/>
      </c>
      <c r="FY30" s="78">
        <v>28</v>
      </c>
      <c r="FZ30" s="78" t="str">
        <f>IF('Extrato 1'!$FG$13='Extrato 1'!$GB$29,'Extrato 1'!BI30,IF('Extrato 1'!$FG$13='Extrato 1'!$GC$29,'Extrato 1'!CS30,IF('Extrato 1'!$FG$13='Extrato 1'!$EJ$2,'Extrato 1'!EC30,"")))</f>
        <v/>
      </c>
      <c r="GB30" s="13" t="str">
        <f>IF('Extrato 1'!EG3=1,'Extrato 1'!AE3,IF('Extrato 1'!EG3=2,'Extrato 1'!AE3&amp;" e "&amp;'Extrato 1'!AE4,IF('Extrato 1'!EG3=3,'Extrato 1'!AE3&amp;", "&amp;'Extrato 1'!AE4&amp;" e "&amp;'Extrato 1'!AE5,IF('Extrato 1'!EG3=4,'Extrato 1'!AE3&amp;", "&amp;'Extrato 1'!AE4&amp;", "&amp;'Extrato 1'!AE5&amp;" e "&amp;'Extrato 1'!AE6,IF('Extrato 1'!EG3=5,'Extrato 1'!AE3&amp;", "&amp;'Extrato 1'!AE4&amp;", "&amp;'Extrato 1'!AE5&amp;", "&amp;'Extrato 1'!AE6&amp;" e "&amp;'Extrato 1'!AE7,IF('Extrato 1'!EG3=6,'Extrato 1'!AE3&amp;", "&amp;'Extrato 1'!AE4&amp;", "&amp;'Extrato 1'!AE5&amp;", "&amp;'Extrato 1'!AE6&amp;", "&amp;'Extrato 1'!AE7&amp;" e "&amp;'Extrato 1'!AE8,IF('Extrato 1'!EG3=7,'Extrato 1'!AE3&amp;", "&amp;'Extrato 1'!AE4&amp;", "&amp;'Extrato 1'!AE5&amp;", "&amp;'Extrato 1'!AE6&amp;", "&amp;'Extrato 1'!AE7&amp;", "&amp;'Extrato 1'!AE8&amp;" e "&amp;'Extrato 1'!AE9,IF('Extrato 1'!EG3=8,'Extrato 1'!AE3&amp;", "&amp;'Extrato 1'!AE4&amp;", "&amp;'Extrato 1'!AE5&amp;", "&amp;'Extrato 1'!AE6&amp;", "&amp;'Extrato 1'!AE7&amp;", "&amp;'Extrato 1'!AE8&amp;", "&amp;'Extrato 1'!AE9&amp;" e "&amp;'Extrato 1'!AE10,IF('Extrato 1'!EG3=9,'Extrato 1'!AE3&amp;", "&amp;'Extrato 1'!AE4&amp;", "&amp;'Extrato 1'!AE5&amp;", "&amp;'Extrato 1'!AE6&amp;", "&amp;'Extrato 1'!AE7&amp;", "&amp;'Extrato 1'!AE8&amp;", "&amp;'Extrato 1'!AE9&amp;", "&amp;'Extrato 1'!AE10&amp;" e "&amp;'Extrato 1'!AE11,IF('Extrato 1'!EG3=10,'Extrato 1'!AE3&amp;", "&amp;'Extrato 1'!AE4&amp;", "&amp;'Extrato 1'!AE5&amp;", "&amp;'Extrato 1'!AE6&amp;", "&amp;'Extrato 1'!AE7&amp;", "&amp;'Extrato 1'!AE8&amp;", "&amp;'Extrato 1'!AE9&amp;", "&amp;'Extrato 1'!AE10&amp;", "&amp;'Extrato 1'!AE11&amp;" e "&amp;'Extrato 1'!AE12,IF('Extrato 1'!EG3=11,'Extrato 1'!AE3&amp;", "&amp;'Extrato 1'!AE4&amp;", "&amp;'Extrato 1'!AE5&amp;", "&amp;'Extrato 1'!AE6&amp;", "&amp;'Extrato 1'!AE7&amp;", "&amp;'Extrato 1'!AE8&amp;", "&amp;'Extrato 1'!AE9&amp;", "&amp;'Extrato 1'!AE10&amp;", "&amp;'Extrato 1'!AE11&amp;", "&amp;'Extrato 1'!AE12&amp;" e "&amp;'Extrato 1'!AE13,IF('Extrato 1'!EG3=12,'Extrato 1'!AE3&amp;", "&amp;'Extrato 1'!AE4&amp;", "&amp;'Extrato 1'!AE5&amp;", "&amp;'Extrato 1'!AE6&amp;", "&amp;'Extrato 1'!AE7&amp;", "&amp;'Extrato 1'!AE8&amp;", "&amp;'Extrato 1'!AE9&amp;", "&amp;'Extrato 1'!AE10&amp;", "&amp;'Extrato 1'!AE11&amp;", "&amp;'Extrato 1'!AE12&amp;", "&amp;'Extrato 1'!AE13&amp;" e "&amp;'Extrato 1'!AE14,IF('Extrato 1'!EG3=13,'Extrato 1'!AE3&amp;", "&amp;'Extrato 1'!AE4&amp;", "&amp;'Extrato 1'!AE5&amp;", "&amp;'Extrato 1'!AE6&amp;", "&amp;'Extrato 1'!AE7&amp;", "&amp;'Extrato 1'!AE8&amp;", "&amp;'Extrato 1'!AE9&amp;", "&amp;'Extrato 1'!AE10&amp;", "&amp;'Extrato 1'!AE11&amp;", "&amp;'Extrato 1'!AE12&amp;", "&amp;'Extrato 1'!AE13&amp;", "&amp;'Extrato 1'!AE14&amp;" e "&amp;'Extrato 1'!AE15,IF('Extrato 1'!EG3=14,'Extrato 1'!AE3&amp;", "&amp;'Extrato 1'!AE4&amp;", "&amp;'Extrato 1'!AE5&amp;", "&amp;'Extrato 1'!AE6&amp;", "&amp;'Extrato 1'!AE7&amp;", "&amp;'Extrato 1'!AE8&amp;", "&amp;'Extrato 1'!AE9&amp;", "&amp;'Extrato 1'!AE10&amp;", "&amp;'Extrato 1'!AE11&amp;", "&amp;'Extrato 1'!AE12&amp;", "&amp;'Extrato 1'!AE13&amp;", "&amp;'Extrato 1'!AE14&amp;", "&amp;'Extrato 1'!AE15&amp;" e "&amp;'Extrato 1'!AE16,IF('Extrato 1'!EG3=15,'Extrato 1'!AE3&amp;", "&amp;'Extrato 1'!AE4&amp;", "&amp;'Extrato 1'!AE5&amp;", "&amp;'Extrato 1'!AE6&amp;", "&amp;'Extrato 1'!AE7&amp;", "&amp;'Extrato 1'!AE8&amp;", "&amp;'Extrato 1'!AE9&amp;", "&amp;'Extrato 1'!AE10&amp;", "&amp;'Extrato 1'!AE11&amp;", "&amp;'Extrato 1'!AE12&amp;", "&amp;'Extrato 1'!AE13&amp;", "&amp;'Extrato 1'!AE14&amp;", "&amp;'Extrato 1'!AE15&amp;", "&amp;'Extrato 1'!AE16&amp;" e "&amp;'Extrato 1'!AE17,IF('Extrato 1'!EG3=16,'Extrato 1'!AE3&amp;", "&amp;'Extrato 1'!AE4&amp;", "&amp;'Extrato 1'!AE5&amp;", "&amp;'Extrato 1'!AE6&amp;", "&amp;'Extrato 1'!AE7&amp;", "&amp;'Extrato 1'!AE8&amp;", "&amp;'Extrato 1'!AE9&amp;", "&amp;'Extrato 1'!AE10&amp;", "&amp;'Extrato 1'!AE11&amp;", "&amp;'Extrato 1'!AE12&amp;", "&amp;'Extrato 1'!AE13&amp;", "&amp;'Extrato 1'!AE14&amp;", "&amp;'Extrato 1'!AE15&amp;", "&amp;'Extrato 1'!AE16&amp;", "&amp;'Extrato 1'!AE17&amp;" e "&amp;'Extrato 1'!AE18,IF('Extrato 1'!EG3=17,'Extrato 1'!AE3&amp;", "&amp;'Extrato 1'!AE4&amp;", "&amp;'Extrato 1'!AE5&amp;", "&amp;'Extrato 1'!AE6&amp;", "&amp;'Extrato 1'!AE7&amp;", "&amp;'Extrato 1'!AE8&amp;", "&amp;'Extrato 1'!AE9&amp;", "&amp;'Extrato 1'!AE10&amp;", "&amp;'Extrato 1'!AE11&amp;", "&amp;'Extrato 1'!AE12&amp;", "&amp;'Extrato 1'!AE13&amp;", "&amp;'Extrato 1'!AE14&amp;", "&amp;'Extrato 1'!AE15&amp;", "&amp;'Extrato 1'!AE16&amp;", "&amp;'Extrato 1'!AE17&amp;", "&amp;'Extrato 1'!AE18&amp;" e "&amp;'Extrato 1'!AE19,"")))))))))))))))))</f>
        <v>Leide Santos (14)</v>
      </c>
      <c r="GC30" s="13" t="str">
        <f>IF('Extrato 1'!EI3=1,'Extrato 1'!BO3,IF('Extrato 1'!EI3=2,'Extrato 1'!BO3&amp;" e "&amp;'Extrato 1'!BO4,IF('Extrato 1'!EI3=3,'Extrato 1'!BO3&amp;", "&amp;'Extrato 1'!BO4&amp;" e "&amp;'Extrato 1'!BO5,IF('Extrato 1'!EI3=4,'Extrato 1'!BO3&amp;", "&amp;'Extrato 1'!BO4&amp;", "&amp;'Extrato 1'!BO5&amp;" e "&amp;'Extrato 1'!BO6,IF('Extrato 1'!EI3=5,'Extrato 1'!BO3&amp;", "&amp;'Extrato 1'!BO4&amp;", "&amp;'Extrato 1'!BO5&amp;", "&amp;'Extrato 1'!BO6&amp;" e "&amp;'Extrato 1'!BO7,IF('Extrato 1'!EI3=6,'Extrato 1'!BO3&amp;", "&amp;'Extrato 1'!BO4&amp;", "&amp;'Extrato 1'!BO5&amp;", "&amp;'Extrato 1'!BO6&amp;", "&amp;'Extrato 1'!BO7&amp;" e "&amp;'Extrato 1'!BO8,IF('Extrato 1'!EI3=7,'Extrato 1'!BO3&amp;", "&amp;'Extrato 1'!BO4&amp;", "&amp;'Extrato 1'!BO5&amp;", "&amp;'Extrato 1'!BO6&amp;", "&amp;'Extrato 1'!BO7&amp;", "&amp;'Extrato 1'!BO8&amp;" e "&amp;'Extrato 1'!BO9,IF('Extrato 1'!EI3=8,'Extrato 1'!BO3&amp;", "&amp;'Extrato 1'!BO4&amp;", "&amp;'Extrato 1'!BO5&amp;", "&amp;'Extrato 1'!BO6&amp;", "&amp;'Extrato 1'!BO7&amp;", "&amp;'Extrato 1'!BO8&amp;", "&amp;'Extrato 1'!BO9&amp;" e "&amp;'Extrato 1'!BO10,IF('Extrato 1'!EI3=9,'Extrato 1'!BO3&amp;", "&amp;'Extrato 1'!BO4&amp;", "&amp;'Extrato 1'!BO5&amp;", "&amp;'Extrato 1'!BO6&amp;", "&amp;'Extrato 1'!BO7&amp;", "&amp;'Extrato 1'!BO8&amp;", "&amp;'Extrato 1'!BO9&amp;", "&amp;'Extrato 1'!BO10&amp;" e "&amp;'Extrato 1'!BO11,IF('Extrato 1'!EI3=10,'Extrato 1'!BO3&amp;", "&amp;'Extrato 1'!BO4&amp;", "&amp;'Extrato 1'!BO5&amp;", "&amp;'Extrato 1'!BO6&amp;", "&amp;'Extrato 1'!BO7&amp;", "&amp;'Extrato 1'!BO8&amp;", "&amp;'Extrato 1'!BO9&amp;", "&amp;'Extrato 1'!BO10&amp;", "&amp;'Extrato 1'!BO11&amp;" e "&amp;'Extrato 1'!BO12,IF('Extrato 1'!EI3=11,'Extrato 1'!BO3&amp;", "&amp;'Extrato 1'!BO4&amp;", "&amp;'Extrato 1'!BO5&amp;", "&amp;'Extrato 1'!BO6&amp;", "&amp;'Extrato 1'!BO7&amp;", "&amp;'Extrato 1'!BO8&amp;", "&amp;'Extrato 1'!BO9&amp;", "&amp;'Extrato 1'!BO10&amp;", "&amp;'Extrato 1'!BO11&amp;", "&amp;'Extrato 1'!BO12&amp;" e "&amp;'Extrato 1'!BO13,IF('Extrato 1'!EI3=12,'Extrato 1'!BO3&amp;", "&amp;'Extrato 1'!BO4&amp;", "&amp;'Extrato 1'!BO5&amp;", "&amp;'Extrato 1'!BO6&amp;", "&amp;'Extrato 1'!BO7&amp;", "&amp;'Extrato 1'!BO8&amp;", "&amp;'Extrato 1'!BO9&amp;", "&amp;'Extrato 1'!BO10&amp;", "&amp;'Extrato 1'!BO11&amp;", "&amp;'Extrato 1'!BO12&amp;", "&amp;'Extrato 1'!BO13&amp;" e "&amp;'Extrato 1'!BO14,IF('Extrato 1'!EI3=13,'Extrato 1'!BO3&amp;", "&amp;'Extrato 1'!BO4&amp;", "&amp;'Extrato 1'!BO5&amp;", "&amp;'Extrato 1'!BO6&amp;", "&amp;'Extrato 1'!BO7&amp;", "&amp;'Extrato 1'!BO8&amp;", "&amp;'Extrato 1'!BO9&amp;", "&amp;'Extrato 1'!BO10&amp;", "&amp;'Extrato 1'!BO11&amp;", "&amp;'Extrato 1'!BO12&amp;", "&amp;'Extrato 1'!BO13&amp;", "&amp;'Extrato 1'!BO14&amp;" e "&amp;'Extrato 1'!BO15,IF('Extrato 1'!EI3=14,'Extrato 1'!BO3&amp;", "&amp;'Extrato 1'!BO4&amp;", "&amp;'Extrato 1'!BO5&amp;", "&amp;'Extrato 1'!BO6&amp;", "&amp;'Extrato 1'!BO7&amp;", "&amp;'Extrato 1'!BO8&amp;", "&amp;'Extrato 1'!BO9&amp;", "&amp;'Extrato 1'!BO10&amp;", "&amp;'Extrato 1'!BO11&amp;", "&amp;'Extrato 1'!BO12&amp;", "&amp;'Extrato 1'!BO13&amp;", "&amp;'Extrato 1'!BO14&amp;", "&amp;'Extrato 1'!BO15&amp;" e "&amp;'Extrato 1'!BO16,IF('Extrato 1'!EI3=15,'Extrato 1'!BO3&amp;", "&amp;'Extrato 1'!BO4&amp;", "&amp;'Extrato 1'!BO5&amp;", "&amp;'Extrato 1'!BO6&amp;", "&amp;'Extrato 1'!BO7&amp;", "&amp;'Extrato 1'!BO8&amp;", "&amp;'Extrato 1'!BO9&amp;", "&amp;'Extrato 1'!BO10&amp;", "&amp;'Extrato 1'!BO11&amp;", "&amp;'Extrato 1'!BO12&amp;", "&amp;'Extrato 1'!BO13&amp;", "&amp;'Extrato 1'!BO14&amp;", "&amp;'Extrato 1'!BO15&amp;", "&amp;'Extrato 1'!BO16&amp;" e "&amp;'Extrato 1'!BO17,IF('Extrato 1'!EI3=16,'Extrato 1'!BO3&amp;", "&amp;'Extrato 1'!BO4&amp;", "&amp;'Extrato 1'!BO5&amp;", "&amp;'Extrato 1'!BO6&amp;", "&amp;'Extrato 1'!BO7&amp;", "&amp;'Extrato 1'!BO8&amp;", "&amp;'Extrato 1'!BO9&amp;", "&amp;'Extrato 1'!BO10&amp;", "&amp;'Extrato 1'!BO11&amp;", "&amp;'Extrato 1'!BO12&amp;", "&amp;'Extrato 1'!BO13&amp;", "&amp;'Extrato 1'!BO14&amp;", "&amp;'Extrato 1'!BO15&amp;", "&amp;'Extrato 1'!BO16&amp;", "&amp;'Extrato 1'!BO17&amp;" e "&amp;'Extrato 1'!BO18,IF('Extrato 1'!EI3=17,'Extrato 1'!BO3&amp;", "&amp;'Extrato 1'!BO4&amp;", "&amp;'Extrato 1'!BO5&amp;", "&amp;'Extrato 1'!BO6&amp;", "&amp;'Extrato 1'!BO7&amp;", "&amp;'Extrato 1'!BO8&amp;", "&amp;'Extrato 1'!BO9&amp;", "&amp;'Extrato 1'!BO10&amp;", "&amp;'Extrato 1'!BO11&amp;", "&amp;'Extrato 1'!BO12&amp;", "&amp;'Extrato 1'!BO13&amp;", "&amp;'Extrato 1'!BO14&amp;", "&amp;'Extrato 1'!BO15&amp;", "&amp;'Extrato 1'!BO16&amp;", "&amp;'Extrato 1'!BO17&amp;", "&amp;'Extrato 1'!BO18&amp;" e "&amp;'Extrato 1'!BO19,"")))))))))))))))))</f>
        <v>Vilma Rodrigues Alvez (8)</v>
      </c>
      <c r="GD30" s="13" t="str">
        <f>IF('Extrato 1'!EK3=1,'Extrato 1'!CY3,IF('Extrato 1'!EK3=2,'Extrato 1'!CY3&amp;" e "&amp;'Extrato 1'!CY4,IF('Extrato 1'!EK3=3,'Extrato 1'!CY3&amp;", "&amp;'Extrato 1'!CY4&amp;" e "&amp;'Extrato 1'!CY5,IF('Extrato 1'!EK3=4,'Extrato 1'!CY3&amp;", "&amp;'Extrato 1'!CY4&amp;", "&amp;'Extrato 1'!CY5&amp;" e "&amp;'Extrato 1'!CY6,IF('Extrato 1'!EK3=5,'Extrato 1'!CY3&amp;", "&amp;'Extrato 1'!CY4&amp;", "&amp;'Extrato 1'!CY5&amp;", "&amp;'Extrato 1'!CY6&amp;" e "&amp;'Extrato 1'!CY7,IF('Extrato 1'!EK3=6,'Extrato 1'!CY3&amp;", "&amp;'Extrato 1'!CY4&amp;", "&amp;'Extrato 1'!CY5&amp;", "&amp;'Extrato 1'!CY6&amp;", "&amp;'Extrato 1'!CY7&amp;" e "&amp;'Extrato 1'!CY8,IF('Extrato 1'!EK3=7,'Extrato 1'!CY3&amp;", "&amp;'Extrato 1'!CY4&amp;", "&amp;'Extrato 1'!CY5&amp;", "&amp;'Extrato 1'!CY6&amp;", "&amp;'Extrato 1'!CY7&amp;", "&amp;'Extrato 1'!CY8&amp;" e "&amp;'Extrato 1'!CY9,IF('Extrato 1'!EK3=8,'Extrato 1'!CY3&amp;", "&amp;'Extrato 1'!CY4&amp;", "&amp;'Extrato 1'!CY5&amp;", "&amp;'Extrato 1'!CY6&amp;", "&amp;'Extrato 1'!CY7&amp;", "&amp;'Extrato 1'!CY8&amp;", "&amp;'Extrato 1'!CY9&amp;" e "&amp;'Extrato 1'!CY10,IF('Extrato 1'!EK3=9,'Extrato 1'!CY3&amp;", "&amp;'Extrato 1'!CY4&amp;", "&amp;'Extrato 1'!CY5&amp;", "&amp;'Extrato 1'!CY6&amp;", "&amp;'Extrato 1'!CY7&amp;", "&amp;'Extrato 1'!CY8&amp;", "&amp;'Extrato 1'!CY9&amp;", "&amp;'Extrato 1'!CY10&amp;" e "&amp;'Extrato 1'!CY11,IF('Extrato 1'!EK3=10,'Extrato 1'!CY3&amp;", "&amp;'Extrato 1'!CY4&amp;", "&amp;'Extrato 1'!CY5&amp;", "&amp;'Extrato 1'!CY6&amp;", "&amp;'Extrato 1'!CY7&amp;", "&amp;'Extrato 1'!CY8&amp;", "&amp;'Extrato 1'!CY9&amp;", "&amp;'Extrato 1'!CY10&amp;", "&amp;'Extrato 1'!CY11&amp;" e "&amp;'Extrato 1'!CY12,IF('Extrato 1'!EK3=11,'Extrato 1'!CY3&amp;", "&amp;'Extrato 1'!CY4&amp;", "&amp;'Extrato 1'!CY5&amp;", "&amp;'Extrato 1'!CY6&amp;", "&amp;'Extrato 1'!CY7&amp;", "&amp;'Extrato 1'!CY8&amp;", "&amp;'Extrato 1'!CY9&amp;", "&amp;'Extrato 1'!CY10&amp;", "&amp;'Extrato 1'!CY11&amp;", "&amp;'Extrato 1'!CY12&amp;" e "&amp;'Extrato 1'!CY13,IF('Extrato 1'!EK3=12,'Extrato 1'!CY3&amp;", "&amp;'Extrato 1'!CY4&amp;", "&amp;'Extrato 1'!CY5&amp;", "&amp;'Extrato 1'!CY6&amp;", "&amp;'Extrato 1'!CY7&amp;", "&amp;'Extrato 1'!CY8&amp;", "&amp;'Extrato 1'!CY9&amp;", "&amp;'Extrato 1'!CY10&amp;", "&amp;'Extrato 1'!CY11&amp;", "&amp;'Extrato 1'!CY12&amp;", "&amp;'Extrato 1'!CY13&amp;" e "&amp;'Extrato 1'!CY14,IF('Extrato 1'!EK3=13,'Extrato 1'!CY3&amp;", "&amp;'Extrato 1'!CY4&amp;", "&amp;'Extrato 1'!CY5&amp;", "&amp;'Extrato 1'!CY6&amp;", "&amp;'Extrato 1'!CY7&amp;", "&amp;'Extrato 1'!CY8&amp;", "&amp;'Extrato 1'!CY9&amp;", "&amp;'Extrato 1'!CY10&amp;", "&amp;'Extrato 1'!CY11&amp;", "&amp;'Extrato 1'!CY12&amp;", "&amp;'Extrato 1'!CY13&amp;", "&amp;'Extrato 1'!CY14&amp;" e "&amp;'Extrato 1'!CY15,IF('Extrato 1'!EK3=14,'Extrato 1'!CY3&amp;", "&amp;'Extrato 1'!CY4&amp;", "&amp;'Extrato 1'!CY5&amp;", "&amp;'Extrato 1'!CY6&amp;", "&amp;'Extrato 1'!CY7&amp;", "&amp;'Extrato 1'!CY8&amp;", "&amp;'Extrato 1'!CY9&amp;", "&amp;'Extrato 1'!CY10&amp;", "&amp;'Extrato 1'!CY11&amp;", "&amp;'Extrato 1'!CY12&amp;", "&amp;'Extrato 1'!CY13&amp;", "&amp;'Extrato 1'!CY14&amp;", "&amp;'Extrato 1'!CY15&amp;" e "&amp;'Extrato 1'!CY16,IF('Extrato 1'!EK3=15,'Extrato 1'!CY3&amp;", "&amp;'Extrato 1'!CY4&amp;", "&amp;'Extrato 1'!CY5&amp;", "&amp;'Extrato 1'!CY6&amp;", "&amp;'Extrato 1'!CY7&amp;", "&amp;'Extrato 1'!CY8&amp;", "&amp;'Extrato 1'!CY9&amp;", "&amp;'Extrato 1'!CY10&amp;", "&amp;'Extrato 1'!CY11&amp;", "&amp;'Extrato 1'!CY12&amp;", "&amp;'Extrato 1'!CY13&amp;", "&amp;'Extrato 1'!CY14&amp;", "&amp;'Extrato 1'!CY15&amp;", "&amp;'Extrato 1'!CY16&amp;" e "&amp;'Extrato 1'!CY17,IF('Extrato 1'!EK3=16,'Extrato 1'!CY3&amp;", "&amp;'Extrato 1'!CY4&amp;", "&amp;'Extrato 1'!CY5&amp;", "&amp;'Extrato 1'!CY6&amp;", "&amp;'Extrato 1'!CY7&amp;", "&amp;'Extrato 1'!CY8&amp;", "&amp;'Extrato 1'!CY9&amp;", "&amp;'Extrato 1'!CY10&amp;", "&amp;'Extrato 1'!CY11&amp;", "&amp;'Extrato 1'!CY12&amp;", "&amp;'Extrato 1'!CY13&amp;", "&amp;'Extrato 1'!CY14&amp;", "&amp;'Extrato 1'!CY15&amp;", "&amp;'Extrato 1'!CY16&amp;", "&amp;'Extrato 1'!CY17&amp;" e "&amp;'Extrato 1'!CY18,IF('Extrato 1'!EK3=17,'Extrato 1'!CY3&amp;", "&amp;'Extrato 1'!CY4&amp;", "&amp;'Extrato 1'!CY5&amp;", "&amp;'Extrato 1'!CY6&amp;", "&amp;'Extrato 1'!CY7&amp;", "&amp;'Extrato 1'!CY8&amp;", "&amp;'Extrato 1'!CY9&amp;", "&amp;'Extrato 1'!CY10&amp;", "&amp;'Extrato 1'!CY11&amp;", "&amp;'Extrato 1'!CY12&amp;", "&amp;'Extrato 1'!CY13&amp;", "&amp;'Extrato 1'!CY14&amp;", "&amp;'Extrato 1'!CY15&amp;", "&amp;'Extrato 1'!CY16&amp;", "&amp;'Extrato 1'!CY17&amp;", "&amp;'Extrato 1'!CY18&amp;" e "&amp;'Extrato 1'!CY19,"")))))))))))))))))</f>
        <v/>
      </c>
      <c r="GF30" s="36" t="s">
        <v>19</v>
      </c>
      <c r="GG30" s="16" t="str">
        <f>IF('Extrato 1'!$NH$2='Extrato 1'!$GB$21,HLOOKUP(3,'Extrato 1'!$JD$4:$JH$11,3,0),IF('Extrato 1'!$NH$2&gt;'Extrato 1'!$GB$21,HLOOKUP('Extrato 1'!$NH$2,'Extrato 1'!$JD$4:$JH$11,3,0),""))</f>
        <v>semelhante a 1ª colocada, semelhante a 3ª colocada, semelhante a 4ª colocada, semelhante a 5ª colocada, semelhante a 6ª colocada e semelhante a 7ª colocada.</v>
      </c>
      <c r="GK30" s="32" t="str">
        <f>IF('Extrato 1'!GP5=0,"",'Extrato 1'!GP5)</f>
        <v/>
      </c>
      <c r="GL30" s="32" t="str">
        <f>IF('Extrato 1'!GK5=0,"",'Extrato 1'!GK5)</f>
        <v/>
      </c>
      <c r="GM30" s="32" t="str">
        <f>IF('Extrato 1'!GL5=0,"",'Extrato 1'!GL5)</f>
        <v/>
      </c>
      <c r="GN30" s="32" t="str">
        <f>IF('Extrato 1'!GM5=0,"",'Extrato 1'!GM5)</f>
        <v/>
      </c>
      <c r="GO30" s="32" t="str">
        <f>IF('Extrato 1'!GN5=0,"",'Extrato 1'!GN5)</f>
        <v/>
      </c>
      <c r="GP30" s="32" t="str">
        <f>IF('Extrato 1'!GO5=0,"",'Extrato 1'!GO5)</f>
        <v/>
      </c>
      <c r="GQ30" s="32" t="str">
        <f>IF('Extrato 1'!GQ5=0,"",'Extrato 1'!GQ5)</f>
        <v/>
      </c>
      <c r="GS30" s="11" t="str">
        <f>IF(HE30='Extrato 1'!$GV$2,'Extrato 1'!$GS$2,ROUND('Extrato 1'!GL32,2)*100&amp;"%")</f>
        <v>-</v>
      </c>
      <c r="GT30" s="11" t="str">
        <f>IF(HF30='Extrato 1'!$GV$2,'Extrato 1'!$GS$2,ROUND('Extrato 1'!GM32,2)*100&amp;"%")</f>
        <v>-</v>
      </c>
      <c r="GU30" s="11" t="str">
        <f>IF(HG30='Extrato 1'!$GV$2,'Extrato 1'!$GS$2,ROUND('Extrato 1'!GN32,2)*100&amp;"%")</f>
        <v>-</v>
      </c>
      <c r="GV30" s="11" t="str">
        <f>IF(HH30='Extrato 1'!$GV$2,'Extrato 1'!$GS$2,ROUND('Extrato 1'!GO32,2)*100&amp;"%")</f>
        <v>-</v>
      </c>
      <c r="GW30" s="11" t="str">
        <f>IF(HI30='Extrato 1'!$GV$2,'Extrato 1'!$GS$2,ROUND('Extrato 1'!GP32,2)*100&amp;"%")</f>
        <v>-</v>
      </c>
      <c r="GX30" s="11" t="str">
        <f>IF(HJ30='Extrato 1'!$GV$2,'Extrato 1'!$GS$2,ROUND('Extrato 1'!GQ32,2)*100&amp;"%")</f>
        <v>-</v>
      </c>
      <c r="GY30" s="15" t="e">
        <f>ROUND('Extrato 1'!GL31,2)</f>
        <v>#VALUE!</v>
      </c>
      <c r="GZ30" s="15" t="e">
        <f>ROUND('Extrato 1'!GM31,2)</f>
        <v>#VALUE!</v>
      </c>
      <c r="HA30" s="15" t="e">
        <f>ROUND('Extrato 1'!GN31,2)</f>
        <v>#VALUE!</v>
      </c>
      <c r="HB30" s="15" t="e">
        <f>ROUND('Extrato 1'!GO31,2)</f>
        <v>#VALUE!</v>
      </c>
      <c r="HC30" s="15" t="e">
        <f>ROUND('Extrato 1'!GP31,2)</f>
        <v>#VALUE!</v>
      </c>
      <c r="HD30" s="15" t="e">
        <f>ROUND('Extrato 1'!GQ31,2)</f>
        <v>#VALUE!</v>
      </c>
      <c r="HE30" s="30" t="str">
        <f>IF(GK30&gt;GL30,$GT$2,IF(GK30&lt;GL30,$GU$2,IF(GK30=GL30,$GV$2)))</f>
        <v>semelhante</v>
      </c>
      <c r="HF30" s="30" t="str">
        <f>IF(GK30&gt;GM30,$GT$2,IF(GK30&lt;GM30,$GU$2,IF(GK30=GM30,$GV$2)))</f>
        <v>semelhante</v>
      </c>
      <c r="HG30" s="30" t="str">
        <f>IF(GK30&gt;GN30,$GT$2,IF(GK30&lt;GN30,$GU$2,IF(GK30=GN30,$GV$2)))</f>
        <v>semelhante</v>
      </c>
      <c r="HH30" s="30" t="str">
        <f>IF(GK30&gt;GO30,$GT$2,IF(GK30&lt;GO30,$GU$2,IF(GK30=GO30,$GV$2)))</f>
        <v>semelhante</v>
      </c>
      <c r="HI30" s="30" t="str">
        <f>IF(GK30&gt;GP30,$GT$2,IF(GK30&lt;GP30,$GU$2,IF(GK30=GP30,$GV$2)))</f>
        <v>semelhante</v>
      </c>
      <c r="HJ30" s="30" t="str">
        <f>IF(GK30&gt;GQ30,$GT$2,IF(GK30&lt;GQ30,$GU$2,IF(GK30=GQ30,$GV$2)))</f>
        <v>semelhante</v>
      </c>
      <c r="HK30" s="30" t="str">
        <f>IF('Extrato 1'!$NI$13='Extrato 1'!$NG$14,'Extrato 1'!$HD$2,IF('Extrato 1'!$NI$13='Extrato 1'!$NH$14,'Extrato 1'!$HF$2,""))</f>
        <v>a</v>
      </c>
      <c r="HL30" s="30" t="str">
        <f>IF('Extrato 1'!$NI$13='Extrato 1'!$NG$14,'Extrato 1'!$HD$2,IF('Extrato 1'!$NI$13='Extrato 1'!$NH$14,'Extrato 1'!$HF$2,""))</f>
        <v>a</v>
      </c>
      <c r="HM30" s="30" t="str">
        <f>IF('Extrato 1'!$NI$13='Extrato 1'!$NG$14,'Extrato 1'!$HD$2,IF('Extrato 1'!$NI$13='Extrato 1'!$NH$14,'Extrato 1'!$HF$2,""))</f>
        <v>a</v>
      </c>
      <c r="HN30" s="30" t="str">
        <f>IF('Extrato 1'!$NI$13='Extrato 1'!$NG$14,'Extrato 1'!$HD$2,IF('Extrato 1'!$NI$13='Extrato 1'!$NH$14,'Extrato 1'!$HF$2,""))</f>
        <v>a</v>
      </c>
      <c r="HO30" s="30" t="str">
        <f>IF('Extrato 1'!$NI$13='Extrato 1'!$NG$14,'Extrato 1'!$HD$2,IF('Extrato 1'!$NI$13='Extrato 1'!$NH$14,'Extrato 1'!$HF$2,""))</f>
        <v>a</v>
      </c>
      <c r="HP30" s="30" t="str">
        <f>IF('Extrato 1'!$NI$13='Extrato 1'!$NG$14,'Extrato 1'!$HD$2,IF('Extrato 1'!$NI$13='Extrato 1'!$NH$14,'Extrato 1'!$HF$2,""))</f>
        <v>a</v>
      </c>
      <c r="HQ30" s="30" t="str">
        <f>IF('Extrato 1'!GL29=0,"",'Extrato 1'!GL29)</f>
        <v>1ª</v>
      </c>
      <c r="HR30" s="30" t="str">
        <f>IF('Extrato 1'!GM29=0,"",'Extrato 1'!GM29)</f>
        <v>2ª</v>
      </c>
      <c r="HS30" s="30" t="str">
        <f>IF('Extrato 1'!GN29=0,"",'Extrato 1'!GN29)</f>
        <v>3ª</v>
      </c>
      <c r="HT30" s="30" t="str">
        <f>IF('Extrato 1'!GO29=0,"",'Extrato 1'!GO29)</f>
        <v>4ª</v>
      </c>
      <c r="HU30" s="30" t="str">
        <f>IF('Extrato 1'!GP29=0,"",'Extrato 1'!GP29)</f>
        <v>5ª</v>
      </c>
      <c r="HV30" s="30" t="str">
        <f>IF('Extrato 1'!GQ29=0,"",'Extrato 1'!GQ29)</f>
        <v>7ª</v>
      </c>
      <c r="HW30" s="30" t="str">
        <f>IF('Extrato 1'!$NI$13='Extrato 1'!$NG$14,'Extrato 1'!$HE$2,IF('Extrato 1'!$NI$13='Extrato 1'!$NH$14,'Extrato 1'!$HG$2,""))</f>
        <v>colocada</v>
      </c>
      <c r="HX30" s="30" t="str">
        <f>IF('Extrato 1'!$NI$13='Extrato 1'!$NG$14,'Extrato 1'!$HE$2,IF('Extrato 1'!$NI$13='Extrato 1'!$NH$14,'Extrato 1'!$HG$2,""))</f>
        <v>colocada</v>
      </c>
      <c r="HY30" s="30" t="str">
        <f>IF('Extrato 1'!$NI$13='Extrato 1'!$NG$14,'Extrato 1'!$HE$2,IF('Extrato 1'!$NI$13='Extrato 1'!$NH$14,'Extrato 1'!$HG$2,""))</f>
        <v>colocada</v>
      </c>
      <c r="HZ30" s="30" t="str">
        <f>IF('Extrato 1'!$NI$13='Extrato 1'!$NG$14,'Extrato 1'!$HE$2,IF('Extrato 1'!$NI$13='Extrato 1'!$NH$14,'Extrato 1'!$HG$2,""))</f>
        <v>colocada</v>
      </c>
      <c r="IA30" s="30" t="str">
        <f>IF('Extrato 1'!$NI$13='Extrato 1'!$NG$14,'Extrato 1'!$HE$2,IF('Extrato 1'!$NI$13='Extrato 1'!$NH$14,'Extrato 1'!$HG$2,""))</f>
        <v>colocada</v>
      </c>
      <c r="IB30" s="30" t="str">
        <f>IF('Extrato 1'!$NI$13='Extrato 1'!$NG$14,'Extrato 1'!$HE$2,IF('Extrato 1'!$NI$13='Extrato 1'!$NH$14,'Extrato 1'!$HG$2,""))</f>
        <v>colocada</v>
      </c>
      <c r="IC30" s="30" t="str">
        <f>IF('Extrato 1'!GL30=0,"",'Extrato 1'!GL30)</f>
        <v/>
      </c>
      <c r="ID30" s="30" t="str">
        <f>IF('Extrato 1'!GM30=0,"",'Extrato 1'!GM30)</f>
        <v/>
      </c>
      <c r="IE30" s="30" t="str">
        <f>IF('Extrato 1'!GN30=0,"",'Extrato 1'!GN30)</f>
        <v/>
      </c>
      <c r="IF30" s="30" t="str">
        <f>IF('Extrato 1'!GO30=0,"",'Extrato 1'!GO30)</f>
        <v/>
      </c>
      <c r="IG30" s="30" t="str">
        <f>IF('Extrato 1'!GP30=0,"",'Extrato 1'!GP30)</f>
        <v/>
      </c>
      <c r="IH30" s="30" t="str">
        <f>IF('Extrato 1'!GQ30=0,"",'Extrato 1'!GQ30)</f>
        <v/>
      </c>
      <c r="II30" s="14" t="str">
        <f>IF('Extrato 1'!HE30='Extrato 1'!$GV$2,'Extrato 1'!HE30&amp;" "&amp;'Extrato 1'!HK30&amp;" "&amp;'Extrato 1'!HQ30&amp;" "&amp;'Extrato 1'!HW30,'Extrato 1'!GS30&amp;" "&amp;"("&amp;'Extrato 1'!$GK$6&amp;": "&amp;'Extrato 1'!GY30&amp;") "&amp;'Extrato 1'!HE30&amp;" "&amp;'Extrato 1'!HK30&amp;" "&amp;'Extrato 1'!HQ30&amp;" "&amp;'Extrato 1'!HW30&amp;" ("&amp;'Extrato 1'!IC30&amp;")")</f>
        <v>semelhante a 1ª colocada</v>
      </c>
      <c r="IJ30" s="14" t="str">
        <f>IF('Extrato 1'!HF30='Extrato 1'!$GV$2,'Extrato 1'!HF30&amp;" "&amp;'Extrato 1'!HL30&amp;" "&amp;'Extrato 1'!HR30&amp;" "&amp;'Extrato 1'!HX30,'Extrato 1'!GT30&amp;" "&amp;"("&amp;'Extrato 1'!$GK$6&amp;": "&amp;'Extrato 1'!GZ30&amp;") "&amp;'Extrato 1'!HF30&amp;" "&amp;'Extrato 1'!HL30&amp;" "&amp;'Extrato 1'!HR30&amp;" "&amp;'Extrato 1'!HX30&amp;" ("&amp;'Extrato 1'!ID30&amp;")")</f>
        <v>semelhante a 2ª colocada</v>
      </c>
      <c r="IK30" s="14" t="str">
        <f>IF('Extrato 1'!HG30='Extrato 1'!$GV$2,'Extrato 1'!HG30&amp;" "&amp;'Extrato 1'!HM30&amp;" "&amp;'Extrato 1'!HS30&amp;" "&amp;'Extrato 1'!HY30,'Extrato 1'!GU30&amp;" "&amp;"("&amp;'Extrato 1'!$GK$6&amp;": "&amp;'Extrato 1'!HA30&amp;") "&amp;'Extrato 1'!HG30&amp;" "&amp;'Extrato 1'!HM30&amp;" "&amp;'Extrato 1'!HS30&amp;" "&amp;'Extrato 1'!HY30&amp;" ("&amp;'Extrato 1'!IE30&amp;")")</f>
        <v>semelhante a 3ª colocada</v>
      </c>
      <c r="IL30" s="14" t="str">
        <f>IF('Extrato 1'!HH30='Extrato 1'!$GV$2,'Extrato 1'!HH30&amp;" "&amp;'Extrato 1'!HN30&amp;" "&amp;'Extrato 1'!HT30&amp;" "&amp;'Extrato 1'!HZ30,'Extrato 1'!GV30&amp;" "&amp;"("&amp;'Extrato 1'!$GK$6&amp;": "&amp;'Extrato 1'!HB30&amp;") "&amp;'Extrato 1'!HH30&amp;" "&amp;'Extrato 1'!HN30&amp;" "&amp;'Extrato 1'!HT30&amp;" "&amp;'Extrato 1'!HZ30&amp;" ("&amp;'Extrato 1'!IF30&amp;")")</f>
        <v>semelhante a 4ª colocada</v>
      </c>
      <c r="IM30" s="14" t="str">
        <f>IF('Extrato 1'!HI30='Extrato 1'!$GV$2,'Extrato 1'!HI30&amp;" "&amp;'Extrato 1'!HO30&amp;" "&amp;'Extrato 1'!HU30&amp;" "&amp;'Extrato 1'!IA30,'Extrato 1'!GW30&amp;" "&amp;"("&amp;'Extrato 1'!$GK$6&amp;": "&amp;'Extrato 1'!HC30&amp;") "&amp;'Extrato 1'!HI30&amp;" "&amp;'Extrato 1'!HO30&amp;" "&amp;'Extrato 1'!HU30&amp;" "&amp;'Extrato 1'!IA30&amp;" ("&amp;'Extrato 1'!IG30&amp;")")</f>
        <v>semelhante a 5ª colocada</v>
      </c>
      <c r="IN30" s="14" t="str">
        <f>IF('Extrato 1'!HJ30='Extrato 1'!$GV$2,'Extrato 1'!HJ30&amp;" "&amp;'Extrato 1'!HP30&amp;" "&amp;'Extrato 1'!HV30&amp;" "&amp;'Extrato 1'!IB30,'Extrato 1'!GX30&amp;" "&amp;"("&amp;'Extrato 1'!$GK$6&amp;": "&amp;'Extrato 1'!HD30&amp;") "&amp;'Extrato 1'!HJ30&amp;" "&amp;'Extrato 1'!HP30&amp;" "&amp;'Extrato 1'!HV30&amp;" "&amp;'Extrato 1'!IB30&amp;" ("&amp;'Extrato 1'!IH30&amp;")")</f>
        <v>semelhante a 7ª colocada</v>
      </c>
      <c r="MB30" s="32">
        <f t="shared" si="12"/>
        <v>26</v>
      </c>
      <c r="MC30" s="32">
        <v>28</v>
      </c>
      <c r="MD30" s="32" t="str">
        <f>IF('Extrato 1'!X28=0,"",'Extrato 1'!X28)</f>
        <v/>
      </c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</row>
    <row r="31" spans="2:369" ht="15" customHeight="1" x14ac:dyDescent="0.25">
      <c r="B31" s="19">
        <f>'Extrato 1'!MC33</f>
        <v>31</v>
      </c>
      <c r="C31" s="7">
        <f>Esboço!AX29</f>
        <v>29</v>
      </c>
      <c r="D31" s="4" t="str">
        <f>IF('Análise Quantitativa'!R65=0,"",'Análise Quantitativa'!R65)</f>
        <v/>
      </c>
      <c r="E31" s="3" t="str">
        <f>IF('Análise Quantitativa'!P65=0,"",'Análise Quantitativa'!P65)</f>
        <v/>
      </c>
      <c r="F31" s="19" t="str">
        <f t="shared" si="0"/>
        <v/>
      </c>
      <c r="G31" s="19" t="str">
        <f t="shared" si="1"/>
        <v/>
      </c>
      <c r="H31" s="22" t="str">
        <v/>
      </c>
      <c r="I31" s="22" t="str">
        <v/>
      </c>
      <c r="J31" s="76" t="str">
        <f>IFERROR(IF('Análise Quantitativa'!$D$30="Máximo",RANK(D31,$D$3:$D$72,0),IF('Análise Quantitativa'!$D$30="Mínimo",RANK(D31,$D$3:$D$72,1),IF('Análise Quantitativa'!$D$30="- Mínimo",RANK(D31,$D$3:$D$72,1),""))),"")</f>
        <v/>
      </c>
      <c r="K31" s="76" t="str">
        <f>IFERROR(IF('Análise Quantitativa'!$D$30="Máximo",_xlfn.RANK.EQ(D31,$D$3:$D$72,0)+COUNTIF($D$3:D31,D31)-1,IF('Análise Quantitativa'!$D$30="Mínimo",_xlfn.RANK.EQ(D31,$D$3:$D$72,1)+COUNTIF($D$3:D31,D31)-1,IF('Análise Quantitativa'!$D$30="- Mínimo",_xlfn.RANK.EQ(D31,$D$3:$D$72,1)+COUNTIF($D$3:D31,D31)-1,""))),"")</f>
        <v/>
      </c>
      <c r="L31" s="6" t="str">
        <f>IFERROR(IF(ISBLANK(D31),"",IF(AND(D31&gt;'Extrato 1'!$EW$3),'Extrato 1'!$HR$2,IF(AND(D31&lt;'Extrato 1'!$EX$3),'Extrato 1'!$HQ$2,'Extrato 1'!$HP$2))),"")</f>
        <v>&gt;₯</v>
      </c>
      <c r="M31" s="6" t="e">
        <f>IF((((IF(AND('Extrato 1'!D31&gt;'Extrato 1'!$EW$3),(('Extrato 1'!$EW$3-'Extrato 1'!D31)/'Extrato 1'!D31),IF(AND('Extrato 1'!D31&lt;'Extrato 1'!$EX$3),(('Extrato 1'!$EX$3-'Extrato 1'!D31)/'Extrato 1'!D31),'Extrato 1'!$HW$2)))))&lt;0,IF(AND('Extrato 1'!D31&gt;'Extrato 1'!$EW$3),(('Extrato 1'!$EW$3-'Extrato 1'!D31)/'Extrato 1'!D31),IF(AND('Extrato 1'!D31&lt;'Extrato 1'!$EX$3),(('Extrato 1'!$EX$3-'Extrato 1'!D31)/'Extrato 1'!D31),'Extrato 1'!$HW$2))*-1,IF(AND('Extrato 1'!D31&gt;'Extrato 1'!$EW$3),(('Extrato 1'!$EW$3-'Extrato 1'!D31)/'Extrato 1'!D31),IF(AND('Extrato 1'!D31&lt;'Extrato 1'!$EX$3),(('Extrato 1'!$EX$3-'Extrato 1'!D31)/'Extrato 1'!D31),'Extrato 1'!$HW$2)))</f>
        <v>#VALUE!</v>
      </c>
      <c r="N31" s="6" t="e">
        <f>IF(AND(D31&gt;'Extrato 1'!$EW$3),M31,"")</f>
        <v>#VALUE!</v>
      </c>
      <c r="O31" s="6" t="str">
        <f>IF(D31&lt;'Extrato 1'!$EX$3,M31,"")</f>
        <v/>
      </c>
      <c r="P31" s="5" t="str">
        <f>IF('Extrato 1'!L31='Extrato 1'!$HP$2,'Extrato 1'!D31,"")</f>
        <v/>
      </c>
      <c r="Q31" s="4" t="str">
        <f>IF(ISNA(HLOOKUP($Q$2,'Extrato 1'!$ME$3:$NE$74,B31,0)),"",IF(HLOOKUP($Q$2,'Extrato 1'!$ME$3:$NE$74,B31,0)="","",IF(HLOOKUP($Q$2,'Extrato 1'!$ME$3:$NE$74,B31,0)=0,"",HLOOKUP($Q$2,'Extrato 1'!$ME$3:$NE$74,B31,0))))</f>
        <v/>
      </c>
      <c r="S31" s="77" t="str">
        <f t="shared" si="6"/>
        <v/>
      </c>
      <c r="T31" s="19" t="str">
        <f t="shared" si="2"/>
        <v/>
      </c>
      <c r="U31" s="3" t="str">
        <f>IF('Análise Quantitativa'!C65=0,"",'Análise Quantitativa'!C65)</f>
        <v/>
      </c>
      <c r="V31" s="19" t="str">
        <f t="shared" si="3"/>
        <v/>
      </c>
      <c r="X31" s="19" t="str">
        <f t="shared" si="4"/>
        <v/>
      </c>
      <c r="Y31" s="19" t="str">
        <f t="shared" si="5"/>
        <v/>
      </c>
      <c r="AA31" s="19" t="str">
        <f>IF('Extrato 1'!D31='Extrato 1'!$EF$3,'Extrato 1'!E31,"")</f>
        <v/>
      </c>
      <c r="AB31" s="19" t="str">
        <f>IF(AA31="","-",'Extrato 1'!S31)</f>
        <v>-</v>
      </c>
      <c r="AC31" s="19" t="str">
        <v/>
      </c>
      <c r="AD31" s="19" t="str">
        <f>IF(AC31="","",VLOOKUP(AC31,'Extrato 1'!$S$3:$U$72,3,0))</f>
        <v/>
      </c>
      <c r="AE31" s="2" t="str">
        <f>IF(AC31="","",AD31&amp;" ("&amp;VLOOKUP(AC31,'Extrato 1'!$S$3:$U$72,2,0)&amp;")")</f>
        <v/>
      </c>
      <c r="AF31" s="19" t="str">
        <f>IF('Extrato 1'!D31='Extrato 1'!$EF$4,'Extrato 1'!E31,"")</f>
        <v/>
      </c>
      <c r="AG31" s="19" t="str">
        <f>IF(AF31="","-",'Extrato 1'!$S31)</f>
        <v>-</v>
      </c>
      <c r="AH31" s="19" t="str">
        <v/>
      </c>
      <c r="AI31" s="19" t="str">
        <f>IF(AH31="","",VLOOKUP(AH31,'Extrato 1'!$S$3:$U$72,3,0))</f>
        <v/>
      </c>
      <c r="AJ31" s="2" t="str">
        <f>IF(AH31="","",AI31&amp;" ("&amp;VLOOKUP(AH31,'Extrato 1'!$S$3:$U$72,2,0)&amp;")")</f>
        <v/>
      </c>
      <c r="AK31" s="19" t="str">
        <f>IF('Extrato 1'!D31='Extrato 1'!$EF$5,'Extrato 1'!E31,"")</f>
        <v/>
      </c>
      <c r="AL31" s="19" t="str">
        <f>IF(AK31="","-",'Extrato 1'!$S31)</f>
        <v>-</v>
      </c>
      <c r="AM31" s="19" t="str">
        <v/>
      </c>
      <c r="AN31" s="19" t="str">
        <f>IF(AM31="","",VLOOKUP(AM31,'Extrato 1'!$S$3:$U$72,3,0))</f>
        <v/>
      </c>
      <c r="AO31" s="2" t="str">
        <f>IF(AM31="","",AN31&amp;" ("&amp;VLOOKUP(AM31,'Extrato 1'!$S$3:$U$72,2,0)&amp;")")</f>
        <v/>
      </c>
      <c r="AP31" s="19" t="str">
        <f>IF('Extrato 1'!D31='Extrato 1'!$EF$6,'Extrato 1'!E31,"")</f>
        <v/>
      </c>
      <c r="AQ31" s="19" t="str">
        <f>IF(AP31="","-",'Extrato 1'!$S31)</f>
        <v>-</v>
      </c>
      <c r="AR31" s="19" t="str">
        <v/>
      </c>
      <c r="AS31" s="19" t="str">
        <f>IF(AR31="","",VLOOKUP(AR31,'Extrato 1'!$S$3:$U$72,3,0))</f>
        <v/>
      </c>
      <c r="AT31" s="2" t="str">
        <f>IF(AR31="","",AS31&amp;" ("&amp;VLOOKUP(AR31,'Extrato 1'!$S$3:$U$72,2,0)&amp;")")</f>
        <v/>
      </c>
      <c r="AU31" s="19" t="str">
        <f>IF('Extrato 1'!D31='Extrato 1'!$EF$7,'Extrato 1'!E31,"")</f>
        <v/>
      </c>
      <c r="AV31" s="19" t="str">
        <f>IF(AU31="","-",'Extrato 1'!$S31)</f>
        <v>-</v>
      </c>
      <c r="AW31" s="19" t="str">
        <v/>
      </c>
      <c r="AX31" s="19" t="str">
        <f>IF(AW31="","",VLOOKUP(AW31,'Extrato 1'!$S$3:$U$72,3,0))</f>
        <v/>
      </c>
      <c r="AY31" s="2" t="str">
        <f>IF(AW31="","",AX31&amp;" ("&amp;VLOOKUP(AW31,'Extrato 1'!$S$3:$U$72,2,0)&amp;")")</f>
        <v/>
      </c>
      <c r="AZ31" s="19" t="str">
        <f>IF('Extrato 1'!D31='Extrato 1'!$EF$8,'Extrato 1'!E31,"")</f>
        <v/>
      </c>
      <c r="BA31" s="19" t="str">
        <f>IF(AZ31="","-",'Extrato 1'!$S31)</f>
        <v>-</v>
      </c>
      <c r="BB31" s="19" t="str">
        <v/>
      </c>
      <c r="BC31" s="19" t="str">
        <f>IF(BB31="","",VLOOKUP(BB31,'Extrato 1'!$S$3:$U$72,3,0))</f>
        <v/>
      </c>
      <c r="BD31" s="2" t="str">
        <f>IF(BB31="","",BC31&amp;" ("&amp;VLOOKUP(BB31,'Extrato 1'!$S$3:$U$72,2,0)&amp;")")</f>
        <v/>
      </c>
      <c r="BE31" s="19" t="str">
        <f>IF('Extrato 1'!D31='Extrato 1'!$EF$9,'Extrato 1'!E31,"")</f>
        <v/>
      </c>
      <c r="BF31" s="19" t="str">
        <f>IF(BE31="","-",'Extrato 1'!$S31)</f>
        <v>-</v>
      </c>
      <c r="BG31" s="19" t="str">
        <v/>
      </c>
      <c r="BH31" s="19" t="str">
        <f>IF(BG31="","",VLOOKUP(BG31,'Extrato 1'!$S$3:$U$72,3,0))</f>
        <v/>
      </c>
      <c r="BI31" s="2" t="str">
        <f>IF(BG31="","",BH31&amp;" ("&amp;VLOOKUP(BG31,'Extrato 1'!$S$3:$U$72,2,0)&amp;")")</f>
        <v/>
      </c>
      <c r="BJ31" s="8"/>
      <c r="BK31" s="19" t="str">
        <f>IF('Extrato 1'!D31='Extrato 1'!$EH$3,'Extrato 1'!E31,"")</f>
        <v/>
      </c>
      <c r="BL31" s="19" t="str">
        <f>IF(BK31="","-",'Extrato 1'!S31)</f>
        <v>-</v>
      </c>
      <c r="BM31" s="19" t="str">
        <v/>
      </c>
      <c r="BN31" s="19" t="str">
        <f>IF(BM31="","",VLOOKUP(BM31,'Extrato 1'!$S$3:$U$72,3,0))</f>
        <v/>
      </c>
      <c r="BO31" s="2" t="str">
        <f>IF(BM31="","",BN31&amp;" ("&amp;VLOOKUP(BM31,'Extrato 1'!$S$3:$U$72,2,0)&amp;")")</f>
        <v/>
      </c>
      <c r="BP31" s="19" t="str">
        <f>IF('Extrato 1'!D31='Extrato 1'!$EH$4,'Extrato 1'!E31,"")</f>
        <v/>
      </c>
      <c r="BQ31" s="19" t="str">
        <f>IF(BP31="","-",'Extrato 1'!$S31)</f>
        <v>-</v>
      </c>
      <c r="BR31" s="19" t="str">
        <v/>
      </c>
      <c r="BS31" s="19" t="str">
        <f>IF(BR31="","",VLOOKUP(BR31,'Extrato 1'!$S$3:$U$72,3,0))</f>
        <v/>
      </c>
      <c r="BT31" s="2" t="str">
        <f>IF(BR31="","",BS31&amp;" ("&amp;VLOOKUP(BR31,'Extrato 1'!$S$3:$U$72,2,0)&amp;")")</f>
        <v/>
      </c>
      <c r="BU31" s="19" t="str">
        <f>IF('Extrato 1'!D31='Extrato 1'!$EH$5,'Extrato 1'!E31,"")</f>
        <v/>
      </c>
      <c r="BV31" s="19" t="str">
        <f>IF(BU31="","-",'Extrato 1'!$S31)</f>
        <v>-</v>
      </c>
      <c r="BW31" s="19" t="str">
        <v/>
      </c>
      <c r="BX31" s="19" t="str">
        <f>IF(BW31="","",VLOOKUP(BW31,'Extrato 1'!$S$3:$U$72,3,0))</f>
        <v/>
      </c>
      <c r="BY31" s="2" t="str">
        <f>IF(BW31="","",BX31&amp;" ("&amp;VLOOKUP(BW31,'Extrato 1'!$S$3:$U$72,2,0)&amp;")")</f>
        <v/>
      </c>
      <c r="BZ31" s="19" t="str">
        <f>IF('Extrato 1'!D31='Extrato 1'!$EH$6,'Extrato 1'!E31,"")</f>
        <v/>
      </c>
      <c r="CA31" s="19" t="str">
        <f>IF(BZ31="","-",'Extrato 1'!$S31)</f>
        <v>-</v>
      </c>
      <c r="CB31" s="19" t="str">
        <v/>
      </c>
      <c r="CC31" s="19" t="str">
        <f>IF(CB31="","",VLOOKUP(CB31,'Extrato 1'!$S$3:$U$72,3,0))</f>
        <v/>
      </c>
      <c r="CD31" s="2" t="str">
        <f>IF(CB31="","",CC31&amp;" ("&amp;VLOOKUP(CB31,'Extrato 1'!$S$3:$U$72,2,0)&amp;")")</f>
        <v/>
      </c>
      <c r="CE31" s="19" t="str">
        <f>IF('Extrato 1'!D31='Extrato 1'!$EH$7,'Extrato 1'!E31,"")</f>
        <v/>
      </c>
      <c r="CF31" s="19" t="str">
        <f>IF(CE31="","-",'Extrato 1'!$S31)</f>
        <v>-</v>
      </c>
      <c r="CG31" s="19" t="str">
        <v/>
      </c>
      <c r="CH31" s="19" t="str">
        <f>IF(CG31="","",VLOOKUP(CG31,'Extrato 1'!$S$3:$U$72,3,0))</f>
        <v/>
      </c>
      <c r="CI31" s="2" t="str">
        <f>IF(CG31="","",CH31&amp;" ("&amp;VLOOKUP(CG31,'Extrato 1'!$S$3:$U$72,2,0)&amp;")")</f>
        <v/>
      </c>
      <c r="CJ31" s="19" t="str">
        <f>IF('Extrato 1'!D31='Extrato 1'!$EH$8,'Extrato 1'!E31,"")</f>
        <v/>
      </c>
      <c r="CK31" s="19" t="str">
        <f>IF(CJ31="","-",'Extrato 1'!$S31)</f>
        <v>-</v>
      </c>
      <c r="CL31" s="19" t="str">
        <v/>
      </c>
      <c r="CM31" s="19" t="str">
        <f>IF(CL31="","",VLOOKUP(CL31,'Extrato 1'!$S$3:$U$72,3,0))</f>
        <v/>
      </c>
      <c r="CN31" s="2" t="str">
        <f>IF(CL31="","",CM31&amp;" ("&amp;VLOOKUP(CL31,'Extrato 1'!$S$3:$U$72,2,0)&amp;")")</f>
        <v/>
      </c>
      <c r="CO31" s="19" t="str">
        <f>IF('Extrato 1'!D31='Extrato 1'!$EH$9,'Extrato 1'!E31,"")</f>
        <v/>
      </c>
      <c r="CP31" s="19" t="str">
        <f>IF(CO31="","-",'Extrato 1'!$S31)</f>
        <v>-</v>
      </c>
      <c r="CQ31" s="19" t="str">
        <v/>
      </c>
      <c r="CR31" s="19" t="str">
        <f>IF(CQ31="","",VLOOKUP(CQ31,'Extrato 1'!$S$3:$U$72,3,0))</f>
        <v/>
      </c>
      <c r="CS31" s="2" t="str">
        <f>IF(CQ31="","",CR31&amp;" ("&amp;VLOOKUP(CQ31,'Extrato 1'!$S$3:$U$72,2,0)&amp;")")</f>
        <v/>
      </c>
      <c r="CU31" s="19" t="str">
        <f>IF('Extrato 1'!D31='Extrato 1'!$EJ$3,'Extrato 1'!E31,"")</f>
        <v/>
      </c>
      <c r="CV31" s="19" t="str">
        <f>IF(CU31="","-",'Extrato 1'!S31)</f>
        <v>-</v>
      </c>
      <c r="CW31" s="19" t="str">
        <v/>
      </c>
      <c r="CX31" s="19" t="str">
        <f>IF(CW31="","",VLOOKUP(CW31,'Extrato 1'!$S$3:$U$72,3,0))</f>
        <v/>
      </c>
      <c r="CY31" s="2" t="str">
        <f>IF(CW31="","",CX31&amp;" ("&amp;VLOOKUP(CW31,'Extrato 1'!$S$3:$U$72,2,0)&amp;")")</f>
        <v/>
      </c>
      <c r="CZ31" s="19" t="str">
        <f>IF('Extrato 1'!D31='Extrato 1'!$EJ$4,'Extrato 1'!E31,"")</f>
        <v/>
      </c>
      <c r="DA31" s="19" t="str">
        <f>IF(CZ31="","-",'Extrato 1'!$S31)</f>
        <v>-</v>
      </c>
      <c r="DB31" s="19" t="str">
        <v/>
      </c>
      <c r="DC31" s="19" t="str">
        <f>IF(DB31="","",VLOOKUP(DB31,'Extrato 1'!$S$3:$U$72,3,0))</f>
        <v/>
      </c>
      <c r="DD31" s="2" t="str">
        <f>IF(DB31="","",DC31&amp;" ("&amp;VLOOKUP(DB31,'Extrato 1'!$S$3:$U$72,2,0)&amp;")")</f>
        <v/>
      </c>
      <c r="DE31" s="19" t="str">
        <f>IF('Extrato 1'!D31='Extrato 1'!$EJ$5,'Extrato 1'!E31,"")</f>
        <v/>
      </c>
      <c r="DF31" s="19" t="str">
        <f>IF(DE31="","-",'Extrato 1'!$S31)</f>
        <v>-</v>
      </c>
      <c r="DG31" s="19" t="str">
        <v/>
      </c>
      <c r="DH31" s="19" t="str">
        <f>IF(DG31="","",VLOOKUP(DG31,'Extrato 1'!$S$3:$U$72,3,0))</f>
        <v/>
      </c>
      <c r="DI31" s="2" t="str">
        <f>IF(DG31="","",DH31&amp;" ("&amp;VLOOKUP(DG31,'Extrato 1'!$S$3:$U$72,2,0)&amp;")")</f>
        <v/>
      </c>
      <c r="DJ31" s="19" t="str">
        <f>IF('Extrato 1'!D31='Extrato 1'!$EJ$6,'Extrato 1'!E31,"")</f>
        <v/>
      </c>
      <c r="DK31" s="19" t="str">
        <f>IF(DJ31="","-",'Extrato 1'!$S31)</f>
        <v>-</v>
      </c>
      <c r="DL31" s="19" t="str">
        <v/>
      </c>
      <c r="DM31" s="19" t="str">
        <f>IF(DL31="","",VLOOKUP(DL31,'Extrato 1'!$S$3:$U$72,3,0))</f>
        <v/>
      </c>
      <c r="DN31" s="2" t="str">
        <f>IF(DL31="","",DM31&amp;" ("&amp;VLOOKUP(DL31,'Extrato 1'!$S$3:$U$72,2,0)&amp;")")</f>
        <v/>
      </c>
      <c r="DO31" s="19" t="str">
        <f>IF('Extrato 1'!D31='Extrato 1'!$EJ$7,'Extrato 1'!E31,"")</f>
        <v/>
      </c>
      <c r="DP31" s="19" t="str">
        <f>IF(DO31="","-",'Extrato 1'!$S31)</f>
        <v>-</v>
      </c>
      <c r="DQ31" s="19" t="str">
        <v/>
      </c>
      <c r="DR31" s="19" t="str">
        <f>IF(DQ31="","",VLOOKUP(DQ31,'Extrato 1'!$S$3:$U$72,3,0))</f>
        <v/>
      </c>
      <c r="DS31" s="2" t="str">
        <f>IF(DQ31="","",DR31&amp;" ("&amp;VLOOKUP(DQ31,'Extrato 1'!$S$3:$U$72,2,0)&amp;")")</f>
        <v/>
      </c>
      <c r="DT31" s="19" t="str">
        <f>IF('Extrato 1'!D31='Extrato 1'!$EJ$8,'Extrato 1'!E31,"")</f>
        <v/>
      </c>
      <c r="DU31" s="19" t="str">
        <f>IF(DT31="","-",'Extrato 1'!$S31)</f>
        <v>-</v>
      </c>
      <c r="DV31" s="19" t="str">
        <v/>
      </c>
      <c r="DW31" s="19" t="str">
        <f>IF(DV31="","",VLOOKUP(DV31,'Extrato 1'!$S$3:$U$72,3,0))</f>
        <v/>
      </c>
      <c r="DX31" s="2" t="str">
        <f>IF(DV31="","",DW31&amp;" ("&amp;VLOOKUP(DV31,'Extrato 1'!$S$3:$U$72,2,0)&amp;")")</f>
        <v/>
      </c>
      <c r="DY31" s="19" t="str">
        <f>IF('Extrato 1'!D31='Extrato 1'!$EJ$9,'Extrato 1'!E31,"")</f>
        <v/>
      </c>
      <c r="DZ31" s="19" t="str">
        <f>IF(DY31="","-",'Extrato 1'!$S31)</f>
        <v>-</v>
      </c>
      <c r="EA31" s="19" t="str">
        <v/>
      </c>
      <c r="EB31" s="19" t="str">
        <f>IF(EA31="","",VLOOKUP(EA31,'Extrato 1'!$S$3:$U$72,3,0))</f>
        <v/>
      </c>
      <c r="EC31" s="2" t="str">
        <f>IF(EA31="","",EB31&amp;" ("&amp;VLOOKUP(EA31,'Extrato 1'!$S$3:$U$72,2,0)&amp;")")</f>
        <v/>
      </c>
      <c r="FM31" s="78">
        <v>29</v>
      </c>
      <c r="FN31" s="78" t="str">
        <f>IF('Extrato 1'!$FG$13='Extrato 1'!$GB$29,'Extrato 1'!AE31,IF('Extrato 1'!$FG$13='Extrato 1'!$GC$29,'Extrato 1'!BO31,IF('Extrato 1'!$FG$13='Extrato 1'!$EJ$2,'Extrato 1'!CY31,"")))</f>
        <v/>
      </c>
      <c r="FO31" s="78">
        <v>29</v>
      </c>
      <c r="FP31" s="78" t="str">
        <f>IF('Extrato 1'!$FG$13='Extrato 1'!$GB$29,'Extrato 1'!AJ31,IF('Extrato 1'!$FG$13='Extrato 1'!$GC$29,'Extrato 1'!BT31,IF('Extrato 1'!$FG$13='Extrato 1'!$EJ$2,'Extrato 1'!DD31,"")))</f>
        <v/>
      </c>
      <c r="FQ31" s="78">
        <v>29</v>
      </c>
      <c r="FR31" s="78" t="str">
        <f>IF('Extrato 1'!$FG$13='Extrato 1'!$GB$29,'Extrato 1'!AO31,IF('Extrato 1'!$FG$13='Extrato 1'!$GC$29,'Extrato 1'!BY31,IF('Extrato 1'!$FG$13='Extrato 1'!$EJ$2,'Extrato 1'!DI31,"")))</f>
        <v/>
      </c>
      <c r="FS31" s="78">
        <v>29</v>
      </c>
      <c r="FT31" s="78" t="str">
        <f>IF('Extrato 1'!$FG$13='Extrato 1'!$GB$29,'Extrato 1'!AT31,IF('Extrato 1'!$FG$13='Extrato 1'!$GC$29,'Extrato 1'!CD31,IF('Extrato 1'!$FG$13='Extrato 1'!$EJ$2,'Extrato 1'!DN31,"")))</f>
        <v/>
      </c>
      <c r="FU31" s="78">
        <v>29</v>
      </c>
      <c r="FV31" s="78" t="str">
        <f>IF('Extrato 1'!$FG$13='Extrato 1'!$GB$29,'Extrato 1'!AY31,IF('Extrato 1'!$FG$13='Extrato 1'!$GC$29,'Extrato 1'!CI31,IF('Extrato 1'!$FG$13='Extrato 1'!$EJ$2,'Extrato 1'!DS31,"")))</f>
        <v/>
      </c>
      <c r="FW31" s="78">
        <v>29</v>
      </c>
      <c r="FX31" s="78" t="str">
        <f>IF('Extrato 1'!$FG$13='Extrato 1'!$GB$29,'Extrato 1'!BD31,IF('Extrato 1'!$FG$13='Extrato 1'!$GC$29,'Extrato 1'!CN31,IF('Extrato 1'!$FG$13='Extrato 1'!$EJ$2,'Extrato 1'!DX31,"")))</f>
        <v/>
      </c>
      <c r="FY31" s="78">
        <v>29</v>
      </c>
      <c r="FZ31" s="78" t="str">
        <f>IF('Extrato 1'!$FG$13='Extrato 1'!$GB$29,'Extrato 1'!BI31,IF('Extrato 1'!$FG$13='Extrato 1'!$GC$29,'Extrato 1'!CS31,IF('Extrato 1'!$FG$13='Extrato 1'!$EJ$2,'Extrato 1'!EC31,"")))</f>
        <v/>
      </c>
      <c r="GB31" s="13" t="str">
        <f>IF('Extrato 1'!EG4=1,'Extrato 1'!AJ3,IF('Extrato 1'!EG4=2,'Extrato 1'!AJ3&amp;" e "&amp;'Extrato 1'!AJ4,IF('Extrato 1'!EG4=3,'Extrato 1'!AJ3&amp;", "&amp;'Extrato 1'!AJ4&amp;" e "&amp;'Extrato 1'!AJ5,IF('Extrato 1'!EG4=4,'Extrato 1'!AJ3&amp;", "&amp;'Extrato 1'!AJ4&amp;", "&amp;'Extrato 1'!AJ5&amp;" e "&amp;'Extrato 1'!AJ6,IF('Extrato 1'!EG4=5,'Extrato 1'!AJ3&amp;", "&amp;'Extrato 1'!AJ4&amp;", "&amp;'Extrato 1'!AJ5&amp;", "&amp;'Extrato 1'!AJ6&amp;" e "&amp;'Extrato 1'!AJ7,IF('Extrato 1'!EG4=6,'Extrato 1'!AJ3&amp;", "&amp;'Extrato 1'!AJ4&amp;", "&amp;'Extrato 1'!AJ5&amp;", "&amp;'Extrato 1'!AJ6&amp;", "&amp;'Extrato 1'!AJ7&amp;" e "&amp;'Extrato 1'!AJ8,IF('Extrato 1'!EG4=7,'Extrato 1'!AJ3&amp;", "&amp;'Extrato 1'!AJ4&amp;", "&amp;'Extrato 1'!AJ5&amp;", "&amp;'Extrato 1'!AJ6&amp;", "&amp;'Extrato 1'!AJ7&amp;", "&amp;'Extrato 1'!AJ8&amp;" e "&amp;'Extrato 1'!AJ9,IF('Extrato 1'!EG4=8,'Extrato 1'!AJ3&amp;", "&amp;'Extrato 1'!AJ4&amp;", "&amp;'Extrato 1'!AJ5&amp;", "&amp;'Extrato 1'!AJ6&amp;", "&amp;'Extrato 1'!AJ7&amp;", "&amp;'Extrato 1'!AJ8&amp;", "&amp;'Extrato 1'!AJ9&amp;" e "&amp;'Extrato 1'!AJ10,IF('Extrato 1'!EG4=9,'Extrato 1'!AJ3&amp;", "&amp;'Extrato 1'!AJ4&amp;", "&amp;'Extrato 1'!AJ5&amp;", "&amp;'Extrato 1'!AJ6&amp;", "&amp;'Extrato 1'!AJ7&amp;", "&amp;'Extrato 1'!AJ8&amp;", "&amp;'Extrato 1'!AJ9&amp;", "&amp;'Extrato 1'!AJ10&amp;" e "&amp;'Extrato 1'!AJ11,IF('Extrato 1'!EG4=10,'Extrato 1'!AJ3&amp;", "&amp;'Extrato 1'!AJ4&amp;", "&amp;'Extrato 1'!AJ5&amp;", "&amp;'Extrato 1'!AJ6&amp;", "&amp;'Extrato 1'!AJ7&amp;", "&amp;'Extrato 1'!AJ8&amp;", "&amp;'Extrato 1'!AJ9&amp;", "&amp;'Extrato 1'!AJ10&amp;", "&amp;'Extrato 1'!AJ11&amp;" e "&amp;'Extrato 1'!AJ12,IF('Extrato 1'!EG4=11,'Extrato 1'!AJ3&amp;", "&amp;'Extrato 1'!AJ4&amp;", "&amp;'Extrato 1'!AJ5&amp;", "&amp;'Extrato 1'!AJ6&amp;", "&amp;'Extrato 1'!AJ7&amp;", "&amp;'Extrato 1'!AJ8&amp;", "&amp;'Extrato 1'!AJ9&amp;", "&amp;'Extrato 1'!AJ10&amp;", "&amp;'Extrato 1'!AJ11&amp;", "&amp;'Extrato 1'!AJ12&amp;" e "&amp;'Extrato 1'!AJ13,IF('Extrato 1'!EG4=12,'Extrato 1'!AJ3&amp;", "&amp;'Extrato 1'!AJ4&amp;", "&amp;'Extrato 1'!AJ5&amp;", "&amp;'Extrato 1'!AJ6&amp;", "&amp;'Extrato 1'!AJ7&amp;", "&amp;'Extrato 1'!AJ8&amp;", "&amp;'Extrato 1'!AJ9&amp;", "&amp;'Extrato 1'!AJ10&amp;", "&amp;'Extrato 1'!AJ11&amp;", "&amp;'Extrato 1'!AJ12&amp;", "&amp;'Extrato 1'!AJ13&amp;" e "&amp;'Extrato 1'!AJ14,IF('Extrato 1'!EG4=13,'Extrato 1'!AJ3&amp;", "&amp;'Extrato 1'!AJ4&amp;", "&amp;'Extrato 1'!AJ5&amp;", "&amp;'Extrato 1'!AJ6&amp;", "&amp;'Extrato 1'!AJ7&amp;", "&amp;'Extrato 1'!AJ8&amp;", "&amp;'Extrato 1'!AJ9&amp;", "&amp;'Extrato 1'!AJ10&amp;", "&amp;'Extrato 1'!AJ11&amp;", "&amp;'Extrato 1'!AJ12&amp;", "&amp;'Extrato 1'!AJ13&amp;", "&amp;'Extrato 1'!AJ14&amp;" e "&amp;'Extrato 1'!AJ15,IF('Extrato 1'!EG4=14,'Extrato 1'!AJ3&amp;", "&amp;'Extrato 1'!AJ4&amp;", "&amp;'Extrato 1'!AJ5&amp;", "&amp;'Extrato 1'!AJ6&amp;", "&amp;'Extrato 1'!AJ7&amp;", "&amp;'Extrato 1'!AJ8&amp;", "&amp;'Extrato 1'!AJ9&amp;", "&amp;'Extrato 1'!AJ10&amp;", "&amp;'Extrato 1'!AJ11&amp;", "&amp;'Extrato 1'!AJ12&amp;", "&amp;'Extrato 1'!AJ13&amp;", "&amp;'Extrato 1'!AJ14&amp;", "&amp;'Extrato 1'!AJ15&amp;" e "&amp;'Extrato 1'!AJ16,IF('Extrato 1'!EG4=15,'Extrato 1'!AJ3&amp;", "&amp;'Extrato 1'!AJ4&amp;", "&amp;'Extrato 1'!AJ5&amp;", "&amp;'Extrato 1'!AJ6&amp;", "&amp;'Extrato 1'!AJ7&amp;", "&amp;'Extrato 1'!AJ8&amp;", "&amp;'Extrato 1'!AJ9&amp;", "&amp;'Extrato 1'!AJ10&amp;", "&amp;'Extrato 1'!AJ11&amp;", "&amp;'Extrato 1'!AJ12&amp;", "&amp;'Extrato 1'!AJ13&amp;", "&amp;'Extrato 1'!AJ14&amp;", "&amp;'Extrato 1'!AJ15&amp;", "&amp;'Extrato 1'!AJ16&amp;" e "&amp;'Extrato 1'!AJ17,IF('Extrato 1'!EG4=16,'Extrato 1'!AJ3&amp;", "&amp;'Extrato 1'!AJ4&amp;", "&amp;'Extrato 1'!AJ5&amp;", "&amp;'Extrato 1'!AJ6&amp;", "&amp;'Extrato 1'!AJ7&amp;", "&amp;'Extrato 1'!AJ8&amp;", "&amp;'Extrato 1'!AJ9&amp;", "&amp;'Extrato 1'!AJ10&amp;", "&amp;'Extrato 1'!AJ11&amp;", "&amp;'Extrato 1'!AJ12&amp;", "&amp;'Extrato 1'!AJ13&amp;", "&amp;'Extrato 1'!AJ14&amp;", "&amp;'Extrato 1'!AJ15&amp;", "&amp;'Extrato 1'!AJ16&amp;", "&amp;'Extrato 1'!AJ17&amp;" e "&amp;'Extrato 1'!AJ18,IF('Extrato 1'!EG4=17,'Extrato 1'!AJ3&amp;", "&amp;'Extrato 1'!AJ4&amp;", "&amp;'Extrato 1'!AJ5&amp;", "&amp;'Extrato 1'!AJ6&amp;", "&amp;'Extrato 1'!AJ7&amp;", "&amp;'Extrato 1'!AJ8&amp;", "&amp;'Extrato 1'!AJ9&amp;", "&amp;'Extrato 1'!AJ10&amp;", "&amp;'Extrato 1'!AJ11&amp;", "&amp;'Extrato 1'!AJ12&amp;", "&amp;'Extrato 1'!AJ13&amp;", "&amp;'Extrato 1'!AJ14&amp;", "&amp;'Extrato 1'!AJ15&amp;", "&amp;'Extrato 1'!AJ16&amp;", "&amp;'Extrato 1'!AJ17&amp;", "&amp;'Extrato 1'!AJ18&amp;" e "&amp;'Extrato 1'!AJ19,"")))))))))))))))))</f>
        <v>Edna Dias (96)</v>
      </c>
      <c r="GC31" s="13" t="str">
        <f>IF('Extrato 1'!EI4=1,'Extrato 1'!BT3,IF('Extrato 1'!EI4=2,'Extrato 1'!BT3&amp;" e "&amp;'Extrato 1'!BT4,IF('Extrato 1'!EI4=3,'Extrato 1'!BT3&amp;", "&amp;'Extrato 1'!BT4&amp;" e "&amp;'Extrato 1'!BT5,IF('Extrato 1'!EI4=4,'Extrato 1'!BT3&amp;", "&amp;'Extrato 1'!BT4&amp;", "&amp;'Extrato 1'!BT5&amp;" e "&amp;'Extrato 1'!BT6,IF('Extrato 1'!EI4=5,'Extrato 1'!BT3&amp;", "&amp;'Extrato 1'!BT4&amp;", "&amp;'Extrato 1'!BT5&amp;", "&amp;'Extrato 1'!BT6&amp;" e "&amp;'Extrato 1'!BT7,IF('Extrato 1'!EI4=6,'Extrato 1'!BT3&amp;", "&amp;'Extrato 1'!BT4&amp;", "&amp;'Extrato 1'!BT5&amp;", "&amp;'Extrato 1'!BT6&amp;", "&amp;'Extrato 1'!BT7&amp;" e "&amp;'Extrato 1'!BT8,IF('Extrato 1'!EI4=7,'Extrato 1'!BT3&amp;", "&amp;'Extrato 1'!BT4&amp;", "&amp;'Extrato 1'!BT5&amp;", "&amp;'Extrato 1'!BT6&amp;", "&amp;'Extrato 1'!BT7&amp;", "&amp;'Extrato 1'!BT8&amp;" e "&amp;'Extrato 1'!BT9,IF('Extrato 1'!EI4=8,'Extrato 1'!BT3&amp;", "&amp;'Extrato 1'!BT4&amp;", "&amp;'Extrato 1'!BT5&amp;", "&amp;'Extrato 1'!BT6&amp;", "&amp;'Extrato 1'!BT7&amp;", "&amp;'Extrato 1'!BT8&amp;", "&amp;'Extrato 1'!BT9&amp;" e "&amp;'Extrato 1'!BT10,IF('Extrato 1'!EI4=9,'Extrato 1'!BT3&amp;", "&amp;'Extrato 1'!BT4&amp;", "&amp;'Extrato 1'!BT5&amp;", "&amp;'Extrato 1'!BT6&amp;", "&amp;'Extrato 1'!BT7&amp;", "&amp;'Extrato 1'!BT8&amp;", "&amp;'Extrato 1'!BT9&amp;", "&amp;'Extrato 1'!BT10&amp;" e "&amp;'Extrato 1'!BT11,IF('Extrato 1'!EI4=10,'Extrato 1'!BT3&amp;", "&amp;'Extrato 1'!BT4&amp;", "&amp;'Extrato 1'!BT5&amp;", "&amp;'Extrato 1'!BT6&amp;", "&amp;'Extrato 1'!BT7&amp;", "&amp;'Extrato 1'!BT8&amp;", "&amp;'Extrato 1'!BT9&amp;", "&amp;'Extrato 1'!BT10&amp;", "&amp;'Extrato 1'!BT11&amp;" e "&amp;'Extrato 1'!BT12,IF('Extrato 1'!EI4=11,'Extrato 1'!BT3&amp;", "&amp;'Extrato 1'!BT4&amp;", "&amp;'Extrato 1'!BT5&amp;", "&amp;'Extrato 1'!BT6&amp;", "&amp;'Extrato 1'!BT7&amp;", "&amp;'Extrato 1'!BT8&amp;", "&amp;'Extrato 1'!BT9&amp;", "&amp;'Extrato 1'!BT10&amp;", "&amp;'Extrato 1'!BT11&amp;", "&amp;'Extrato 1'!BT12&amp;" e "&amp;'Extrato 1'!BT13,IF('Extrato 1'!EI4=12,'Extrato 1'!BT3&amp;", "&amp;'Extrato 1'!BT4&amp;", "&amp;'Extrato 1'!BT5&amp;", "&amp;'Extrato 1'!BT6&amp;", "&amp;'Extrato 1'!BT7&amp;", "&amp;'Extrato 1'!BT8&amp;", "&amp;'Extrato 1'!BT9&amp;", "&amp;'Extrato 1'!BT10&amp;", "&amp;'Extrato 1'!BT11&amp;", "&amp;'Extrato 1'!BT12&amp;", "&amp;'Extrato 1'!BT13&amp;" e "&amp;'Extrato 1'!BT14,IF('Extrato 1'!EI4=13,'Extrato 1'!BT3&amp;", "&amp;'Extrato 1'!BT4&amp;", "&amp;'Extrato 1'!BT5&amp;", "&amp;'Extrato 1'!BT6&amp;", "&amp;'Extrato 1'!BT7&amp;", "&amp;'Extrato 1'!BT8&amp;", "&amp;'Extrato 1'!BT9&amp;", "&amp;'Extrato 1'!BT10&amp;", "&amp;'Extrato 1'!BT11&amp;", "&amp;'Extrato 1'!BT12&amp;", "&amp;'Extrato 1'!BT13&amp;", "&amp;'Extrato 1'!BT14&amp;" e "&amp;'Extrato 1'!BT15,IF('Extrato 1'!EI4=14,'Extrato 1'!BT3&amp;", "&amp;'Extrato 1'!BT4&amp;", "&amp;'Extrato 1'!BT5&amp;", "&amp;'Extrato 1'!BT6&amp;", "&amp;'Extrato 1'!BT7&amp;", "&amp;'Extrato 1'!BT8&amp;", "&amp;'Extrato 1'!BT9&amp;", "&amp;'Extrato 1'!BT10&amp;", "&amp;'Extrato 1'!BT11&amp;", "&amp;'Extrato 1'!BT12&amp;", "&amp;'Extrato 1'!BT13&amp;", "&amp;'Extrato 1'!BT14&amp;", "&amp;'Extrato 1'!BT15&amp;" e "&amp;'Extrato 1'!BT16,IF('Extrato 1'!EI4=15,'Extrato 1'!BT3&amp;", "&amp;'Extrato 1'!BT4&amp;", "&amp;'Extrato 1'!BT5&amp;", "&amp;'Extrato 1'!BT6&amp;", "&amp;'Extrato 1'!BT7&amp;", "&amp;'Extrato 1'!BT8&amp;", "&amp;'Extrato 1'!BT9&amp;", "&amp;'Extrato 1'!BT10&amp;", "&amp;'Extrato 1'!BT11&amp;", "&amp;'Extrato 1'!BT12&amp;", "&amp;'Extrato 1'!BT13&amp;", "&amp;'Extrato 1'!BT14&amp;", "&amp;'Extrato 1'!BT15&amp;", "&amp;'Extrato 1'!BT16&amp;" e "&amp;'Extrato 1'!BT17,IF('Extrato 1'!EI4=16,'Extrato 1'!BT3&amp;", "&amp;'Extrato 1'!BT4&amp;", "&amp;'Extrato 1'!BT5&amp;", "&amp;'Extrato 1'!BT6&amp;", "&amp;'Extrato 1'!BT7&amp;", "&amp;'Extrato 1'!BT8&amp;", "&amp;'Extrato 1'!BT9&amp;", "&amp;'Extrato 1'!BT10&amp;", "&amp;'Extrato 1'!BT11&amp;", "&amp;'Extrato 1'!BT12&amp;", "&amp;'Extrato 1'!BT13&amp;", "&amp;'Extrato 1'!BT14&amp;", "&amp;'Extrato 1'!BT15&amp;", "&amp;'Extrato 1'!BT16&amp;", "&amp;'Extrato 1'!BT17&amp;" e "&amp;'Extrato 1'!BT18,IF('Extrato 1'!EI4=17,'Extrato 1'!BT3&amp;", "&amp;'Extrato 1'!BT4&amp;", "&amp;'Extrato 1'!BT5&amp;", "&amp;'Extrato 1'!BT6&amp;", "&amp;'Extrato 1'!BT7&amp;", "&amp;'Extrato 1'!BT8&amp;", "&amp;'Extrato 1'!BT9&amp;", "&amp;'Extrato 1'!BT10&amp;", "&amp;'Extrato 1'!BT11&amp;", "&amp;'Extrato 1'!BT12&amp;", "&amp;'Extrato 1'!BT13&amp;", "&amp;'Extrato 1'!BT14&amp;", "&amp;'Extrato 1'!BT15&amp;", "&amp;'Extrato 1'!BT16&amp;", "&amp;'Extrato 1'!BT17&amp;", "&amp;'Extrato 1'!BT18&amp;" e "&amp;'Extrato 1'!BT19,"")))))))))))))))))</f>
        <v>Emelynne Brito (100)</v>
      </c>
      <c r="GD31" s="13" t="str">
        <f>IF('Extrato 1'!EK4=1,'Extrato 1'!DD3,IF('Extrato 1'!EK4=2,'Extrato 1'!DD3&amp;" e "&amp;'Extrato 1'!DD4,IF('Extrato 1'!EK4=3,'Extrato 1'!DD3&amp;", "&amp;'Extrato 1'!DD4&amp;" e "&amp;'Extrato 1'!DD5,IF('Extrato 1'!EK4=4,'Extrato 1'!DD3&amp;", "&amp;'Extrato 1'!DD4&amp;", "&amp;'Extrato 1'!DD5&amp;" e "&amp;'Extrato 1'!DD6,IF('Extrato 1'!EK4=5,'Extrato 1'!DD3&amp;", "&amp;'Extrato 1'!DD4&amp;", "&amp;'Extrato 1'!DD5&amp;", "&amp;'Extrato 1'!DD6&amp;" e "&amp;'Extrato 1'!DD7,IF('Extrato 1'!EK4=6,'Extrato 1'!DD3&amp;", "&amp;'Extrato 1'!DD4&amp;", "&amp;'Extrato 1'!DD5&amp;", "&amp;'Extrato 1'!DD6&amp;", "&amp;'Extrato 1'!DD7&amp;" e "&amp;'Extrato 1'!DD8,IF('Extrato 1'!EK4=7,'Extrato 1'!DD3&amp;", "&amp;'Extrato 1'!DD4&amp;", "&amp;'Extrato 1'!DD5&amp;", "&amp;'Extrato 1'!DD6&amp;", "&amp;'Extrato 1'!DD7&amp;", "&amp;'Extrato 1'!DD8&amp;" e "&amp;'Extrato 1'!DD9,IF('Extrato 1'!EK4=8,'Extrato 1'!DD3&amp;", "&amp;'Extrato 1'!DD4&amp;", "&amp;'Extrato 1'!DD5&amp;", "&amp;'Extrato 1'!DD6&amp;", "&amp;'Extrato 1'!DD7&amp;", "&amp;'Extrato 1'!DD8&amp;", "&amp;'Extrato 1'!DD9&amp;" e "&amp;'Extrato 1'!DD10,IF('Extrato 1'!EK4=9,'Extrato 1'!DD3&amp;", "&amp;'Extrato 1'!DD4&amp;", "&amp;'Extrato 1'!DD5&amp;", "&amp;'Extrato 1'!DD6&amp;", "&amp;'Extrato 1'!DD7&amp;", "&amp;'Extrato 1'!DD8&amp;", "&amp;'Extrato 1'!DD9&amp;", "&amp;'Extrato 1'!DD10&amp;" e "&amp;'Extrato 1'!DD11,IF('Extrato 1'!EK4=10,'Extrato 1'!DD3&amp;", "&amp;'Extrato 1'!DD4&amp;", "&amp;'Extrato 1'!DD5&amp;", "&amp;'Extrato 1'!DD6&amp;", "&amp;'Extrato 1'!DD7&amp;", "&amp;'Extrato 1'!DD8&amp;", "&amp;'Extrato 1'!DD9&amp;", "&amp;'Extrato 1'!DD10&amp;", "&amp;'Extrato 1'!DD11&amp;" e "&amp;'Extrato 1'!DD12,IF('Extrato 1'!EK4=11,'Extrato 1'!DD3&amp;", "&amp;'Extrato 1'!DD4&amp;", "&amp;'Extrato 1'!DD5&amp;", "&amp;'Extrato 1'!DD6&amp;", "&amp;'Extrato 1'!DD7&amp;", "&amp;'Extrato 1'!DD8&amp;", "&amp;'Extrato 1'!DD9&amp;", "&amp;'Extrato 1'!DD10&amp;", "&amp;'Extrato 1'!DD11&amp;", "&amp;'Extrato 1'!DD12&amp;" e "&amp;'Extrato 1'!DD13,IF('Extrato 1'!EK4=12,'Extrato 1'!DD3&amp;", "&amp;'Extrato 1'!DD4&amp;", "&amp;'Extrato 1'!DD5&amp;", "&amp;'Extrato 1'!DD6&amp;", "&amp;'Extrato 1'!DD7&amp;", "&amp;'Extrato 1'!DD8&amp;", "&amp;'Extrato 1'!DD9&amp;", "&amp;'Extrato 1'!DD10&amp;", "&amp;'Extrato 1'!DD11&amp;", "&amp;'Extrato 1'!DD12&amp;", "&amp;'Extrato 1'!DD13&amp;" e "&amp;'Extrato 1'!DD14,IF('Extrato 1'!EK4=13,'Extrato 1'!DD3&amp;", "&amp;'Extrato 1'!DD4&amp;", "&amp;'Extrato 1'!DD5&amp;", "&amp;'Extrato 1'!DD6&amp;", "&amp;'Extrato 1'!DD7&amp;", "&amp;'Extrato 1'!DD8&amp;", "&amp;'Extrato 1'!DD9&amp;", "&amp;'Extrato 1'!DD10&amp;", "&amp;'Extrato 1'!DD11&amp;", "&amp;'Extrato 1'!DD12&amp;", "&amp;'Extrato 1'!DD13&amp;", "&amp;'Extrato 1'!DD14&amp;" e "&amp;'Extrato 1'!DD15,IF('Extrato 1'!EK4=14,'Extrato 1'!DD3&amp;", "&amp;'Extrato 1'!DD4&amp;", "&amp;'Extrato 1'!DD5&amp;", "&amp;'Extrato 1'!DD6&amp;", "&amp;'Extrato 1'!DD7&amp;", "&amp;'Extrato 1'!DD8&amp;", "&amp;'Extrato 1'!DD9&amp;", "&amp;'Extrato 1'!DD10&amp;", "&amp;'Extrato 1'!DD11&amp;", "&amp;'Extrato 1'!DD12&amp;", "&amp;'Extrato 1'!DD13&amp;", "&amp;'Extrato 1'!DD14&amp;", "&amp;'Extrato 1'!DD15&amp;" e "&amp;'Extrato 1'!DD16,IF('Extrato 1'!EK4=15,'Extrato 1'!DD3&amp;", "&amp;'Extrato 1'!DD4&amp;", "&amp;'Extrato 1'!DD5&amp;", "&amp;'Extrato 1'!DD6&amp;", "&amp;'Extrato 1'!DD7&amp;", "&amp;'Extrato 1'!DD8&amp;", "&amp;'Extrato 1'!DD9&amp;", "&amp;'Extrato 1'!DD10&amp;", "&amp;'Extrato 1'!DD11&amp;", "&amp;'Extrato 1'!DD12&amp;", "&amp;'Extrato 1'!DD13&amp;", "&amp;'Extrato 1'!DD14&amp;", "&amp;'Extrato 1'!DD15&amp;", "&amp;'Extrato 1'!DD16&amp;" e "&amp;'Extrato 1'!DD17,IF('Extrato 1'!EK4=16,'Extrato 1'!DD3&amp;", "&amp;'Extrato 1'!DD4&amp;", "&amp;'Extrato 1'!DD5&amp;", "&amp;'Extrato 1'!DD6&amp;", "&amp;'Extrato 1'!DD7&amp;", "&amp;'Extrato 1'!DD8&amp;", "&amp;'Extrato 1'!DD9&amp;", "&amp;'Extrato 1'!DD10&amp;", "&amp;'Extrato 1'!DD11&amp;", "&amp;'Extrato 1'!DD12&amp;", "&amp;'Extrato 1'!DD13&amp;", "&amp;'Extrato 1'!DD14&amp;", "&amp;'Extrato 1'!DD15&amp;", "&amp;'Extrato 1'!DD16&amp;", "&amp;'Extrato 1'!DD17&amp;" e "&amp;'Extrato 1'!DD18,IF('Extrato 1'!EK4=17,'Extrato 1'!DD3&amp;", "&amp;'Extrato 1'!DD4&amp;", "&amp;'Extrato 1'!DD5&amp;", "&amp;'Extrato 1'!DD6&amp;", "&amp;'Extrato 1'!DD7&amp;", "&amp;'Extrato 1'!DD8&amp;", "&amp;'Extrato 1'!DD9&amp;", "&amp;'Extrato 1'!DD10&amp;", "&amp;'Extrato 1'!DD11&amp;", "&amp;'Extrato 1'!DD12&amp;", "&amp;'Extrato 1'!DD13&amp;", "&amp;'Extrato 1'!DD14&amp;", "&amp;'Extrato 1'!DD15&amp;", "&amp;'Extrato 1'!DD16&amp;", "&amp;'Extrato 1'!DD17&amp;", "&amp;'Extrato 1'!DD18&amp;" e "&amp;'Extrato 1'!DD19,"")))))))))))))))))</f>
        <v/>
      </c>
      <c r="GF31" s="36" t="s">
        <v>18</v>
      </c>
      <c r="GG31" s="16" t="str">
        <f>IF('Extrato 1'!$NH$2='Extrato 1'!$GB$21,HLOOKUP(3,'Extrato 1'!$JD$4:$JH$11,4,0),IF('Extrato 1'!$NH$2&gt;'Extrato 1'!$GB$21,HLOOKUP('Extrato 1'!$NH$2,'Extrato 1'!$JD$4:$JH$11,4,0),""))</f>
        <v>semelhante a 1ª colocada, semelhante a 2ª colocada, semelhante a 4ª colocada, semelhante a 5ª colocada, semelhante a 6ª colocada e semelhante a 7ª colocada.</v>
      </c>
      <c r="GK31" s="10" t="s">
        <v>4</v>
      </c>
      <c r="GL31" s="12" t="str">
        <f>IF(GK30="","",IF(GL30="","",IF((GK30-GL30)&lt;0,(GK30-GL30)*-1,(GK30-GL30)*1)))</f>
        <v/>
      </c>
      <c r="GM31" s="12" t="str">
        <f>IF(GK30="","",IF(GM30="","",IF((GK30-GM30)&lt;0,(GK30-GM30)*-1,(GK30-GM30)*1)))</f>
        <v/>
      </c>
      <c r="GN31" s="12" t="str">
        <f>IF(GK30="","",IF(GN30="","",IF((GK30-GN30)&lt;0,(GK30-GN30)*-1,(GK30-GN30)*1)))</f>
        <v/>
      </c>
      <c r="GO31" s="12" t="str">
        <f>IF(GK30="","",IF(GO30="","",IF((GK30-GO30)&lt;0,(GK30-GO30)*-1,(GK30-GO30)*1)))</f>
        <v/>
      </c>
      <c r="GP31" s="12" t="str">
        <f>IF(GK30="","",IF(GP30="","",IF((GK30-GP30)&lt;0,(GK30-GP30)*-1,(GK30-GP30)*1)))</f>
        <v/>
      </c>
      <c r="GQ31" s="12" t="str">
        <f>IF(GK30="","",IF(GQ30="","",IF((GK30-GQ30)&lt;0,(GK30-GQ30)*-1,(GK30-GQ30)*1)))</f>
        <v/>
      </c>
      <c r="GS31" s="11" t="str">
        <f>IF(ISERROR('Extrato 1'!II30&amp;" e"&amp;" "&amp;'Extrato 1'!IJ30&amp;"."),"-",'Extrato 1'!II30&amp;" e"&amp;" "&amp;'Extrato 1'!IJ30&amp;".")</f>
        <v>semelhante a 1ª colocada e semelhante a 2ª colocada.</v>
      </c>
      <c r="GT31" s="11" t="str">
        <f>IF(ISERROR('Extrato 1'!II30&amp;","&amp;" "&amp;'Extrato 1'!IJ30&amp;" e"&amp;" "&amp;'Extrato 1'!IK30&amp;"."),"-",'Extrato 1'!II30&amp;","&amp;" "&amp;'Extrato 1'!IJ30&amp;" e"&amp;" "&amp;'Extrato 1'!IK30&amp;".")</f>
        <v>semelhante a 1ª colocada, semelhante a 2ª colocada e semelhante a 3ª colocada.</v>
      </c>
      <c r="GU31" s="11" t="str">
        <f>IF(ISERROR('Extrato 1'!II30&amp;","&amp;" "&amp;'Extrato 1'!IJ30&amp;","&amp;" "&amp;'Extrato 1'!IK30&amp;" e"&amp;" "&amp;'Extrato 1'!IL30&amp;"."),"-",'Extrato 1'!II30&amp;","&amp;" "&amp;'Extrato 1'!IJ30&amp;","&amp;" "&amp;'Extrato 1'!IK30&amp;" e"&amp;" "&amp;'Extrato 1'!IL30&amp;".")</f>
        <v>semelhante a 1ª colocada, semelhante a 2ª colocada, semelhante a 3ª colocada e semelhante a 4ª colocada.</v>
      </c>
      <c r="GV31" s="11" t="str">
        <f>IF(ISERROR('Extrato 1'!II30&amp;","&amp;" "&amp;'Extrato 1'!IJ30&amp;","&amp;" "&amp;'Extrato 1'!IK30&amp;","&amp;" "&amp;'Extrato 1'!IL30&amp;" e"&amp;" "&amp;'Extrato 1'!IM30&amp;"."),"-",'Extrato 1'!II30&amp;","&amp;" "&amp;'Extrato 1'!IJ30&amp;","&amp;" "&amp;'Extrato 1'!IK30&amp;","&amp;" "&amp;'Extrato 1'!IL30&amp;" e"&amp;" "&amp;'Extrato 1'!IM30&amp;".")</f>
        <v>semelhante a 1ª colocada, semelhante a 2ª colocada, semelhante a 3ª colocada, semelhante a 4ª colocada e semelhante a 5ª colocada.</v>
      </c>
      <c r="GW31" s="11" t="str">
        <f>IF(ISERROR('Extrato 1'!II30&amp;","&amp;" "&amp;'Extrato 1'!IJ30&amp;","&amp;" "&amp;'Extrato 1'!IK30&amp;","&amp;" "&amp;'Extrato 1'!IL30&amp;","&amp;" "&amp;'Extrato 1'!IM30&amp;"e"&amp;" "&amp;'Extrato 1'!IN30&amp;"."),"-",'Extrato 1'!II30&amp;","&amp;" "&amp;'Extrato 1'!IJ30&amp;","&amp;" "&amp;'Extrato 1'!IK30&amp;","&amp;" "&amp;'Extrato 1'!IL30&amp;","&amp;" "&amp;'Extrato 1'!IM30&amp;" e"&amp;" "&amp;'Extrato 1'!IN30&amp;".")</f>
        <v>semelhante a 1ª colocada, semelhante a 2ª colocada, semelhante a 3ª colocada, semelhante a 4ª colocada, semelhante a 5ª colocada e semelhante a 7ª colocada.</v>
      </c>
      <c r="MB31" s="32">
        <f t="shared" si="12"/>
        <v>27</v>
      </c>
      <c r="MC31" s="32">
        <v>29</v>
      </c>
      <c r="MD31" s="32" t="str">
        <f>IF('Extrato 1'!X29=0,"",'Extrato 1'!X29)</f>
        <v/>
      </c>
      <c r="ME31" s="32"/>
      <c r="MF31" s="32"/>
      <c r="MG31" s="32"/>
      <c r="MH31" s="32"/>
      <c r="MI31" s="32"/>
      <c r="MJ31" s="32"/>
      <c r="MK31" s="32"/>
      <c r="ML31" s="32"/>
      <c r="MM31" s="32"/>
      <c r="MN31" s="32"/>
      <c r="MO31" s="32"/>
      <c r="MP31" s="32"/>
      <c r="MQ31" s="32"/>
      <c r="MR31" s="32"/>
      <c r="MS31" s="32"/>
      <c r="MT31" s="32"/>
      <c r="MU31" s="32"/>
      <c r="MV31" s="32"/>
      <c r="MW31" s="32"/>
      <c r="MX31" s="32"/>
      <c r="MY31" s="32"/>
      <c r="MZ31" s="32"/>
      <c r="NA31" s="32"/>
      <c r="NB31" s="32"/>
      <c r="NC31" s="32"/>
      <c r="ND31" s="32"/>
      <c r="NE31" s="32"/>
    </row>
    <row r="32" spans="2:369" ht="15" customHeight="1" x14ac:dyDescent="0.25">
      <c r="B32" s="19">
        <f>'Extrato 1'!MC34</f>
        <v>32</v>
      </c>
      <c r="C32" s="7">
        <f>Esboço!AX30</f>
        <v>30</v>
      </c>
      <c r="D32" s="4" t="str">
        <f>IF('Análise Quantitativa'!R66=0,"",'Análise Quantitativa'!R66)</f>
        <v/>
      </c>
      <c r="E32" s="3" t="str">
        <f>IF('Análise Quantitativa'!P66=0,"",'Análise Quantitativa'!P66)</f>
        <v/>
      </c>
      <c r="F32" s="19" t="str">
        <f t="shared" si="0"/>
        <v/>
      </c>
      <c r="G32" s="19" t="str">
        <f t="shared" si="1"/>
        <v/>
      </c>
      <c r="H32" s="22" t="str">
        <v/>
      </c>
      <c r="I32" s="22" t="str">
        <v/>
      </c>
      <c r="J32" s="76" t="str">
        <f>IFERROR(IF('Análise Quantitativa'!$D$30="Máximo",RANK(D32,$D$3:$D$72,0),IF('Análise Quantitativa'!$D$30="Mínimo",RANK(D32,$D$3:$D$72,1),IF('Análise Quantitativa'!$D$30="- Mínimo",RANK(D32,$D$3:$D$72,1),""))),"")</f>
        <v/>
      </c>
      <c r="K32" s="76" t="str">
        <f>IFERROR(IF('Análise Quantitativa'!$D$30="Máximo",_xlfn.RANK.EQ(D32,$D$3:$D$72,0)+COUNTIF($D$3:D32,D32)-1,IF('Análise Quantitativa'!$D$30="Mínimo",_xlfn.RANK.EQ(D32,$D$3:$D$72,1)+COUNTIF($D$3:D32,D32)-1,IF('Análise Quantitativa'!$D$30="- Mínimo",_xlfn.RANK.EQ(D32,$D$3:$D$72,1)+COUNTIF($D$3:D32,D32)-1,""))),"")</f>
        <v/>
      </c>
      <c r="L32" s="6" t="str">
        <f>IFERROR(IF(ISBLANK(D32),"",IF(AND(D32&gt;'Extrato 1'!$EW$3),'Extrato 1'!$HR$2,IF(AND(D32&lt;'Extrato 1'!$EX$3),'Extrato 1'!$HQ$2,'Extrato 1'!$HP$2))),"")</f>
        <v>&gt;₯</v>
      </c>
      <c r="M32" s="6" t="e">
        <f>IF((((IF(AND('Extrato 1'!D32&gt;'Extrato 1'!$EW$3),(('Extrato 1'!$EW$3-'Extrato 1'!D32)/'Extrato 1'!D32),IF(AND('Extrato 1'!D32&lt;'Extrato 1'!$EX$3),(('Extrato 1'!$EX$3-'Extrato 1'!D32)/'Extrato 1'!D32),'Extrato 1'!$HW$2)))))&lt;0,IF(AND('Extrato 1'!D32&gt;'Extrato 1'!$EW$3),(('Extrato 1'!$EW$3-'Extrato 1'!D32)/'Extrato 1'!D32),IF(AND('Extrato 1'!D32&lt;'Extrato 1'!$EX$3),(('Extrato 1'!$EX$3-'Extrato 1'!D32)/'Extrato 1'!D32),'Extrato 1'!$HW$2))*-1,IF(AND('Extrato 1'!D32&gt;'Extrato 1'!$EW$3),(('Extrato 1'!$EW$3-'Extrato 1'!D32)/'Extrato 1'!D32),IF(AND('Extrato 1'!D32&lt;'Extrato 1'!$EX$3),(('Extrato 1'!$EX$3-'Extrato 1'!D32)/'Extrato 1'!D32),'Extrato 1'!$HW$2)))</f>
        <v>#VALUE!</v>
      </c>
      <c r="N32" s="6" t="e">
        <f>IF(AND(D32&gt;'Extrato 1'!$EW$3),M32,"")</f>
        <v>#VALUE!</v>
      </c>
      <c r="O32" s="6" t="str">
        <f>IF(D32&lt;'Extrato 1'!$EX$3,M32,"")</f>
        <v/>
      </c>
      <c r="P32" s="5" t="str">
        <f>IF('Extrato 1'!L32='Extrato 1'!$HP$2,'Extrato 1'!D32,"")</f>
        <v/>
      </c>
      <c r="Q32" s="4" t="str">
        <f>IF(ISNA(HLOOKUP($Q$2,'Extrato 1'!$ME$3:$NE$74,B32,0)),"",IF(HLOOKUP($Q$2,'Extrato 1'!$ME$3:$NE$74,B32,0)="","",IF(HLOOKUP($Q$2,'Extrato 1'!$ME$3:$NE$74,B32,0)=0,"",HLOOKUP($Q$2,'Extrato 1'!$ME$3:$NE$74,B32,0))))</f>
        <v/>
      </c>
      <c r="S32" s="77" t="str">
        <f t="shared" si="6"/>
        <v/>
      </c>
      <c r="T32" s="19" t="str">
        <f t="shared" si="2"/>
        <v/>
      </c>
      <c r="U32" s="3" t="str">
        <f>IF('Análise Quantitativa'!C66=0,"",'Análise Quantitativa'!C66)</f>
        <v/>
      </c>
      <c r="V32" s="19" t="str">
        <f t="shared" si="3"/>
        <v/>
      </c>
      <c r="X32" s="19" t="str">
        <f t="shared" si="4"/>
        <v/>
      </c>
      <c r="Y32" s="19" t="str">
        <f t="shared" si="5"/>
        <v/>
      </c>
      <c r="AA32" s="19" t="str">
        <f>IF('Extrato 1'!D32='Extrato 1'!$EF$3,'Extrato 1'!E32,"")</f>
        <v/>
      </c>
      <c r="AB32" s="19" t="str">
        <f>IF(AA32="","-",'Extrato 1'!S32)</f>
        <v>-</v>
      </c>
      <c r="AC32" s="19" t="str">
        <v/>
      </c>
      <c r="AD32" s="19" t="str">
        <f>IF(AC32="","",VLOOKUP(AC32,'Extrato 1'!$S$3:$U$72,3,0))</f>
        <v/>
      </c>
      <c r="AE32" s="2" t="str">
        <f>IF(AC32="","",AD32&amp;" ("&amp;VLOOKUP(AC32,'Extrato 1'!$S$3:$U$72,2,0)&amp;")")</f>
        <v/>
      </c>
      <c r="AF32" s="19" t="str">
        <f>IF('Extrato 1'!D32='Extrato 1'!$EF$4,'Extrato 1'!E32,"")</f>
        <v/>
      </c>
      <c r="AG32" s="19" t="str">
        <f>IF(AF32="","-",'Extrato 1'!$S32)</f>
        <v>-</v>
      </c>
      <c r="AH32" s="19" t="str">
        <v/>
      </c>
      <c r="AI32" s="19" t="str">
        <f>IF(AH32="","",VLOOKUP(AH32,'Extrato 1'!$S$3:$U$72,3,0))</f>
        <v/>
      </c>
      <c r="AJ32" s="2" t="str">
        <f>IF(AH32="","",AI32&amp;" ("&amp;VLOOKUP(AH32,'Extrato 1'!$S$3:$U$72,2,0)&amp;")")</f>
        <v/>
      </c>
      <c r="AK32" s="19" t="str">
        <f>IF('Extrato 1'!D32='Extrato 1'!$EF$5,'Extrato 1'!E32,"")</f>
        <v/>
      </c>
      <c r="AL32" s="19" t="str">
        <f>IF(AK32="","-",'Extrato 1'!$S32)</f>
        <v>-</v>
      </c>
      <c r="AM32" s="19" t="str">
        <v/>
      </c>
      <c r="AN32" s="19" t="str">
        <f>IF(AM32="","",VLOOKUP(AM32,'Extrato 1'!$S$3:$U$72,3,0))</f>
        <v/>
      </c>
      <c r="AO32" s="2" t="str">
        <f>IF(AM32="","",AN32&amp;" ("&amp;VLOOKUP(AM32,'Extrato 1'!$S$3:$U$72,2,0)&amp;")")</f>
        <v/>
      </c>
      <c r="AP32" s="19" t="str">
        <f>IF('Extrato 1'!D32='Extrato 1'!$EF$6,'Extrato 1'!E32,"")</f>
        <v/>
      </c>
      <c r="AQ32" s="19" t="str">
        <f>IF(AP32="","-",'Extrato 1'!$S32)</f>
        <v>-</v>
      </c>
      <c r="AR32" s="19" t="str">
        <v/>
      </c>
      <c r="AS32" s="19" t="str">
        <f>IF(AR32="","",VLOOKUP(AR32,'Extrato 1'!$S$3:$U$72,3,0))</f>
        <v/>
      </c>
      <c r="AT32" s="2" t="str">
        <f>IF(AR32="","",AS32&amp;" ("&amp;VLOOKUP(AR32,'Extrato 1'!$S$3:$U$72,2,0)&amp;")")</f>
        <v/>
      </c>
      <c r="AU32" s="19" t="str">
        <f>IF('Extrato 1'!D32='Extrato 1'!$EF$7,'Extrato 1'!E32,"")</f>
        <v/>
      </c>
      <c r="AV32" s="19" t="str">
        <f>IF(AU32="","-",'Extrato 1'!$S32)</f>
        <v>-</v>
      </c>
      <c r="AW32" s="19" t="str">
        <v/>
      </c>
      <c r="AX32" s="19" t="str">
        <f>IF(AW32="","",VLOOKUP(AW32,'Extrato 1'!$S$3:$U$72,3,0))</f>
        <v/>
      </c>
      <c r="AY32" s="2" t="str">
        <f>IF(AW32="","",AX32&amp;" ("&amp;VLOOKUP(AW32,'Extrato 1'!$S$3:$U$72,2,0)&amp;")")</f>
        <v/>
      </c>
      <c r="AZ32" s="19" t="str">
        <f>IF('Extrato 1'!D32='Extrato 1'!$EF$8,'Extrato 1'!E32,"")</f>
        <v/>
      </c>
      <c r="BA32" s="19" t="str">
        <f>IF(AZ32="","-",'Extrato 1'!$S32)</f>
        <v>-</v>
      </c>
      <c r="BB32" s="19" t="str">
        <v/>
      </c>
      <c r="BC32" s="19" t="str">
        <f>IF(BB32="","",VLOOKUP(BB32,'Extrato 1'!$S$3:$U$72,3,0))</f>
        <v/>
      </c>
      <c r="BD32" s="2" t="str">
        <f>IF(BB32="","",BC32&amp;" ("&amp;VLOOKUP(BB32,'Extrato 1'!$S$3:$U$72,2,0)&amp;")")</f>
        <v/>
      </c>
      <c r="BE32" s="19" t="str">
        <f>IF('Extrato 1'!D32='Extrato 1'!$EF$9,'Extrato 1'!E32,"")</f>
        <v/>
      </c>
      <c r="BF32" s="19" t="str">
        <f>IF(BE32="","-",'Extrato 1'!$S32)</f>
        <v>-</v>
      </c>
      <c r="BG32" s="19" t="str">
        <v/>
      </c>
      <c r="BH32" s="19" t="str">
        <f>IF(BG32="","",VLOOKUP(BG32,'Extrato 1'!$S$3:$U$72,3,0))</f>
        <v/>
      </c>
      <c r="BI32" s="2" t="str">
        <f>IF(BG32="","",BH32&amp;" ("&amp;VLOOKUP(BG32,'Extrato 1'!$S$3:$U$72,2,0)&amp;")")</f>
        <v/>
      </c>
      <c r="BJ32" s="8"/>
      <c r="BK32" s="19" t="str">
        <f>IF('Extrato 1'!D32='Extrato 1'!$EH$3,'Extrato 1'!E32,"")</f>
        <v/>
      </c>
      <c r="BL32" s="19" t="str">
        <f>IF(BK32="","-",'Extrato 1'!S32)</f>
        <v>-</v>
      </c>
      <c r="BM32" s="19" t="str">
        <v/>
      </c>
      <c r="BN32" s="19" t="str">
        <f>IF(BM32="","",VLOOKUP(BM32,'Extrato 1'!$S$3:$U$72,3,0))</f>
        <v/>
      </c>
      <c r="BO32" s="2" t="str">
        <f>IF(BM32="","",BN32&amp;" ("&amp;VLOOKUP(BM32,'Extrato 1'!$S$3:$U$72,2,0)&amp;")")</f>
        <v/>
      </c>
      <c r="BP32" s="19" t="str">
        <f>IF('Extrato 1'!D32='Extrato 1'!$EH$4,'Extrato 1'!E32,"")</f>
        <v/>
      </c>
      <c r="BQ32" s="19" t="str">
        <f>IF(BP32="","-",'Extrato 1'!$S32)</f>
        <v>-</v>
      </c>
      <c r="BR32" s="19" t="str">
        <v/>
      </c>
      <c r="BS32" s="19" t="str">
        <f>IF(BR32="","",VLOOKUP(BR32,'Extrato 1'!$S$3:$U$72,3,0))</f>
        <v/>
      </c>
      <c r="BT32" s="2" t="str">
        <f>IF(BR32="","",BS32&amp;" ("&amp;VLOOKUP(BR32,'Extrato 1'!$S$3:$U$72,2,0)&amp;")")</f>
        <v/>
      </c>
      <c r="BU32" s="19" t="str">
        <f>IF('Extrato 1'!D32='Extrato 1'!$EH$5,'Extrato 1'!E32,"")</f>
        <v/>
      </c>
      <c r="BV32" s="19" t="str">
        <f>IF(BU32="","-",'Extrato 1'!$S32)</f>
        <v>-</v>
      </c>
      <c r="BW32" s="19" t="str">
        <v/>
      </c>
      <c r="BX32" s="19" t="str">
        <f>IF(BW32="","",VLOOKUP(BW32,'Extrato 1'!$S$3:$U$72,3,0))</f>
        <v/>
      </c>
      <c r="BY32" s="2" t="str">
        <f>IF(BW32="","",BX32&amp;" ("&amp;VLOOKUP(BW32,'Extrato 1'!$S$3:$U$72,2,0)&amp;")")</f>
        <v/>
      </c>
      <c r="BZ32" s="19" t="str">
        <f>IF('Extrato 1'!D32='Extrato 1'!$EH$6,'Extrato 1'!E32,"")</f>
        <v/>
      </c>
      <c r="CA32" s="19" t="str">
        <f>IF(BZ32="","-",'Extrato 1'!$S32)</f>
        <v>-</v>
      </c>
      <c r="CB32" s="19" t="str">
        <v/>
      </c>
      <c r="CC32" s="19" t="str">
        <f>IF(CB32="","",VLOOKUP(CB32,'Extrato 1'!$S$3:$U$72,3,0))</f>
        <v/>
      </c>
      <c r="CD32" s="2" t="str">
        <f>IF(CB32="","",CC32&amp;" ("&amp;VLOOKUP(CB32,'Extrato 1'!$S$3:$U$72,2,0)&amp;")")</f>
        <v/>
      </c>
      <c r="CE32" s="19" t="str">
        <f>IF('Extrato 1'!D32='Extrato 1'!$EH$7,'Extrato 1'!E32,"")</f>
        <v/>
      </c>
      <c r="CF32" s="19" t="str">
        <f>IF(CE32="","-",'Extrato 1'!$S32)</f>
        <v>-</v>
      </c>
      <c r="CG32" s="19" t="str">
        <v/>
      </c>
      <c r="CH32" s="19" t="str">
        <f>IF(CG32="","",VLOOKUP(CG32,'Extrato 1'!$S$3:$U$72,3,0))</f>
        <v/>
      </c>
      <c r="CI32" s="2" t="str">
        <f>IF(CG32="","",CH32&amp;" ("&amp;VLOOKUP(CG32,'Extrato 1'!$S$3:$U$72,2,0)&amp;")")</f>
        <v/>
      </c>
      <c r="CJ32" s="19" t="str">
        <f>IF('Extrato 1'!D32='Extrato 1'!$EH$8,'Extrato 1'!E32,"")</f>
        <v/>
      </c>
      <c r="CK32" s="19" t="str">
        <f>IF(CJ32="","-",'Extrato 1'!$S32)</f>
        <v>-</v>
      </c>
      <c r="CL32" s="19" t="str">
        <v/>
      </c>
      <c r="CM32" s="19" t="str">
        <f>IF(CL32="","",VLOOKUP(CL32,'Extrato 1'!$S$3:$U$72,3,0))</f>
        <v/>
      </c>
      <c r="CN32" s="2" t="str">
        <f>IF(CL32="","",CM32&amp;" ("&amp;VLOOKUP(CL32,'Extrato 1'!$S$3:$U$72,2,0)&amp;")")</f>
        <v/>
      </c>
      <c r="CO32" s="19" t="str">
        <f>IF('Extrato 1'!D32='Extrato 1'!$EH$9,'Extrato 1'!E32,"")</f>
        <v/>
      </c>
      <c r="CP32" s="19" t="str">
        <f>IF(CO32="","-",'Extrato 1'!$S32)</f>
        <v>-</v>
      </c>
      <c r="CQ32" s="19" t="str">
        <v/>
      </c>
      <c r="CR32" s="19" t="str">
        <f>IF(CQ32="","",VLOOKUP(CQ32,'Extrato 1'!$S$3:$U$72,3,0))</f>
        <v/>
      </c>
      <c r="CS32" s="2" t="str">
        <f>IF(CQ32="","",CR32&amp;" ("&amp;VLOOKUP(CQ32,'Extrato 1'!$S$3:$U$72,2,0)&amp;")")</f>
        <v/>
      </c>
      <c r="CU32" s="19" t="str">
        <f>IF('Extrato 1'!D32='Extrato 1'!$EJ$3,'Extrato 1'!E32,"")</f>
        <v/>
      </c>
      <c r="CV32" s="19" t="str">
        <f>IF(CU32="","-",'Extrato 1'!S32)</f>
        <v>-</v>
      </c>
      <c r="CW32" s="19" t="str">
        <v/>
      </c>
      <c r="CX32" s="19" t="str">
        <f>IF(CW32="","",VLOOKUP(CW32,'Extrato 1'!$S$3:$U$72,3,0))</f>
        <v/>
      </c>
      <c r="CY32" s="2" t="str">
        <f>IF(CW32="","",CX32&amp;" ("&amp;VLOOKUP(CW32,'Extrato 1'!$S$3:$U$72,2,0)&amp;")")</f>
        <v/>
      </c>
      <c r="CZ32" s="19" t="str">
        <f>IF('Extrato 1'!D32='Extrato 1'!$EJ$4,'Extrato 1'!E32,"")</f>
        <v/>
      </c>
      <c r="DA32" s="19" t="str">
        <f>IF(CZ32="","-",'Extrato 1'!$S32)</f>
        <v>-</v>
      </c>
      <c r="DB32" s="19" t="str">
        <v/>
      </c>
      <c r="DC32" s="19" t="str">
        <f>IF(DB32="","",VLOOKUP(DB32,'Extrato 1'!$S$3:$U$72,3,0))</f>
        <v/>
      </c>
      <c r="DD32" s="2" t="str">
        <f>IF(DB32="","",DC32&amp;" ("&amp;VLOOKUP(DB32,'Extrato 1'!$S$3:$U$72,2,0)&amp;")")</f>
        <v/>
      </c>
      <c r="DE32" s="19" t="str">
        <f>IF('Extrato 1'!D32='Extrato 1'!$EJ$5,'Extrato 1'!E32,"")</f>
        <v/>
      </c>
      <c r="DF32" s="19" t="str">
        <f>IF(DE32="","-",'Extrato 1'!$S32)</f>
        <v>-</v>
      </c>
      <c r="DG32" s="19" t="str">
        <v/>
      </c>
      <c r="DH32" s="19" t="str">
        <f>IF(DG32="","",VLOOKUP(DG32,'Extrato 1'!$S$3:$U$72,3,0))</f>
        <v/>
      </c>
      <c r="DI32" s="2" t="str">
        <f>IF(DG32="","",DH32&amp;" ("&amp;VLOOKUP(DG32,'Extrato 1'!$S$3:$U$72,2,0)&amp;")")</f>
        <v/>
      </c>
      <c r="DJ32" s="19" t="str">
        <f>IF('Extrato 1'!D32='Extrato 1'!$EJ$6,'Extrato 1'!E32,"")</f>
        <v/>
      </c>
      <c r="DK32" s="19" t="str">
        <f>IF(DJ32="","-",'Extrato 1'!$S32)</f>
        <v>-</v>
      </c>
      <c r="DL32" s="19" t="str">
        <v/>
      </c>
      <c r="DM32" s="19" t="str">
        <f>IF(DL32="","",VLOOKUP(DL32,'Extrato 1'!$S$3:$U$72,3,0))</f>
        <v/>
      </c>
      <c r="DN32" s="2" t="str">
        <f>IF(DL32="","",DM32&amp;" ("&amp;VLOOKUP(DL32,'Extrato 1'!$S$3:$U$72,2,0)&amp;")")</f>
        <v/>
      </c>
      <c r="DO32" s="19" t="str">
        <f>IF('Extrato 1'!D32='Extrato 1'!$EJ$7,'Extrato 1'!E32,"")</f>
        <v/>
      </c>
      <c r="DP32" s="19" t="str">
        <f>IF(DO32="","-",'Extrato 1'!$S32)</f>
        <v>-</v>
      </c>
      <c r="DQ32" s="19" t="str">
        <v/>
      </c>
      <c r="DR32" s="19" t="str">
        <f>IF(DQ32="","",VLOOKUP(DQ32,'Extrato 1'!$S$3:$U$72,3,0))</f>
        <v/>
      </c>
      <c r="DS32" s="2" t="str">
        <f>IF(DQ32="","",DR32&amp;" ("&amp;VLOOKUP(DQ32,'Extrato 1'!$S$3:$U$72,2,0)&amp;")")</f>
        <v/>
      </c>
      <c r="DT32" s="19" t="str">
        <f>IF('Extrato 1'!D32='Extrato 1'!$EJ$8,'Extrato 1'!E32,"")</f>
        <v/>
      </c>
      <c r="DU32" s="19" t="str">
        <f>IF(DT32="","-",'Extrato 1'!$S32)</f>
        <v>-</v>
      </c>
      <c r="DV32" s="19" t="str">
        <v/>
      </c>
      <c r="DW32" s="19" t="str">
        <f>IF(DV32="","",VLOOKUP(DV32,'Extrato 1'!$S$3:$U$72,3,0))</f>
        <v/>
      </c>
      <c r="DX32" s="2" t="str">
        <f>IF(DV32="","",DW32&amp;" ("&amp;VLOOKUP(DV32,'Extrato 1'!$S$3:$U$72,2,0)&amp;")")</f>
        <v/>
      </c>
      <c r="DY32" s="19" t="str">
        <f>IF('Extrato 1'!D32='Extrato 1'!$EJ$9,'Extrato 1'!E32,"")</f>
        <v/>
      </c>
      <c r="DZ32" s="19" t="str">
        <f>IF(DY32="","-",'Extrato 1'!$S32)</f>
        <v>-</v>
      </c>
      <c r="EA32" s="19" t="str">
        <v/>
      </c>
      <c r="EB32" s="19" t="str">
        <f>IF(EA32="","",VLOOKUP(EA32,'Extrato 1'!$S$3:$U$72,3,0))</f>
        <v/>
      </c>
      <c r="EC32" s="2" t="str">
        <f>IF(EA32="","",EB32&amp;" ("&amp;VLOOKUP(EA32,'Extrato 1'!$S$3:$U$72,2,0)&amp;")")</f>
        <v/>
      </c>
      <c r="FM32" s="78">
        <v>30</v>
      </c>
      <c r="FN32" s="78" t="str">
        <f>IF('Extrato 1'!$FG$13='Extrato 1'!$GB$29,'Extrato 1'!AE32,IF('Extrato 1'!$FG$13='Extrato 1'!$GC$29,'Extrato 1'!BO32,IF('Extrato 1'!$FG$13='Extrato 1'!$EJ$2,'Extrato 1'!CY32,"")))</f>
        <v/>
      </c>
      <c r="FO32" s="78">
        <v>30</v>
      </c>
      <c r="FP32" s="78" t="str">
        <f>IF('Extrato 1'!$FG$13='Extrato 1'!$GB$29,'Extrato 1'!AJ32,IF('Extrato 1'!$FG$13='Extrato 1'!$GC$29,'Extrato 1'!BT32,IF('Extrato 1'!$FG$13='Extrato 1'!$EJ$2,'Extrato 1'!DD32,"")))</f>
        <v/>
      </c>
      <c r="FQ32" s="78">
        <v>30</v>
      </c>
      <c r="FR32" s="78" t="str">
        <f>IF('Extrato 1'!$FG$13='Extrato 1'!$GB$29,'Extrato 1'!AO32,IF('Extrato 1'!$FG$13='Extrato 1'!$GC$29,'Extrato 1'!BY32,IF('Extrato 1'!$FG$13='Extrato 1'!$EJ$2,'Extrato 1'!DI32,"")))</f>
        <v/>
      </c>
      <c r="FS32" s="78">
        <v>30</v>
      </c>
      <c r="FT32" s="78" t="str">
        <f>IF('Extrato 1'!$FG$13='Extrato 1'!$GB$29,'Extrato 1'!AT32,IF('Extrato 1'!$FG$13='Extrato 1'!$GC$29,'Extrato 1'!CD32,IF('Extrato 1'!$FG$13='Extrato 1'!$EJ$2,'Extrato 1'!DN32,"")))</f>
        <v/>
      </c>
      <c r="FU32" s="78">
        <v>30</v>
      </c>
      <c r="FV32" s="78" t="str">
        <f>IF('Extrato 1'!$FG$13='Extrato 1'!$GB$29,'Extrato 1'!AY32,IF('Extrato 1'!$FG$13='Extrato 1'!$GC$29,'Extrato 1'!CI32,IF('Extrato 1'!$FG$13='Extrato 1'!$EJ$2,'Extrato 1'!DS32,"")))</f>
        <v/>
      </c>
      <c r="FW32" s="78">
        <v>30</v>
      </c>
      <c r="FX32" s="78" t="str">
        <f>IF('Extrato 1'!$FG$13='Extrato 1'!$GB$29,'Extrato 1'!BD32,IF('Extrato 1'!$FG$13='Extrato 1'!$GC$29,'Extrato 1'!CN32,IF('Extrato 1'!$FG$13='Extrato 1'!$EJ$2,'Extrato 1'!DX32,"")))</f>
        <v/>
      </c>
      <c r="FY32" s="78">
        <v>30</v>
      </c>
      <c r="FZ32" s="78" t="str">
        <f>IF('Extrato 1'!$FG$13='Extrato 1'!$GB$29,'Extrato 1'!BI32,IF('Extrato 1'!$FG$13='Extrato 1'!$GC$29,'Extrato 1'!CS32,IF('Extrato 1'!$FG$13='Extrato 1'!$EJ$2,'Extrato 1'!EC32,"")))</f>
        <v/>
      </c>
      <c r="GB32" s="13" t="str">
        <f>IF('Extrato 1'!EG5=1,'Extrato 1'!AO3,IF('Extrato 1'!EG5=2,'Extrato 1'!AO3&amp;" e "&amp;'Extrato 1'!AO4,IF('Extrato 1'!EG5=3,'Extrato 1'!AO3&amp;", "&amp;'Extrato 1'!AO4&amp;" e "&amp;'Extrato 1'!AO5,IF('Extrato 1'!EG5=4,'Extrato 1'!AO3&amp;", "&amp;'Extrato 1'!AO4&amp;", "&amp;'Extrato 1'!AO5&amp;" e "&amp;'Extrato 1'!AO6,IF('Extrato 1'!EG5=5,'Extrato 1'!AO3&amp;", "&amp;'Extrato 1'!AO4&amp;", "&amp;'Extrato 1'!AO5&amp;", "&amp;'Extrato 1'!AO6&amp;" e "&amp;'Extrato 1'!AO7,IF('Extrato 1'!EG5=6,'Extrato 1'!AO3&amp;", "&amp;'Extrato 1'!AO4&amp;", "&amp;'Extrato 1'!AO5&amp;", "&amp;'Extrato 1'!AO6&amp;", "&amp;'Extrato 1'!AO7&amp;" e "&amp;'Extrato 1'!AO8,IF('Extrato 1'!EG5=7,'Extrato 1'!AO3&amp;", "&amp;'Extrato 1'!AO4&amp;", "&amp;'Extrato 1'!AO5&amp;", "&amp;'Extrato 1'!AO6&amp;", "&amp;'Extrato 1'!AO7&amp;", "&amp;'Extrato 1'!AO8&amp;" e "&amp;'Extrato 1'!AO9,IF('Extrato 1'!EG5=8,'Extrato 1'!AO3&amp;", "&amp;'Extrato 1'!AO4&amp;", "&amp;'Extrato 1'!AO5&amp;", "&amp;'Extrato 1'!AO6&amp;", "&amp;'Extrato 1'!AO7&amp;", "&amp;'Extrato 1'!AO8&amp;", "&amp;'Extrato 1'!AO9&amp;" e "&amp;'Extrato 1'!AO10,IF('Extrato 1'!EG5=9,'Extrato 1'!AO3&amp;", "&amp;'Extrato 1'!AO4&amp;", "&amp;'Extrato 1'!AO5&amp;", "&amp;'Extrato 1'!AO6&amp;", "&amp;'Extrato 1'!AO7&amp;", "&amp;'Extrato 1'!AO8&amp;", "&amp;'Extrato 1'!AO9&amp;", "&amp;'Extrato 1'!AO10&amp;" e "&amp;'Extrato 1'!AO11,IF('Extrato 1'!EG5=10,'Extrato 1'!AO3&amp;", "&amp;'Extrato 1'!AO4&amp;", "&amp;'Extrato 1'!AO5&amp;", "&amp;'Extrato 1'!AO6&amp;", "&amp;'Extrato 1'!AO7&amp;", "&amp;'Extrato 1'!AO8&amp;", "&amp;'Extrato 1'!AO9&amp;", "&amp;'Extrato 1'!AO10&amp;", "&amp;'Extrato 1'!AO11&amp;" e "&amp;'Extrato 1'!AO12,IF('Extrato 1'!EG5=11,'Extrato 1'!AO3&amp;", "&amp;'Extrato 1'!AO4&amp;", "&amp;'Extrato 1'!AO5&amp;", "&amp;'Extrato 1'!AO6&amp;", "&amp;'Extrato 1'!AO7&amp;", "&amp;'Extrato 1'!AO8&amp;", "&amp;'Extrato 1'!AO9&amp;", "&amp;'Extrato 1'!AO10&amp;", "&amp;'Extrato 1'!AO11&amp;", "&amp;'Extrato 1'!AO12&amp;" e "&amp;'Extrato 1'!AO13,IF('Extrato 1'!EG5=12,'Extrato 1'!AO3&amp;", "&amp;'Extrato 1'!AO4&amp;", "&amp;'Extrato 1'!AO5&amp;", "&amp;'Extrato 1'!AO6&amp;", "&amp;'Extrato 1'!AO7&amp;", "&amp;'Extrato 1'!AO8&amp;", "&amp;'Extrato 1'!AO9&amp;", "&amp;'Extrato 1'!AO10&amp;", "&amp;'Extrato 1'!AO11&amp;", "&amp;'Extrato 1'!AO12&amp;", "&amp;'Extrato 1'!AO13&amp;" e "&amp;'Extrato 1'!AO14,IF('Extrato 1'!EG5=13,'Extrato 1'!AO3&amp;", "&amp;'Extrato 1'!AO4&amp;", "&amp;'Extrato 1'!AO5&amp;", "&amp;'Extrato 1'!AO6&amp;", "&amp;'Extrato 1'!AO7&amp;", "&amp;'Extrato 1'!AO8&amp;", "&amp;'Extrato 1'!AO9&amp;", "&amp;'Extrato 1'!AO10&amp;", "&amp;'Extrato 1'!AO11&amp;", "&amp;'Extrato 1'!AO12&amp;", "&amp;'Extrato 1'!AO13&amp;", "&amp;'Extrato 1'!AO14&amp;" e "&amp;'Extrato 1'!AO15,IF('Extrato 1'!EG5=14,'Extrato 1'!AO3&amp;", "&amp;'Extrato 1'!AO4&amp;", "&amp;'Extrato 1'!AO5&amp;", "&amp;'Extrato 1'!AO6&amp;", "&amp;'Extrato 1'!AO7&amp;", "&amp;'Extrato 1'!AO8&amp;", "&amp;'Extrato 1'!AO9&amp;", "&amp;'Extrato 1'!AO10&amp;", "&amp;'Extrato 1'!AO11&amp;", "&amp;'Extrato 1'!AO12&amp;", "&amp;'Extrato 1'!AO13&amp;", "&amp;'Extrato 1'!AO14&amp;", "&amp;'Extrato 1'!AO15&amp;" e "&amp;'Extrato 1'!AO16,IF('Extrato 1'!EG5=15,'Extrato 1'!AO3&amp;", "&amp;'Extrato 1'!AO4&amp;", "&amp;'Extrato 1'!AO5&amp;", "&amp;'Extrato 1'!AO6&amp;", "&amp;'Extrato 1'!AO7&amp;", "&amp;'Extrato 1'!AO8&amp;", "&amp;'Extrato 1'!AO9&amp;", "&amp;'Extrato 1'!AO10&amp;", "&amp;'Extrato 1'!AO11&amp;", "&amp;'Extrato 1'!AO12&amp;", "&amp;'Extrato 1'!AO13&amp;", "&amp;'Extrato 1'!AO14&amp;", "&amp;'Extrato 1'!AO15&amp;", "&amp;'Extrato 1'!AO16&amp;" e "&amp;'Extrato 1'!AO17,IF('Extrato 1'!EG5=16,'Extrato 1'!AO3&amp;", "&amp;'Extrato 1'!AO4&amp;", "&amp;'Extrato 1'!AO5&amp;", "&amp;'Extrato 1'!AO6&amp;", "&amp;'Extrato 1'!AO7&amp;", "&amp;'Extrato 1'!AO8&amp;", "&amp;'Extrato 1'!AO9&amp;", "&amp;'Extrato 1'!AO10&amp;", "&amp;'Extrato 1'!AO11&amp;", "&amp;'Extrato 1'!AO12&amp;", "&amp;'Extrato 1'!AO13&amp;", "&amp;'Extrato 1'!AO14&amp;", "&amp;'Extrato 1'!AO15&amp;", "&amp;'Extrato 1'!AO16&amp;", "&amp;'Extrato 1'!AO17&amp;" e "&amp;'Extrato 1'!AO18,IF('Extrato 1'!EG5=17,'Extrato 1'!AO3&amp;", "&amp;'Extrato 1'!AO4&amp;", "&amp;'Extrato 1'!AO5&amp;", "&amp;'Extrato 1'!AO6&amp;", "&amp;'Extrato 1'!AO7&amp;", "&amp;'Extrato 1'!AO8&amp;", "&amp;'Extrato 1'!AO9&amp;", "&amp;'Extrato 1'!AO10&amp;", "&amp;'Extrato 1'!AO11&amp;", "&amp;'Extrato 1'!AO12&amp;", "&amp;'Extrato 1'!AO13&amp;", "&amp;'Extrato 1'!AO14&amp;", "&amp;'Extrato 1'!AO15&amp;", "&amp;'Extrato 1'!AO16&amp;", "&amp;'Extrato 1'!AO17&amp;", "&amp;'Extrato 1'!AO18&amp;" e "&amp;'Extrato 1'!AO19,"")))))))))))))))))</f>
        <v>Brend Santos (21)</v>
      </c>
      <c r="GC32" s="13" t="str">
        <f>IF('Extrato 1'!EI5=1,'Extrato 1'!BY3,IF('Extrato 1'!EI5=2,'Extrato 1'!BY3&amp;" e "&amp;'Extrato 1'!BY4,IF('Extrato 1'!EI5=3,'Extrato 1'!BY3&amp;", "&amp;'Extrato 1'!BY4&amp;" e "&amp;'Extrato 1'!BY5,IF('Extrato 1'!EI5=4,'Extrato 1'!BY3&amp;", "&amp;'Extrato 1'!BY4&amp;", "&amp;'Extrato 1'!BY5&amp;" e "&amp;'Extrato 1'!BY6,IF('Extrato 1'!EI5=5,'Extrato 1'!BY3&amp;", "&amp;'Extrato 1'!BY4&amp;", "&amp;'Extrato 1'!BY5&amp;", "&amp;'Extrato 1'!BY6&amp;" e "&amp;'Extrato 1'!BY7,IF('Extrato 1'!EI5=6,'Extrato 1'!BY3&amp;", "&amp;'Extrato 1'!BY4&amp;", "&amp;'Extrato 1'!BY5&amp;", "&amp;'Extrato 1'!BY6&amp;", "&amp;'Extrato 1'!BY7&amp;" e "&amp;'Extrato 1'!BY8,IF('Extrato 1'!EI5=7,'Extrato 1'!BY3&amp;", "&amp;'Extrato 1'!BY4&amp;", "&amp;'Extrato 1'!BY5&amp;", "&amp;'Extrato 1'!BY6&amp;", "&amp;'Extrato 1'!BY7&amp;", "&amp;'Extrato 1'!BY8&amp;" e "&amp;'Extrato 1'!BY9,IF('Extrato 1'!EI5=8,'Extrato 1'!BY3&amp;", "&amp;'Extrato 1'!BY4&amp;", "&amp;'Extrato 1'!BY5&amp;", "&amp;'Extrato 1'!BY6&amp;", "&amp;'Extrato 1'!BY7&amp;", "&amp;'Extrato 1'!BY8&amp;", "&amp;'Extrato 1'!BY9&amp;" e "&amp;'Extrato 1'!BY10,IF('Extrato 1'!EI5=9,'Extrato 1'!BY3&amp;", "&amp;'Extrato 1'!BY4&amp;", "&amp;'Extrato 1'!BY5&amp;", "&amp;'Extrato 1'!BY6&amp;", "&amp;'Extrato 1'!BY7&amp;", "&amp;'Extrato 1'!BY8&amp;", "&amp;'Extrato 1'!BY9&amp;", "&amp;'Extrato 1'!BY10&amp;" e "&amp;'Extrato 1'!BY11,IF('Extrato 1'!EI5=10,'Extrato 1'!BY3&amp;", "&amp;'Extrato 1'!BY4&amp;", "&amp;'Extrato 1'!BY5&amp;", "&amp;'Extrato 1'!BY6&amp;", "&amp;'Extrato 1'!BY7&amp;", "&amp;'Extrato 1'!BY8&amp;", "&amp;'Extrato 1'!BY9&amp;", "&amp;'Extrato 1'!BY10&amp;", "&amp;'Extrato 1'!BY11&amp;" e "&amp;'Extrato 1'!BY12,IF('Extrato 1'!EI5=11,'Extrato 1'!BY3&amp;", "&amp;'Extrato 1'!BY4&amp;", "&amp;'Extrato 1'!BY5&amp;", "&amp;'Extrato 1'!BY6&amp;", "&amp;'Extrato 1'!BY7&amp;", "&amp;'Extrato 1'!BY8&amp;", "&amp;'Extrato 1'!BY9&amp;", "&amp;'Extrato 1'!BY10&amp;", "&amp;'Extrato 1'!BY11&amp;", "&amp;'Extrato 1'!BY12&amp;" e "&amp;'Extrato 1'!BY13,IF('Extrato 1'!EI5=12,'Extrato 1'!BY3&amp;", "&amp;'Extrato 1'!BY4&amp;", "&amp;'Extrato 1'!BY5&amp;", "&amp;'Extrato 1'!BY6&amp;", "&amp;'Extrato 1'!BY7&amp;", "&amp;'Extrato 1'!BY8&amp;", "&amp;'Extrato 1'!BY9&amp;", "&amp;'Extrato 1'!BY10&amp;", "&amp;'Extrato 1'!BY11&amp;", "&amp;'Extrato 1'!BY12&amp;", "&amp;'Extrato 1'!BY13&amp;" e "&amp;'Extrato 1'!BY14,IF('Extrato 1'!EI5=13,'Extrato 1'!BY3&amp;", "&amp;'Extrato 1'!BY4&amp;", "&amp;'Extrato 1'!BY5&amp;", "&amp;'Extrato 1'!BY6&amp;", "&amp;'Extrato 1'!BY7&amp;", "&amp;'Extrato 1'!BY8&amp;", "&amp;'Extrato 1'!BY9&amp;", "&amp;'Extrato 1'!BY10&amp;", "&amp;'Extrato 1'!BY11&amp;", "&amp;'Extrato 1'!BY12&amp;", "&amp;'Extrato 1'!BY13&amp;", "&amp;'Extrato 1'!BY14&amp;" e "&amp;'Extrato 1'!BY15,IF('Extrato 1'!EI5=14,'Extrato 1'!BY3&amp;", "&amp;'Extrato 1'!BY4&amp;", "&amp;'Extrato 1'!BY5&amp;", "&amp;'Extrato 1'!BY6&amp;", "&amp;'Extrato 1'!BY7&amp;", "&amp;'Extrato 1'!BY8&amp;", "&amp;'Extrato 1'!BY9&amp;", "&amp;'Extrato 1'!BY10&amp;", "&amp;'Extrato 1'!BY11&amp;", "&amp;'Extrato 1'!BY12&amp;", "&amp;'Extrato 1'!BY13&amp;", "&amp;'Extrato 1'!BY14&amp;", "&amp;'Extrato 1'!BY15&amp;" e "&amp;'Extrato 1'!BY16,IF('Extrato 1'!EI5=15,'Extrato 1'!BY3&amp;", "&amp;'Extrato 1'!BY4&amp;", "&amp;'Extrato 1'!BY5&amp;", "&amp;'Extrato 1'!BY6&amp;", "&amp;'Extrato 1'!BY7&amp;", "&amp;'Extrato 1'!BY8&amp;", "&amp;'Extrato 1'!BY9&amp;", "&amp;'Extrato 1'!BY10&amp;", "&amp;'Extrato 1'!BY11&amp;", "&amp;'Extrato 1'!BY12&amp;", "&amp;'Extrato 1'!BY13&amp;", "&amp;'Extrato 1'!BY14&amp;", "&amp;'Extrato 1'!BY15&amp;", "&amp;'Extrato 1'!BY16&amp;" e "&amp;'Extrato 1'!BY17,IF('Extrato 1'!EI5=16,'Extrato 1'!BY3&amp;", "&amp;'Extrato 1'!BY4&amp;", "&amp;'Extrato 1'!BY5&amp;", "&amp;'Extrato 1'!BY6&amp;", "&amp;'Extrato 1'!BY7&amp;", "&amp;'Extrato 1'!BY8&amp;", "&amp;'Extrato 1'!BY9&amp;", "&amp;'Extrato 1'!BY10&amp;", "&amp;'Extrato 1'!BY11&amp;", "&amp;'Extrato 1'!BY12&amp;", "&amp;'Extrato 1'!BY13&amp;", "&amp;'Extrato 1'!BY14&amp;", "&amp;'Extrato 1'!BY15&amp;", "&amp;'Extrato 1'!BY16&amp;", "&amp;'Extrato 1'!BY17&amp;" e "&amp;'Extrato 1'!BY18,IF('Extrato 1'!EI5=17,'Extrato 1'!BY3&amp;", "&amp;'Extrato 1'!BY4&amp;", "&amp;'Extrato 1'!BY5&amp;", "&amp;'Extrato 1'!BY6&amp;", "&amp;'Extrato 1'!BY7&amp;", "&amp;'Extrato 1'!BY8&amp;", "&amp;'Extrato 1'!BY9&amp;", "&amp;'Extrato 1'!BY10&amp;", "&amp;'Extrato 1'!BY11&amp;", "&amp;'Extrato 1'!BY12&amp;", "&amp;'Extrato 1'!BY13&amp;", "&amp;'Extrato 1'!BY14&amp;", "&amp;'Extrato 1'!BY15&amp;", "&amp;'Extrato 1'!BY16&amp;", "&amp;'Extrato 1'!BY17&amp;", "&amp;'Extrato 1'!BY18&amp;" e "&amp;'Extrato 1'!BY19,"")))))))))))))))))</f>
        <v>Kallyne Soares (152)</v>
      </c>
      <c r="GD32" s="13" t="str">
        <f>IF('Extrato 1'!EK5=1,'Extrato 1'!DI3,IF('Extrato 1'!EK5=2,'Extrato 1'!DI3&amp;" e "&amp;'Extrato 1'!DI4,IF('Extrato 1'!EK5=3,'Extrato 1'!DI3&amp;", "&amp;'Extrato 1'!DI4&amp;" e "&amp;'Extrato 1'!DI5,IF('Extrato 1'!EK5=4,'Extrato 1'!DI3&amp;", "&amp;'Extrato 1'!DI4&amp;", "&amp;'Extrato 1'!DI5&amp;" e "&amp;'Extrato 1'!DI6,IF('Extrato 1'!EK5=5,'Extrato 1'!DI3&amp;", "&amp;'Extrato 1'!DI4&amp;", "&amp;'Extrato 1'!DI5&amp;", "&amp;'Extrato 1'!DI6&amp;" e "&amp;'Extrato 1'!DI7,IF('Extrato 1'!EK5=6,'Extrato 1'!DI3&amp;", "&amp;'Extrato 1'!DI4&amp;", "&amp;'Extrato 1'!DI5&amp;", "&amp;'Extrato 1'!DI6&amp;", "&amp;'Extrato 1'!DI7&amp;" e "&amp;'Extrato 1'!DI8,IF('Extrato 1'!EK5=7,'Extrato 1'!DI3&amp;", "&amp;'Extrato 1'!DI4&amp;", "&amp;'Extrato 1'!DI5&amp;", "&amp;'Extrato 1'!DI6&amp;", "&amp;'Extrato 1'!DI7&amp;", "&amp;'Extrato 1'!DI8&amp;" e "&amp;'Extrato 1'!DI9,IF('Extrato 1'!EK5=8,'Extrato 1'!DI3&amp;", "&amp;'Extrato 1'!DI4&amp;", "&amp;'Extrato 1'!DI5&amp;", "&amp;'Extrato 1'!DI6&amp;", "&amp;'Extrato 1'!DI7&amp;", "&amp;'Extrato 1'!DI8&amp;", "&amp;'Extrato 1'!DI9&amp;" e "&amp;'Extrato 1'!DI10,IF('Extrato 1'!EK5=9,'Extrato 1'!DI3&amp;", "&amp;'Extrato 1'!DI4&amp;", "&amp;'Extrato 1'!DI5&amp;", "&amp;'Extrato 1'!DI6&amp;", "&amp;'Extrato 1'!DI7&amp;", "&amp;'Extrato 1'!DI8&amp;", "&amp;'Extrato 1'!DI9&amp;", "&amp;'Extrato 1'!DI10&amp;" e "&amp;'Extrato 1'!DI11,IF('Extrato 1'!EK5=10,'Extrato 1'!DI3&amp;", "&amp;'Extrato 1'!DI4&amp;", "&amp;'Extrato 1'!DI5&amp;", "&amp;'Extrato 1'!DI6&amp;", "&amp;'Extrato 1'!DI7&amp;", "&amp;'Extrato 1'!DI8&amp;", "&amp;'Extrato 1'!DI9&amp;", "&amp;'Extrato 1'!DI10&amp;", "&amp;'Extrato 1'!DI11&amp;" e "&amp;'Extrato 1'!DI12,IF('Extrato 1'!EK5=11,'Extrato 1'!DI3&amp;", "&amp;'Extrato 1'!DI4&amp;", "&amp;'Extrato 1'!DI5&amp;", "&amp;'Extrato 1'!DI6&amp;", "&amp;'Extrato 1'!DI7&amp;", "&amp;'Extrato 1'!DI8&amp;", "&amp;'Extrato 1'!DI9&amp;", "&amp;'Extrato 1'!DI10&amp;", "&amp;'Extrato 1'!DI11&amp;", "&amp;'Extrato 1'!DI12&amp;" e "&amp;'Extrato 1'!DI13,IF('Extrato 1'!EK5=12,'Extrato 1'!DI3&amp;", "&amp;'Extrato 1'!DI4&amp;", "&amp;'Extrato 1'!DI5&amp;", "&amp;'Extrato 1'!DI6&amp;", "&amp;'Extrato 1'!DI7&amp;", "&amp;'Extrato 1'!DI8&amp;", "&amp;'Extrato 1'!DI9&amp;", "&amp;'Extrato 1'!DI10&amp;", "&amp;'Extrato 1'!DI11&amp;", "&amp;'Extrato 1'!DI12&amp;", "&amp;'Extrato 1'!DI13&amp;" e "&amp;'Extrato 1'!DI14,IF('Extrato 1'!EK5=13,'Extrato 1'!DI3&amp;", "&amp;'Extrato 1'!DI4&amp;", "&amp;'Extrato 1'!DI5&amp;", "&amp;'Extrato 1'!DI6&amp;", "&amp;'Extrato 1'!DI7&amp;", "&amp;'Extrato 1'!DI8&amp;", "&amp;'Extrato 1'!DI9&amp;", "&amp;'Extrato 1'!DI10&amp;", "&amp;'Extrato 1'!DI11&amp;", "&amp;'Extrato 1'!DI12&amp;", "&amp;'Extrato 1'!DI13&amp;", "&amp;'Extrato 1'!DI14&amp;" e "&amp;'Extrato 1'!DI15,IF('Extrato 1'!EK5=14,'Extrato 1'!DI3&amp;", "&amp;'Extrato 1'!DI4&amp;", "&amp;'Extrato 1'!DI5&amp;", "&amp;'Extrato 1'!DI6&amp;", "&amp;'Extrato 1'!DI7&amp;", "&amp;'Extrato 1'!DI8&amp;", "&amp;'Extrato 1'!DI9&amp;", "&amp;'Extrato 1'!DI10&amp;", "&amp;'Extrato 1'!DI11&amp;", "&amp;'Extrato 1'!DI12&amp;", "&amp;'Extrato 1'!DI13&amp;", "&amp;'Extrato 1'!DI14&amp;", "&amp;'Extrato 1'!DI15&amp;" e "&amp;'Extrato 1'!DI16,IF('Extrato 1'!EK5=15,'Extrato 1'!DI3&amp;", "&amp;'Extrato 1'!DI4&amp;", "&amp;'Extrato 1'!DI5&amp;", "&amp;'Extrato 1'!DI6&amp;", "&amp;'Extrato 1'!DI7&amp;", "&amp;'Extrato 1'!DI8&amp;", "&amp;'Extrato 1'!DI9&amp;", "&amp;'Extrato 1'!DI10&amp;", "&amp;'Extrato 1'!DI11&amp;", "&amp;'Extrato 1'!DI12&amp;", "&amp;'Extrato 1'!DI13&amp;", "&amp;'Extrato 1'!DI14&amp;", "&amp;'Extrato 1'!DI15&amp;", "&amp;'Extrato 1'!DI16&amp;" e "&amp;'Extrato 1'!DI17,IF('Extrato 1'!EK5=16,'Extrato 1'!DI3&amp;", "&amp;'Extrato 1'!DI4&amp;", "&amp;'Extrato 1'!DI5&amp;", "&amp;'Extrato 1'!DI6&amp;", "&amp;'Extrato 1'!DI7&amp;", "&amp;'Extrato 1'!DI8&amp;", "&amp;'Extrato 1'!DI9&amp;", "&amp;'Extrato 1'!DI10&amp;", "&amp;'Extrato 1'!DI11&amp;", "&amp;'Extrato 1'!DI12&amp;", "&amp;'Extrato 1'!DI13&amp;", "&amp;'Extrato 1'!DI14&amp;", "&amp;'Extrato 1'!DI15&amp;", "&amp;'Extrato 1'!DI16&amp;", "&amp;'Extrato 1'!DI17&amp;" e "&amp;'Extrato 1'!DI18,IF('Extrato 1'!EK5=17,'Extrato 1'!DI3&amp;", "&amp;'Extrato 1'!DI4&amp;", "&amp;'Extrato 1'!DI5&amp;", "&amp;'Extrato 1'!DI6&amp;", "&amp;'Extrato 1'!DI7&amp;", "&amp;'Extrato 1'!DI8&amp;", "&amp;'Extrato 1'!DI9&amp;", "&amp;'Extrato 1'!DI10&amp;", "&amp;'Extrato 1'!DI11&amp;", "&amp;'Extrato 1'!DI12&amp;", "&amp;'Extrato 1'!DI13&amp;", "&amp;'Extrato 1'!DI14&amp;", "&amp;'Extrato 1'!DI15&amp;", "&amp;'Extrato 1'!DI16&amp;", "&amp;'Extrato 1'!DI17&amp;", "&amp;'Extrato 1'!DI18&amp;" e "&amp;'Extrato 1'!DI19,"")))))))))))))))))</f>
        <v/>
      </c>
      <c r="GF32" s="36" t="s">
        <v>17</v>
      </c>
      <c r="GG32" s="16" t="str">
        <f>IF('Extrato 1'!$NH$2&gt;='Extrato 1'!$GB$22,HLOOKUP('Extrato 1'!$NH$2,'Extrato 1'!$JD$4:$JH$11,5,0),"")</f>
        <v>semelhante a 1ª colocada, semelhante a 2ª colocada, semelhante a 3ª colocada, semelhante a 5ª colocada, semelhante a 6ª colocada e semelhante a 7ª colocada.</v>
      </c>
      <c r="GK32" s="10" t="s">
        <v>3</v>
      </c>
      <c r="GL32" s="9" t="e">
        <f>IF(GK30=0,"",IF(GL30=0,"",IF((GL30-GK30)/GK30&lt;0,((GL30-GK30)/GK30)*-1,(GL30-GK30)/GK30)))</f>
        <v>#VALUE!</v>
      </c>
      <c r="GM32" s="9" t="e">
        <f>IF(GK30=0,"",IF(GM30=0,"",IF((GM30-GK30)/GK30&lt;0,((GM30-GK30)/GK30)*-1,(GM30-GK30)/GK30)))</f>
        <v>#VALUE!</v>
      </c>
      <c r="GN32" s="9" t="e">
        <f>IF(GK30=0,"",IF(GN30=0,"",IF((GN30-GK30)/GK30&lt;0,((GN30-GK30)/GK30)*-1,(GN30-GK30)/GK30)))</f>
        <v>#VALUE!</v>
      </c>
      <c r="GO32" s="9" t="e">
        <f>IF(GK30=0,"",IF(GO30=0,"",IF((GO30-GK30)/GK30&lt;0,((GO30-GK30)/GK30)*-1,(GO30-GK30)/GK30)))</f>
        <v>#VALUE!</v>
      </c>
      <c r="GP32" s="9" t="e">
        <f>IF(GK30=0,"",IF(GP30=0,"",IF((GP30-GK30)/GK30&lt;0,((GP30-GK30)/GK30)*-1,(GP30-GK30)/GK30)))</f>
        <v>#VALUE!</v>
      </c>
      <c r="GQ32" s="9" t="e">
        <f>IF(GK30=0,"",IF(GQ30=0,"",IF((GQ30-GK30)/GK30&lt;0,((GQ30-GK30)/GK30)*-1,(GQ30-GK30)/GK30)))</f>
        <v>#VALUE!</v>
      </c>
      <c r="MB32" s="32">
        <f t="shared" si="12"/>
        <v>28</v>
      </c>
      <c r="MC32" s="32">
        <v>30</v>
      </c>
      <c r="MD32" s="32" t="str">
        <f>IF('Extrato 1'!X30=0,"",'Extrato 1'!X30)</f>
        <v/>
      </c>
      <c r="ME32" s="32"/>
      <c r="MF32" s="32"/>
      <c r="MG32" s="32"/>
      <c r="MH32" s="32"/>
      <c r="MI32" s="32"/>
      <c r="MJ32" s="32"/>
      <c r="MK32" s="32"/>
      <c r="ML32" s="32"/>
      <c r="MM32" s="32"/>
      <c r="MN32" s="32"/>
      <c r="MO32" s="32"/>
      <c r="MP32" s="32"/>
      <c r="MQ32" s="32"/>
      <c r="MR32" s="32"/>
      <c r="MS32" s="32"/>
      <c r="MT32" s="32"/>
      <c r="MU32" s="32"/>
      <c r="MV32" s="32"/>
      <c r="MW32" s="32"/>
      <c r="MX32" s="32"/>
      <c r="MY32" s="32"/>
      <c r="MZ32" s="32"/>
      <c r="NA32" s="32"/>
      <c r="NB32" s="32"/>
      <c r="NC32" s="32"/>
      <c r="ND32" s="32"/>
      <c r="NE32" s="32"/>
    </row>
    <row r="33" spans="2:369" ht="15" customHeight="1" x14ac:dyDescent="0.25">
      <c r="B33" s="19">
        <f>'Extrato 1'!MC35</f>
        <v>33</v>
      </c>
      <c r="C33" s="7">
        <f>Esboço!AX31</f>
        <v>31</v>
      </c>
      <c r="D33" s="4" t="str">
        <f>IF('Análise Quantitativa'!R67=0,"",'Análise Quantitativa'!R67)</f>
        <v/>
      </c>
      <c r="E33" s="3" t="str">
        <f>IF('Análise Quantitativa'!P67=0,"",'Análise Quantitativa'!P67)</f>
        <v/>
      </c>
      <c r="F33" s="19" t="str">
        <f t="shared" si="0"/>
        <v/>
      </c>
      <c r="G33" s="19" t="str">
        <f t="shared" si="1"/>
        <v/>
      </c>
      <c r="H33" s="22" t="str">
        <v/>
      </c>
      <c r="I33" s="22" t="str">
        <v/>
      </c>
      <c r="J33" s="76" t="str">
        <f>IFERROR(IF('Análise Quantitativa'!$D$30="Máximo",RANK(D33,$D$3:$D$72,0),IF('Análise Quantitativa'!$D$30="Mínimo",RANK(D33,$D$3:$D$72,1),IF('Análise Quantitativa'!$D$30="- Mínimo",RANK(D33,$D$3:$D$72,1),""))),"")</f>
        <v/>
      </c>
      <c r="K33" s="76" t="str">
        <f>IFERROR(IF('Análise Quantitativa'!$D$30="Máximo",_xlfn.RANK.EQ(D33,$D$3:$D$72,0)+COUNTIF($D$3:D33,D33)-1,IF('Análise Quantitativa'!$D$30="Mínimo",_xlfn.RANK.EQ(D33,$D$3:$D$72,1)+COUNTIF($D$3:D33,D33)-1,IF('Análise Quantitativa'!$D$30="- Mínimo",_xlfn.RANK.EQ(D33,$D$3:$D$72,1)+COUNTIF($D$3:D33,D33)-1,""))),"")</f>
        <v/>
      </c>
      <c r="L33" s="6" t="str">
        <f>IFERROR(IF(ISBLANK(D33),"",IF(AND(D33&gt;'Extrato 1'!$EW$3),'Extrato 1'!$HR$2,IF(AND(D33&lt;'Extrato 1'!$EX$3),'Extrato 1'!$HQ$2,'Extrato 1'!$HP$2))),"")</f>
        <v>&gt;₯</v>
      </c>
      <c r="M33" s="6" t="e">
        <f>IF((((IF(AND('Extrato 1'!D33&gt;'Extrato 1'!$EW$3),(('Extrato 1'!$EW$3-'Extrato 1'!D33)/'Extrato 1'!D33),IF(AND('Extrato 1'!D33&lt;'Extrato 1'!$EX$3),(('Extrato 1'!$EX$3-'Extrato 1'!D33)/'Extrato 1'!D33),'Extrato 1'!$HW$2)))))&lt;0,IF(AND('Extrato 1'!D33&gt;'Extrato 1'!$EW$3),(('Extrato 1'!$EW$3-'Extrato 1'!D33)/'Extrato 1'!D33),IF(AND('Extrato 1'!D33&lt;'Extrato 1'!$EX$3),(('Extrato 1'!$EX$3-'Extrato 1'!D33)/'Extrato 1'!D33),'Extrato 1'!$HW$2))*-1,IF(AND('Extrato 1'!D33&gt;'Extrato 1'!$EW$3),(('Extrato 1'!$EW$3-'Extrato 1'!D33)/'Extrato 1'!D33),IF(AND('Extrato 1'!D33&lt;'Extrato 1'!$EX$3),(('Extrato 1'!$EX$3-'Extrato 1'!D33)/'Extrato 1'!D33),'Extrato 1'!$HW$2)))</f>
        <v>#VALUE!</v>
      </c>
      <c r="N33" s="6" t="e">
        <f>IF(AND(D33&gt;'Extrato 1'!$EW$3),M33,"")</f>
        <v>#VALUE!</v>
      </c>
      <c r="O33" s="6" t="str">
        <f>IF(D33&lt;'Extrato 1'!$EX$3,M33,"")</f>
        <v/>
      </c>
      <c r="P33" s="5" t="str">
        <f>IF('Extrato 1'!L33='Extrato 1'!$HP$2,'Extrato 1'!D33,"")</f>
        <v/>
      </c>
      <c r="Q33" s="4" t="str">
        <f>IF(ISNA(HLOOKUP($Q$2,'Extrato 1'!$ME$3:$NE$74,B33,0)),"",IF(HLOOKUP($Q$2,'Extrato 1'!$ME$3:$NE$74,B33,0)="","",IF(HLOOKUP($Q$2,'Extrato 1'!$ME$3:$NE$74,B33,0)=0,"",HLOOKUP($Q$2,'Extrato 1'!$ME$3:$NE$74,B33,0))))</f>
        <v/>
      </c>
      <c r="S33" s="77" t="str">
        <f t="shared" si="6"/>
        <v/>
      </c>
      <c r="T33" s="19" t="str">
        <f t="shared" si="2"/>
        <v/>
      </c>
      <c r="U33" s="3" t="str">
        <f>IF('Análise Quantitativa'!C67=0,"",'Análise Quantitativa'!C67)</f>
        <v/>
      </c>
      <c r="V33" s="19" t="str">
        <f t="shared" si="3"/>
        <v/>
      </c>
      <c r="X33" s="19" t="str">
        <f t="shared" si="4"/>
        <v/>
      </c>
      <c r="Y33" s="19" t="str">
        <f t="shared" si="5"/>
        <v/>
      </c>
      <c r="AA33" s="19" t="str">
        <f>IF('Extrato 1'!D33='Extrato 1'!$EF$3,'Extrato 1'!E33,"")</f>
        <v/>
      </c>
      <c r="AB33" s="19" t="str">
        <f>IF(AA33="","-",'Extrato 1'!S33)</f>
        <v>-</v>
      </c>
      <c r="AC33" s="19" t="str">
        <v/>
      </c>
      <c r="AD33" s="19" t="str">
        <f>IF(AC33="","",VLOOKUP(AC33,'Extrato 1'!$S$3:$U$72,3,0))</f>
        <v/>
      </c>
      <c r="AE33" s="2" t="str">
        <f>IF(AC33="","",AD33&amp;" ("&amp;VLOOKUP(AC33,'Extrato 1'!$S$3:$U$72,2,0)&amp;")")</f>
        <v/>
      </c>
      <c r="AF33" s="19" t="str">
        <f>IF('Extrato 1'!D33='Extrato 1'!$EF$4,'Extrato 1'!E33,"")</f>
        <v/>
      </c>
      <c r="AG33" s="19" t="str">
        <f>IF(AF33="","-",'Extrato 1'!$S33)</f>
        <v>-</v>
      </c>
      <c r="AH33" s="19" t="str">
        <v/>
      </c>
      <c r="AI33" s="19" t="str">
        <f>IF(AH33="","",VLOOKUP(AH33,'Extrato 1'!$S$3:$U$72,3,0))</f>
        <v/>
      </c>
      <c r="AJ33" s="2" t="str">
        <f>IF(AH33="","",AI33&amp;" ("&amp;VLOOKUP(AH33,'Extrato 1'!$S$3:$U$72,2,0)&amp;")")</f>
        <v/>
      </c>
      <c r="AK33" s="19" t="str">
        <f>IF('Extrato 1'!D33='Extrato 1'!$EF$5,'Extrato 1'!E33,"")</f>
        <v/>
      </c>
      <c r="AL33" s="19" t="str">
        <f>IF(AK33="","-",'Extrato 1'!$S33)</f>
        <v>-</v>
      </c>
      <c r="AM33" s="19" t="str">
        <v/>
      </c>
      <c r="AN33" s="19" t="str">
        <f>IF(AM33="","",VLOOKUP(AM33,'Extrato 1'!$S$3:$U$72,3,0))</f>
        <v/>
      </c>
      <c r="AO33" s="2" t="str">
        <f>IF(AM33="","",AN33&amp;" ("&amp;VLOOKUP(AM33,'Extrato 1'!$S$3:$U$72,2,0)&amp;")")</f>
        <v/>
      </c>
      <c r="AP33" s="19" t="str">
        <f>IF('Extrato 1'!D33='Extrato 1'!$EF$6,'Extrato 1'!E33,"")</f>
        <v/>
      </c>
      <c r="AQ33" s="19" t="str">
        <f>IF(AP33="","-",'Extrato 1'!$S33)</f>
        <v>-</v>
      </c>
      <c r="AR33" s="19" t="str">
        <v/>
      </c>
      <c r="AS33" s="19" t="str">
        <f>IF(AR33="","",VLOOKUP(AR33,'Extrato 1'!$S$3:$U$72,3,0))</f>
        <v/>
      </c>
      <c r="AT33" s="2" t="str">
        <f>IF(AR33="","",AS33&amp;" ("&amp;VLOOKUP(AR33,'Extrato 1'!$S$3:$U$72,2,0)&amp;")")</f>
        <v/>
      </c>
      <c r="AU33" s="19" t="str">
        <f>IF('Extrato 1'!D33='Extrato 1'!$EF$7,'Extrato 1'!E33,"")</f>
        <v/>
      </c>
      <c r="AV33" s="19" t="str">
        <f>IF(AU33="","-",'Extrato 1'!$S33)</f>
        <v>-</v>
      </c>
      <c r="AW33" s="19" t="str">
        <v/>
      </c>
      <c r="AX33" s="19" t="str">
        <f>IF(AW33="","",VLOOKUP(AW33,'Extrato 1'!$S$3:$U$72,3,0))</f>
        <v/>
      </c>
      <c r="AY33" s="2" t="str">
        <f>IF(AW33="","",AX33&amp;" ("&amp;VLOOKUP(AW33,'Extrato 1'!$S$3:$U$72,2,0)&amp;")")</f>
        <v/>
      </c>
      <c r="AZ33" s="19" t="str">
        <f>IF('Extrato 1'!D33='Extrato 1'!$EF$8,'Extrato 1'!E33,"")</f>
        <v/>
      </c>
      <c r="BA33" s="19" t="str">
        <f>IF(AZ33="","-",'Extrato 1'!$S33)</f>
        <v>-</v>
      </c>
      <c r="BB33" s="19" t="str">
        <v/>
      </c>
      <c r="BC33" s="19" t="str">
        <f>IF(BB33="","",VLOOKUP(BB33,'Extrato 1'!$S$3:$U$72,3,0))</f>
        <v/>
      </c>
      <c r="BD33" s="2" t="str">
        <f>IF(BB33="","",BC33&amp;" ("&amp;VLOOKUP(BB33,'Extrato 1'!$S$3:$U$72,2,0)&amp;")")</f>
        <v/>
      </c>
      <c r="BE33" s="19" t="str">
        <f>IF('Extrato 1'!D33='Extrato 1'!$EF$9,'Extrato 1'!E33,"")</f>
        <v/>
      </c>
      <c r="BF33" s="19" t="str">
        <f>IF(BE33="","-",'Extrato 1'!$S33)</f>
        <v>-</v>
      </c>
      <c r="BG33" s="19" t="str">
        <v/>
      </c>
      <c r="BH33" s="19" t="str">
        <f>IF(BG33="","",VLOOKUP(BG33,'Extrato 1'!$S$3:$U$72,3,0))</f>
        <v/>
      </c>
      <c r="BI33" s="2" t="str">
        <f>IF(BG33="","",BH33&amp;" ("&amp;VLOOKUP(BG33,'Extrato 1'!$S$3:$U$72,2,0)&amp;")")</f>
        <v/>
      </c>
      <c r="BJ33" s="8"/>
      <c r="BK33" s="19" t="str">
        <f>IF('Extrato 1'!D33='Extrato 1'!$EH$3,'Extrato 1'!E33,"")</f>
        <v/>
      </c>
      <c r="BL33" s="19" t="str">
        <f>IF(BK33="","-",'Extrato 1'!S33)</f>
        <v>-</v>
      </c>
      <c r="BM33" s="19" t="str">
        <v/>
      </c>
      <c r="BN33" s="19" t="str">
        <f>IF(BM33="","",VLOOKUP(BM33,'Extrato 1'!$S$3:$U$72,3,0))</f>
        <v/>
      </c>
      <c r="BO33" s="2" t="str">
        <f>IF(BM33="","",BN33&amp;" ("&amp;VLOOKUP(BM33,'Extrato 1'!$S$3:$U$72,2,0)&amp;")")</f>
        <v/>
      </c>
      <c r="BP33" s="19" t="str">
        <f>IF('Extrato 1'!D33='Extrato 1'!$EH$4,'Extrato 1'!E33,"")</f>
        <v/>
      </c>
      <c r="BQ33" s="19" t="str">
        <f>IF(BP33="","-",'Extrato 1'!$S33)</f>
        <v>-</v>
      </c>
      <c r="BR33" s="19" t="str">
        <v/>
      </c>
      <c r="BS33" s="19" t="str">
        <f>IF(BR33="","",VLOOKUP(BR33,'Extrato 1'!$S$3:$U$72,3,0))</f>
        <v/>
      </c>
      <c r="BT33" s="2" t="str">
        <f>IF(BR33="","",BS33&amp;" ("&amp;VLOOKUP(BR33,'Extrato 1'!$S$3:$U$72,2,0)&amp;")")</f>
        <v/>
      </c>
      <c r="BU33" s="19" t="str">
        <f>IF('Extrato 1'!D33='Extrato 1'!$EH$5,'Extrato 1'!E33,"")</f>
        <v/>
      </c>
      <c r="BV33" s="19" t="str">
        <f>IF(BU33="","-",'Extrato 1'!$S33)</f>
        <v>-</v>
      </c>
      <c r="BW33" s="19" t="str">
        <v/>
      </c>
      <c r="BX33" s="19" t="str">
        <f>IF(BW33="","",VLOOKUP(BW33,'Extrato 1'!$S$3:$U$72,3,0))</f>
        <v/>
      </c>
      <c r="BY33" s="2" t="str">
        <f>IF(BW33="","",BX33&amp;" ("&amp;VLOOKUP(BW33,'Extrato 1'!$S$3:$U$72,2,0)&amp;")")</f>
        <v/>
      </c>
      <c r="BZ33" s="19" t="str">
        <f>IF('Extrato 1'!D33='Extrato 1'!$EH$6,'Extrato 1'!E33,"")</f>
        <v/>
      </c>
      <c r="CA33" s="19" t="str">
        <f>IF(BZ33="","-",'Extrato 1'!$S33)</f>
        <v>-</v>
      </c>
      <c r="CB33" s="19" t="str">
        <v/>
      </c>
      <c r="CC33" s="19" t="str">
        <f>IF(CB33="","",VLOOKUP(CB33,'Extrato 1'!$S$3:$U$72,3,0))</f>
        <v/>
      </c>
      <c r="CD33" s="2" t="str">
        <f>IF(CB33="","",CC33&amp;" ("&amp;VLOOKUP(CB33,'Extrato 1'!$S$3:$U$72,2,0)&amp;")")</f>
        <v/>
      </c>
      <c r="CE33" s="19" t="str">
        <f>IF('Extrato 1'!D33='Extrato 1'!$EH$7,'Extrato 1'!E33,"")</f>
        <v/>
      </c>
      <c r="CF33" s="19" t="str">
        <f>IF(CE33="","-",'Extrato 1'!$S33)</f>
        <v>-</v>
      </c>
      <c r="CG33" s="19" t="str">
        <v/>
      </c>
      <c r="CH33" s="19" t="str">
        <f>IF(CG33="","",VLOOKUP(CG33,'Extrato 1'!$S$3:$U$72,3,0))</f>
        <v/>
      </c>
      <c r="CI33" s="2" t="str">
        <f>IF(CG33="","",CH33&amp;" ("&amp;VLOOKUP(CG33,'Extrato 1'!$S$3:$U$72,2,0)&amp;")")</f>
        <v/>
      </c>
      <c r="CJ33" s="19" t="str">
        <f>IF('Extrato 1'!D33='Extrato 1'!$EH$8,'Extrato 1'!E33,"")</f>
        <v/>
      </c>
      <c r="CK33" s="19" t="str">
        <f>IF(CJ33="","-",'Extrato 1'!$S33)</f>
        <v>-</v>
      </c>
      <c r="CL33" s="19" t="str">
        <v/>
      </c>
      <c r="CM33" s="19" t="str">
        <f>IF(CL33="","",VLOOKUP(CL33,'Extrato 1'!$S$3:$U$72,3,0))</f>
        <v/>
      </c>
      <c r="CN33" s="2" t="str">
        <f>IF(CL33="","",CM33&amp;" ("&amp;VLOOKUP(CL33,'Extrato 1'!$S$3:$U$72,2,0)&amp;")")</f>
        <v/>
      </c>
      <c r="CO33" s="19" t="str">
        <f>IF('Extrato 1'!D33='Extrato 1'!$EH$9,'Extrato 1'!E33,"")</f>
        <v/>
      </c>
      <c r="CP33" s="19" t="str">
        <f>IF(CO33="","-",'Extrato 1'!$S33)</f>
        <v>-</v>
      </c>
      <c r="CQ33" s="19" t="str">
        <v/>
      </c>
      <c r="CR33" s="19" t="str">
        <f>IF(CQ33="","",VLOOKUP(CQ33,'Extrato 1'!$S$3:$U$72,3,0))</f>
        <v/>
      </c>
      <c r="CS33" s="2" t="str">
        <f>IF(CQ33="","",CR33&amp;" ("&amp;VLOOKUP(CQ33,'Extrato 1'!$S$3:$U$72,2,0)&amp;")")</f>
        <v/>
      </c>
      <c r="CU33" s="19" t="str">
        <f>IF('Extrato 1'!D33='Extrato 1'!$EJ$3,'Extrato 1'!E33,"")</f>
        <v/>
      </c>
      <c r="CV33" s="19" t="str">
        <f>IF(CU33="","-",'Extrato 1'!S33)</f>
        <v>-</v>
      </c>
      <c r="CW33" s="19" t="str">
        <v/>
      </c>
      <c r="CX33" s="19" t="str">
        <f>IF(CW33="","",VLOOKUP(CW33,'Extrato 1'!$S$3:$U$72,3,0))</f>
        <v/>
      </c>
      <c r="CY33" s="2" t="str">
        <f>IF(CW33="","",CX33&amp;" ("&amp;VLOOKUP(CW33,'Extrato 1'!$S$3:$U$72,2,0)&amp;")")</f>
        <v/>
      </c>
      <c r="CZ33" s="19" t="str">
        <f>IF('Extrato 1'!D33='Extrato 1'!$EJ$4,'Extrato 1'!E33,"")</f>
        <v/>
      </c>
      <c r="DA33" s="19" t="str">
        <f>IF(CZ33="","-",'Extrato 1'!$S33)</f>
        <v>-</v>
      </c>
      <c r="DB33" s="19" t="str">
        <v/>
      </c>
      <c r="DC33" s="19" t="str">
        <f>IF(DB33="","",VLOOKUP(DB33,'Extrato 1'!$S$3:$U$72,3,0))</f>
        <v/>
      </c>
      <c r="DD33" s="2" t="str">
        <f>IF(DB33="","",DC33&amp;" ("&amp;VLOOKUP(DB33,'Extrato 1'!$S$3:$U$72,2,0)&amp;")")</f>
        <v/>
      </c>
      <c r="DE33" s="19" t="str">
        <f>IF('Extrato 1'!D33='Extrato 1'!$EJ$5,'Extrato 1'!E33,"")</f>
        <v/>
      </c>
      <c r="DF33" s="19" t="str">
        <f>IF(DE33="","-",'Extrato 1'!$S33)</f>
        <v>-</v>
      </c>
      <c r="DG33" s="19" t="str">
        <v/>
      </c>
      <c r="DH33" s="19" t="str">
        <f>IF(DG33="","",VLOOKUP(DG33,'Extrato 1'!$S$3:$U$72,3,0))</f>
        <v/>
      </c>
      <c r="DI33" s="2" t="str">
        <f>IF(DG33="","",DH33&amp;" ("&amp;VLOOKUP(DG33,'Extrato 1'!$S$3:$U$72,2,0)&amp;")")</f>
        <v/>
      </c>
      <c r="DJ33" s="19" t="str">
        <f>IF('Extrato 1'!D33='Extrato 1'!$EJ$6,'Extrato 1'!E33,"")</f>
        <v/>
      </c>
      <c r="DK33" s="19" t="str">
        <f>IF(DJ33="","-",'Extrato 1'!$S33)</f>
        <v>-</v>
      </c>
      <c r="DL33" s="19" t="str">
        <v/>
      </c>
      <c r="DM33" s="19" t="str">
        <f>IF(DL33="","",VLOOKUP(DL33,'Extrato 1'!$S$3:$U$72,3,0))</f>
        <v/>
      </c>
      <c r="DN33" s="2" t="str">
        <f>IF(DL33="","",DM33&amp;" ("&amp;VLOOKUP(DL33,'Extrato 1'!$S$3:$U$72,2,0)&amp;")")</f>
        <v/>
      </c>
      <c r="DO33" s="19" t="str">
        <f>IF('Extrato 1'!D33='Extrato 1'!$EJ$7,'Extrato 1'!E33,"")</f>
        <v/>
      </c>
      <c r="DP33" s="19" t="str">
        <f>IF(DO33="","-",'Extrato 1'!$S33)</f>
        <v>-</v>
      </c>
      <c r="DQ33" s="19" t="str">
        <v/>
      </c>
      <c r="DR33" s="19" t="str">
        <f>IF(DQ33="","",VLOOKUP(DQ33,'Extrato 1'!$S$3:$U$72,3,0))</f>
        <v/>
      </c>
      <c r="DS33" s="2" t="str">
        <f>IF(DQ33="","",DR33&amp;" ("&amp;VLOOKUP(DQ33,'Extrato 1'!$S$3:$U$72,2,0)&amp;")")</f>
        <v/>
      </c>
      <c r="DT33" s="19" t="str">
        <f>IF('Extrato 1'!D33='Extrato 1'!$EJ$8,'Extrato 1'!E33,"")</f>
        <v/>
      </c>
      <c r="DU33" s="19" t="str">
        <f>IF(DT33="","-",'Extrato 1'!$S33)</f>
        <v>-</v>
      </c>
      <c r="DV33" s="19" t="str">
        <v/>
      </c>
      <c r="DW33" s="19" t="str">
        <f>IF(DV33="","",VLOOKUP(DV33,'Extrato 1'!$S$3:$U$72,3,0))</f>
        <v/>
      </c>
      <c r="DX33" s="2" t="str">
        <f>IF(DV33="","",DW33&amp;" ("&amp;VLOOKUP(DV33,'Extrato 1'!$S$3:$U$72,2,0)&amp;")")</f>
        <v/>
      </c>
      <c r="DY33" s="19" t="str">
        <f>IF('Extrato 1'!D33='Extrato 1'!$EJ$9,'Extrato 1'!E33,"")</f>
        <v/>
      </c>
      <c r="DZ33" s="19" t="str">
        <f>IF(DY33="","-",'Extrato 1'!$S33)</f>
        <v>-</v>
      </c>
      <c r="EA33" s="19" t="str">
        <v/>
      </c>
      <c r="EB33" s="19" t="str">
        <f>IF(EA33="","",VLOOKUP(EA33,'Extrato 1'!$S$3:$U$72,3,0))</f>
        <v/>
      </c>
      <c r="EC33" s="2" t="str">
        <f>IF(EA33="","",EB33&amp;" ("&amp;VLOOKUP(EA33,'Extrato 1'!$S$3:$U$72,2,0)&amp;")")</f>
        <v/>
      </c>
      <c r="FM33" s="78">
        <v>31</v>
      </c>
      <c r="FN33" s="78" t="str">
        <f>IF('Extrato 1'!$FG$13='Extrato 1'!$GB$29,'Extrato 1'!AE33,IF('Extrato 1'!$FG$13='Extrato 1'!$GC$29,'Extrato 1'!BO33,IF('Extrato 1'!$FG$13='Extrato 1'!$EJ$2,'Extrato 1'!CY33,"")))</f>
        <v/>
      </c>
      <c r="FO33" s="78">
        <v>31</v>
      </c>
      <c r="FP33" s="78" t="str">
        <f>IF('Extrato 1'!$FG$13='Extrato 1'!$GB$29,'Extrato 1'!AJ33,IF('Extrato 1'!$FG$13='Extrato 1'!$GC$29,'Extrato 1'!BT33,IF('Extrato 1'!$FG$13='Extrato 1'!$EJ$2,'Extrato 1'!DD33,"")))</f>
        <v/>
      </c>
      <c r="FQ33" s="78">
        <v>31</v>
      </c>
      <c r="FR33" s="78" t="str">
        <f>IF('Extrato 1'!$FG$13='Extrato 1'!$GB$29,'Extrato 1'!AO33,IF('Extrato 1'!$FG$13='Extrato 1'!$GC$29,'Extrato 1'!BY33,IF('Extrato 1'!$FG$13='Extrato 1'!$EJ$2,'Extrato 1'!DI33,"")))</f>
        <v/>
      </c>
      <c r="FS33" s="78">
        <v>31</v>
      </c>
      <c r="FT33" s="78" t="str">
        <f>IF('Extrato 1'!$FG$13='Extrato 1'!$GB$29,'Extrato 1'!AT33,IF('Extrato 1'!$FG$13='Extrato 1'!$GC$29,'Extrato 1'!CD33,IF('Extrato 1'!$FG$13='Extrato 1'!$EJ$2,'Extrato 1'!DN33,"")))</f>
        <v/>
      </c>
      <c r="FU33" s="78">
        <v>31</v>
      </c>
      <c r="FV33" s="78" t="str">
        <f>IF('Extrato 1'!$FG$13='Extrato 1'!$GB$29,'Extrato 1'!AY33,IF('Extrato 1'!$FG$13='Extrato 1'!$GC$29,'Extrato 1'!CI33,IF('Extrato 1'!$FG$13='Extrato 1'!$EJ$2,'Extrato 1'!DS33,"")))</f>
        <v/>
      </c>
      <c r="FW33" s="78">
        <v>31</v>
      </c>
      <c r="FX33" s="78" t="str">
        <f>IF('Extrato 1'!$FG$13='Extrato 1'!$GB$29,'Extrato 1'!BD33,IF('Extrato 1'!$FG$13='Extrato 1'!$GC$29,'Extrato 1'!CN33,IF('Extrato 1'!$FG$13='Extrato 1'!$EJ$2,'Extrato 1'!DX33,"")))</f>
        <v/>
      </c>
      <c r="FY33" s="78">
        <v>31</v>
      </c>
      <c r="FZ33" s="78" t="str">
        <f>IF('Extrato 1'!$FG$13='Extrato 1'!$GB$29,'Extrato 1'!BI33,IF('Extrato 1'!$FG$13='Extrato 1'!$GC$29,'Extrato 1'!CS33,IF('Extrato 1'!$FG$13='Extrato 1'!$EJ$2,'Extrato 1'!EC33,"")))</f>
        <v/>
      </c>
      <c r="GB33" s="13" t="str">
        <f>IF('Extrato 1'!EG6=1,'Extrato 1'!AT3,IF('Extrato 1'!EG6=2,'Extrato 1'!AT3&amp;" e "&amp;'Extrato 1'!AT4,IF('Extrato 1'!EG6=3,'Extrato 1'!AT3&amp;", "&amp;'Extrato 1'!AT4&amp;" e "&amp;'Extrato 1'!AT5,IF('Extrato 1'!EG6=4,'Extrato 1'!AT3&amp;", "&amp;'Extrato 1'!AT4&amp;", "&amp;'Extrato 1'!AT5&amp;" e "&amp;'Extrato 1'!AT6,IF('Extrato 1'!EG6=5,'Extrato 1'!AT3&amp;", "&amp;'Extrato 1'!AT4&amp;", "&amp;'Extrato 1'!AT5&amp;", "&amp;'Extrato 1'!AT6&amp;" e "&amp;'Extrato 1'!AT7,IF('Extrato 1'!EG6=6,'Extrato 1'!AT3&amp;", "&amp;'Extrato 1'!AT4&amp;", "&amp;'Extrato 1'!AT5&amp;", "&amp;'Extrato 1'!AT6&amp;", "&amp;'Extrato 1'!AT7&amp;" e "&amp;'Extrato 1'!AT8,IF('Extrato 1'!EG6=7,'Extrato 1'!AT3&amp;", "&amp;'Extrato 1'!AT4&amp;", "&amp;'Extrato 1'!AT5&amp;", "&amp;'Extrato 1'!AT6&amp;", "&amp;'Extrato 1'!AT7&amp;", "&amp;'Extrato 1'!AT8&amp;" e "&amp;'Extrato 1'!AT9,IF('Extrato 1'!EG6=8,'Extrato 1'!AT3&amp;", "&amp;'Extrato 1'!AT4&amp;", "&amp;'Extrato 1'!AT5&amp;", "&amp;'Extrato 1'!AT6&amp;", "&amp;'Extrato 1'!AT7&amp;", "&amp;'Extrato 1'!AT8&amp;", "&amp;'Extrato 1'!AT9&amp;" e "&amp;'Extrato 1'!AT10,IF('Extrato 1'!EG6=9,'Extrato 1'!AT3&amp;", "&amp;'Extrato 1'!AT4&amp;", "&amp;'Extrato 1'!AT5&amp;", "&amp;'Extrato 1'!AT6&amp;", "&amp;'Extrato 1'!AT7&amp;", "&amp;'Extrato 1'!AT8&amp;", "&amp;'Extrato 1'!AT9&amp;", "&amp;'Extrato 1'!AT10&amp;" e "&amp;'Extrato 1'!AT11,IF('Extrato 1'!EG6=10,'Extrato 1'!AT3&amp;", "&amp;'Extrato 1'!AT4&amp;", "&amp;'Extrato 1'!AT5&amp;", "&amp;'Extrato 1'!AT6&amp;", "&amp;'Extrato 1'!AT7&amp;", "&amp;'Extrato 1'!AT8&amp;", "&amp;'Extrato 1'!AT9&amp;", "&amp;'Extrato 1'!AT10&amp;", "&amp;'Extrato 1'!AT11&amp;" e "&amp;'Extrato 1'!AT12,IF('Extrato 1'!EG6=11,'Extrato 1'!AT3&amp;", "&amp;'Extrato 1'!AT4&amp;", "&amp;'Extrato 1'!AT5&amp;", "&amp;'Extrato 1'!AT6&amp;", "&amp;'Extrato 1'!AT7&amp;", "&amp;'Extrato 1'!AT8&amp;", "&amp;'Extrato 1'!AT9&amp;", "&amp;'Extrato 1'!AT10&amp;", "&amp;'Extrato 1'!AT11&amp;", "&amp;'Extrato 1'!AT12&amp;" e "&amp;'Extrato 1'!AT13,IF('Extrato 1'!EG6=12,'Extrato 1'!AT3&amp;", "&amp;'Extrato 1'!AT4&amp;", "&amp;'Extrato 1'!AT5&amp;", "&amp;'Extrato 1'!AT6&amp;", "&amp;'Extrato 1'!AT7&amp;", "&amp;'Extrato 1'!AT8&amp;", "&amp;'Extrato 1'!AT9&amp;", "&amp;'Extrato 1'!AT10&amp;", "&amp;'Extrato 1'!AT11&amp;", "&amp;'Extrato 1'!AT12&amp;", "&amp;'Extrato 1'!AT13&amp;" e "&amp;'Extrato 1'!AT14,IF('Extrato 1'!EG6=13,'Extrato 1'!AT3&amp;", "&amp;'Extrato 1'!AT4&amp;", "&amp;'Extrato 1'!AT5&amp;", "&amp;'Extrato 1'!AT6&amp;", "&amp;'Extrato 1'!AT7&amp;", "&amp;'Extrato 1'!AT8&amp;", "&amp;'Extrato 1'!AT9&amp;", "&amp;'Extrato 1'!AT10&amp;", "&amp;'Extrato 1'!AT11&amp;", "&amp;'Extrato 1'!AT12&amp;", "&amp;'Extrato 1'!AT13&amp;", "&amp;'Extrato 1'!AT14&amp;" e "&amp;'Extrato 1'!AT15,IF('Extrato 1'!EG6=14,'Extrato 1'!AT3&amp;", "&amp;'Extrato 1'!AT4&amp;", "&amp;'Extrato 1'!AT5&amp;", "&amp;'Extrato 1'!AT6&amp;", "&amp;'Extrato 1'!AT7&amp;", "&amp;'Extrato 1'!AT8&amp;", "&amp;'Extrato 1'!AT9&amp;", "&amp;'Extrato 1'!AT10&amp;", "&amp;'Extrato 1'!AT11&amp;", "&amp;'Extrato 1'!AT12&amp;", "&amp;'Extrato 1'!AT13&amp;", "&amp;'Extrato 1'!AT14&amp;", "&amp;'Extrato 1'!AT15&amp;" e "&amp;'Extrato 1'!AT16,IF('Extrato 1'!EG6=15,'Extrato 1'!AT3&amp;", "&amp;'Extrato 1'!AT4&amp;", "&amp;'Extrato 1'!AT5&amp;", "&amp;'Extrato 1'!AT6&amp;", "&amp;'Extrato 1'!AT7&amp;", "&amp;'Extrato 1'!AT8&amp;", "&amp;'Extrato 1'!AT9&amp;", "&amp;'Extrato 1'!AT10&amp;", "&amp;'Extrato 1'!AT11&amp;", "&amp;'Extrato 1'!AT12&amp;", "&amp;'Extrato 1'!AT13&amp;", "&amp;'Extrato 1'!AT14&amp;", "&amp;'Extrato 1'!AT15&amp;", "&amp;'Extrato 1'!AT16&amp;" e "&amp;'Extrato 1'!AT17,IF('Extrato 1'!EG6=16,'Extrato 1'!AT3&amp;", "&amp;'Extrato 1'!AT4&amp;", "&amp;'Extrato 1'!AT5&amp;", "&amp;'Extrato 1'!AT6&amp;", "&amp;'Extrato 1'!AT7&amp;", "&amp;'Extrato 1'!AT8&amp;", "&amp;'Extrato 1'!AT9&amp;", "&amp;'Extrato 1'!AT10&amp;", "&amp;'Extrato 1'!AT11&amp;", "&amp;'Extrato 1'!AT12&amp;", "&amp;'Extrato 1'!AT13&amp;", "&amp;'Extrato 1'!AT14&amp;", "&amp;'Extrato 1'!AT15&amp;", "&amp;'Extrato 1'!AT16&amp;", "&amp;'Extrato 1'!AT17&amp;" e "&amp;'Extrato 1'!AT18,IF('Extrato 1'!EG6=17,'Extrato 1'!AT3&amp;", "&amp;'Extrato 1'!AT4&amp;", "&amp;'Extrato 1'!AT5&amp;", "&amp;'Extrato 1'!AT6&amp;", "&amp;'Extrato 1'!AT7&amp;", "&amp;'Extrato 1'!AT8&amp;", "&amp;'Extrato 1'!AT9&amp;", "&amp;'Extrato 1'!AT10&amp;", "&amp;'Extrato 1'!AT11&amp;", "&amp;'Extrato 1'!AT12&amp;", "&amp;'Extrato 1'!AT13&amp;", "&amp;'Extrato 1'!AT14&amp;", "&amp;'Extrato 1'!AT15&amp;", "&amp;'Extrato 1'!AT16&amp;", "&amp;'Extrato 1'!AT17&amp;", "&amp;'Extrato 1'!AT18&amp;" e "&amp;'Extrato 1'!AT19,"")))))))))))))))))</f>
        <v>Mª Silva (2)</v>
      </c>
      <c r="GC33" s="13" t="str">
        <f>IF('Extrato 1'!EI6=1,'Extrato 1'!CD3,IF('Extrato 1'!EI6=2,'Extrato 1'!CD3&amp;" e "&amp;'Extrato 1'!CD4,IF('Extrato 1'!EI6=3,'Extrato 1'!CD3&amp;", "&amp;'Extrato 1'!CD4&amp;" e "&amp;'Extrato 1'!CD5,IF('Extrato 1'!EI6=4,'Extrato 1'!CD3&amp;", "&amp;'Extrato 1'!CD4&amp;", "&amp;'Extrato 1'!CD5&amp;" e "&amp;'Extrato 1'!CD6,IF('Extrato 1'!EI6=5,'Extrato 1'!CD3&amp;", "&amp;'Extrato 1'!CD4&amp;", "&amp;'Extrato 1'!CD5&amp;", "&amp;'Extrato 1'!CD6&amp;" e "&amp;'Extrato 1'!CD7,IF('Extrato 1'!EI6=6,'Extrato 1'!CD3&amp;", "&amp;'Extrato 1'!CD4&amp;", "&amp;'Extrato 1'!CD5&amp;", "&amp;'Extrato 1'!CD6&amp;", "&amp;'Extrato 1'!CD7&amp;" e "&amp;'Extrato 1'!CD8,IF('Extrato 1'!EI6=7,'Extrato 1'!CD3&amp;", "&amp;'Extrato 1'!CD4&amp;", "&amp;'Extrato 1'!CD5&amp;", "&amp;'Extrato 1'!CD6&amp;", "&amp;'Extrato 1'!CD7&amp;", "&amp;'Extrato 1'!CD8&amp;" e "&amp;'Extrato 1'!CD9,IF('Extrato 1'!EI6=8,'Extrato 1'!CD3&amp;", "&amp;'Extrato 1'!CD4&amp;", "&amp;'Extrato 1'!CD5&amp;", "&amp;'Extrato 1'!CD6&amp;", "&amp;'Extrato 1'!CD7&amp;", "&amp;'Extrato 1'!CD8&amp;", "&amp;'Extrato 1'!CD9&amp;" e "&amp;'Extrato 1'!CD10,IF('Extrato 1'!EI6=9,'Extrato 1'!CD3&amp;", "&amp;'Extrato 1'!CD4&amp;", "&amp;'Extrato 1'!CD5&amp;", "&amp;'Extrato 1'!CD6&amp;", "&amp;'Extrato 1'!CD7&amp;", "&amp;'Extrato 1'!CD8&amp;", "&amp;'Extrato 1'!CD9&amp;", "&amp;'Extrato 1'!CD10&amp;" e "&amp;'Extrato 1'!CD11,IF('Extrato 1'!EI6=10,'Extrato 1'!CD3&amp;", "&amp;'Extrato 1'!CD4&amp;", "&amp;'Extrato 1'!CD5&amp;", "&amp;'Extrato 1'!CD6&amp;", "&amp;'Extrato 1'!CD7&amp;", "&amp;'Extrato 1'!CD8&amp;", "&amp;'Extrato 1'!CD9&amp;", "&amp;'Extrato 1'!CD10&amp;", "&amp;'Extrato 1'!CD11&amp;" e "&amp;'Extrato 1'!CD12,IF('Extrato 1'!EI6=11,'Extrato 1'!CD3&amp;", "&amp;'Extrato 1'!CD4&amp;", "&amp;'Extrato 1'!CD5&amp;", "&amp;'Extrato 1'!CD6&amp;", "&amp;'Extrato 1'!CD7&amp;", "&amp;'Extrato 1'!CD8&amp;", "&amp;'Extrato 1'!CD9&amp;", "&amp;'Extrato 1'!CD10&amp;", "&amp;'Extrato 1'!CD11&amp;", "&amp;'Extrato 1'!CD12&amp;" e "&amp;'Extrato 1'!CD13,IF('Extrato 1'!EI6=12,'Extrato 1'!CD3&amp;", "&amp;'Extrato 1'!CD4&amp;", "&amp;'Extrato 1'!CD5&amp;", "&amp;'Extrato 1'!CD6&amp;", "&amp;'Extrato 1'!CD7&amp;", "&amp;'Extrato 1'!CD8&amp;", "&amp;'Extrato 1'!CD9&amp;", "&amp;'Extrato 1'!CD10&amp;", "&amp;'Extrato 1'!CD11&amp;", "&amp;'Extrato 1'!CD12&amp;", "&amp;'Extrato 1'!CD13&amp;" e "&amp;'Extrato 1'!CD14,IF('Extrato 1'!EI6=13,'Extrato 1'!CD3&amp;", "&amp;'Extrato 1'!CD4&amp;", "&amp;'Extrato 1'!CD5&amp;", "&amp;'Extrato 1'!CD6&amp;", "&amp;'Extrato 1'!CD7&amp;", "&amp;'Extrato 1'!CD8&amp;", "&amp;'Extrato 1'!CD9&amp;", "&amp;'Extrato 1'!CD10&amp;", "&amp;'Extrato 1'!CD11&amp;", "&amp;'Extrato 1'!CD12&amp;", "&amp;'Extrato 1'!CD13&amp;", "&amp;'Extrato 1'!CD14&amp;" e "&amp;'Extrato 1'!CD15,IF('Extrato 1'!EI6=14,'Extrato 1'!CD3&amp;", "&amp;'Extrato 1'!CD4&amp;", "&amp;'Extrato 1'!CD5&amp;", "&amp;'Extrato 1'!CD6&amp;", "&amp;'Extrato 1'!CD7&amp;", "&amp;'Extrato 1'!CD8&amp;", "&amp;'Extrato 1'!CD9&amp;", "&amp;'Extrato 1'!CD10&amp;", "&amp;'Extrato 1'!CD11&amp;", "&amp;'Extrato 1'!CD12&amp;", "&amp;'Extrato 1'!CD13&amp;", "&amp;'Extrato 1'!CD14&amp;", "&amp;'Extrato 1'!CD15&amp;" e "&amp;'Extrato 1'!CD16,IF('Extrato 1'!EI6=15,'Extrato 1'!CD3&amp;", "&amp;'Extrato 1'!CD4&amp;", "&amp;'Extrato 1'!CD5&amp;", "&amp;'Extrato 1'!CD6&amp;", "&amp;'Extrato 1'!CD7&amp;", "&amp;'Extrato 1'!CD8&amp;", "&amp;'Extrato 1'!CD9&amp;", "&amp;'Extrato 1'!CD10&amp;", "&amp;'Extrato 1'!CD11&amp;", "&amp;'Extrato 1'!CD12&amp;", "&amp;'Extrato 1'!CD13&amp;", "&amp;'Extrato 1'!CD14&amp;", "&amp;'Extrato 1'!CD15&amp;", "&amp;'Extrato 1'!CD16&amp;" e "&amp;'Extrato 1'!CD17,IF('Extrato 1'!EI6=16,'Extrato 1'!CD3&amp;", "&amp;'Extrato 1'!CD4&amp;", "&amp;'Extrato 1'!CD5&amp;", "&amp;'Extrato 1'!CD6&amp;", "&amp;'Extrato 1'!CD7&amp;", "&amp;'Extrato 1'!CD8&amp;", "&amp;'Extrato 1'!CD9&amp;", "&amp;'Extrato 1'!CD10&amp;", "&amp;'Extrato 1'!CD11&amp;", "&amp;'Extrato 1'!CD12&amp;", "&amp;'Extrato 1'!CD13&amp;", "&amp;'Extrato 1'!CD14&amp;", "&amp;'Extrato 1'!CD15&amp;", "&amp;'Extrato 1'!CD16&amp;", "&amp;'Extrato 1'!CD17&amp;" e "&amp;'Extrato 1'!CD18,IF('Extrato 1'!EI6=17,'Extrato 1'!CD3&amp;", "&amp;'Extrato 1'!CD4&amp;", "&amp;'Extrato 1'!CD5&amp;", "&amp;'Extrato 1'!CD6&amp;", "&amp;'Extrato 1'!CD7&amp;", "&amp;'Extrato 1'!CD8&amp;", "&amp;'Extrato 1'!CD9&amp;", "&amp;'Extrato 1'!CD10&amp;", "&amp;'Extrato 1'!CD11&amp;", "&amp;'Extrato 1'!CD12&amp;", "&amp;'Extrato 1'!CD13&amp;", "&amp;'Extrato 1'!CD14&amp;", "&amp;'Extrato 1'!CD15&amp;", "&amp;'Extrato 1'!CD16&amp;", "&amp;'Extrato 1'!CD17&amp;", "&amp;'Extrato 1'!CD18&amp;" e "&amp;'Extrato 1'!CD19,"")))))))))))))))))</f>
        <v>Yslani Vieira (33)</v>
      </c>
      <c r="GD33" s="13" t="str">
        <f>IF('Extrato 1'!EK6=1,'Extrato 1'!DN3,IF('Extrato 1'!EK6=2,'Extrato 1'!DN3&amp;" e "&amp;'Extrato 1'!DN4,IF('Extrato 1'!EK6=3,'Extrato 1'!DN3&amp;", "&amp;'Extrato 1'!DN4&amp;" e "&amp;'Extrato 1'!DN5,IF('Extrato 1'!EK6=4,'Extrato 1'!DN3&amp;", "&amp;'Extrato 1'!DN4&amp;", "&amp;'Extrato 1'!DN5&amp;" e "&amp;'Extrato 1'!DN6,IF('Extrato 1'!EK6=5,'Extrato 1'!DN3&amp;", "&amp;'Extrato 1'!DN4&amp;", "&amp;'Extrato 1'!DN5&amp;", "&amp;'Extrato 1'!DN6&amp;" e "&amp;'Extrato 1'!DN7,IF('Extrato 1'!EK6=6,'Extrato 1'!DN3&amp;", "&amp;'Extrato 1'!DN4&amp;", "&amp;'Extrato 1'!DN5&amp;", "&amp;'Extrato 1'!DN6&amp;", "&amp;'Extrato 1'!DN7&amp;" e "&amp;'Extrato 1'!DN8,IF('Extrato 1'!EK6=7,'Extrato 1'!DN3&amp;", "&amp;'Extrato 1'!DN4&amp;", "&amp;'Extrato 1'!DN5&amp;", "&amp;'Extrato 1'!DN6&amp;", "&amp;'Extrato 1'!DN7&amp;", "&amp;'Extrato 1'!DN8&amp;" e "&amp;'Extrato 1'!DN9,IF('Extrato 1'!EK6=8,'Extrato 1'!DN3&amp;", "&amp;'Extrato 1'!DN4&amp;", "&amp;'Extrato 1'!DN5&amp;", "&amp;'Extrato 1'!DN6&amp;", "&amp;'Extrato 1'!DN7&amp;", "&amp;'Extrato 1'!DN8&amp;", "&amp;'Extrato 1'!DN9&amp;" e "&amp;'Extrato 1'!DN10,IF('Extrato 1'!EK6=9,'Extrato 1'!DN3&amp;", "&amp;'Extrato 1'!DN4&amp;", "&amp;'Extrato 1'!DN5&amp;", "&amp;'Extrato 1'!DN6&amp;", "&amp;'Extrato 1'!DN7&amp;", "&amp;'Extrato 1'!DN8&amp;", "&amp;'Extrato 1'!DN9&amp;", "&amp;'Extrato 1'!DN10&amp;" e "&amp;'Extrato 1'!DN11,IF('Extrato 1'!EK6=10,'Extrato 1'!DN3&amp;", "&amp;'Extrato 1'!DN4&amp;", "&amp;'Extrato 1'!DN5&amp;", "&amp;'Extrato 1'!DN6&amp;", "&amp;'Extrato 1'!DN7&amp;", "&amp;'Extrato 1'!DN8&amp;", "&amp;'Extrato 1'!DN9&amp;", "&amp;'Extrato 1'!DN10&amp;", "&amp;'Extrato 1'!DN11&amp;" e "&amp;'Extrato 1'!DN12,IF('Extrato 1'!EK6=11,'Extrato 1'!DN3&amp;", "&amp;'Extrato 1'!DN4&amp;", "&amp;'Extrato 1'!DN5&amp;", "&amp;'Extrato 1'!DN6&amp;", "&amp;'Extrato 1'!DN7&amp;", "&amp;'Extrato 1'!DN8&amp;", "&amp;'Extrato 1'!DN9&amp;", "&amp;'Extrato 1'!DN10&amp;", "&amp;'Extrato 1'!DN11&amp;", "&amp;'Extrato 1'!DN12&amp;" e "&amp;'Extrato 1'!DN13,IF('Extrato 1'!EK6=12,'Extrato 1'!DN3&amp;", "&amp;'Extrato 1'!DN4&amp;", "&amp;'Extrato 1'!DN5&amp;", "&amp;'Extrato 1'!DN6&amp;", "&amp;'Extrato 1'!DN7&amp;", "&amp;'Extrato 1'!DN8&amp;", "&amp;'Extrato 1'!DN9&amp;", "&amp;'Extrato 1'!DN10&amp;", "&amp;'Extrato 1'!DN11&amp;", "&amp;'Extrato 1'!DN12&amp;", "&amp;'Extrato 1'!DN13&amp;" e "&amp;'Extrato 1'!DN14,IF('Extrato 1'!EK6=13,'Extrato 1'!DN3&amp;", "&amp;'Extrato 1'!DN4&amp;", "&amp;'Extrato 1'!DN5&amp;", "&amp;'Extrato 1'!DN6&amp;", "&amp;'Extrato 1'!DN7&amp;", "&amp;'Extrato 1'!DN8&amp;", "&amp;'Extrato 1'!DN9&amp;", "&amp;'Extrato 1'!DN10&amp;", "&amp;'Extrato 1'!DN11&amp;", "&amp;'Extrato 1'!DN12&amp;", "&amp;'Extrato 1'!DN13&amp;", "&amp;'Extrato 1'!DN14&amp;" e "&amp;'Extrato 1'!DN15,IF('Extrato 1'!EK6=14,'Extrato 1'!DN3&amp;", "&amp;'Extrato 1'!DN4&amp;", "&amp;'Extrato 1'!DN5&amp;", "&amp;'Extrato 1'!DN6&amp;", "&amp;'Extrato 1'!DN7&amp;", "&amp;'Extrato 1'!DN8&amp;", "&amp;'Extrato 1'!DN9&amp;", "&amp;'Extrato 1'!DN10&amp;", "&amp;'Extrato 1'!DN11&amp;", "&amp;'Extrato 1'!DN12&amp;", "&amp;'Extrato 1'!DN13&amp;", "&amp;'Extrato 1'!DN14&amp;", "&amp;'Extrato 1'!DN15&amp;" e "&amp;'Extrato 1'!DN16,IF('Extrato 1'!EK6=15,'Extrato 1'!DN3&amp;", "&amp;'Extrato 1'!DN4&amp;", "&amp;'Extrato 1'!DN5&amp;", "&amp;'Extrato 1'!DN6&amp;", "&amp;'Extrato 1'!DN7&amp;", "&amp;'Extrato 1'!DN8&amp;", "&amp;'Extrato 1'!DN9&amp;", "&amp;'Extrato 1'!DN10&amp;", "&amp;'Extrato 1'!DN11&amp;", "&amp;'Extrato 1'!DN12&amp;", "&amp;'Extrato 1'!DN13&amp;", "&amp;'Extrato 1'!DN14&amp;", "&amp;'Extrato 1'!DN15&amp;", "&amp;'Extrato 1'!DN16&amp;" e "&amp;'Extrato 1'!DN17,IF('Extrato 1'!EK6=16,'Extrato 1'!DN3&amp;", "&amp;'Extrato 1'!DN4&amp;", "&amp;'Extrato 1'!DN5&amp;", "&amp;'Extrato 1'!DN6&amp;", "&amp;'Extrato 1'!DN7&amp;", "&amp;'Extrato 1'!DN8&amp;", "&amp;'Extrato 1'!DN9&amp;", "&amp;'Extrato 1'!DN10&amp;", "&amp;'Extrato 1'!DN11&amp;", "&amp;'Extrato 1'!DN12&amp;", "&amp;'Extrato 1'!DN13&amp;", "&amp;'Extrato 1'!DN14&amp;", "&amp;'Extrato 1'!DN15&amp;", "&amp;'Extrato 1'!DN16&amp;", "&amp;'Extrato 1'!DN17&amp;" e "&amp;'Extrato 1'!DN18,IF('Extrato 1'!EK6=17,'Extrato 1'!DN3&amp;", "&amp;'Extrato 1'!DN4&amp;", "&amp;'Extrato 1'!DN5&amp;", "&amp;'Extrato 1'!DN6&amp;", "&amp;'Extrato 1'!DN7&amp;", "&amp;'Extrato 1'!DN8&amp;", "&amp;'Extrato 1'!DN9&amp;", "&amp;'Extrato 1'!DN10&amp;", "&amp;'Extrato 1'!DN11&amp;", "&amp;'Extrato 1'!DN12&amp;", "&amp;'Extrato 1'!DN13&amp;", "&amp;'Extrato 1'!DN14&amp;", "&amp;'Extrato 1'!DN15&amp;", "&amp;'Extrato 1'!DN16&amp;", "&amp;'Extrato 1'!DN17&amp;", "&amp;'Extrato 1'!DN18&amp;" e "&amp;'Extrato 1'!DN19,"")))))))))))))))))</f>
        <v/>
      </c>
      <c r="GF33" s="36" t="s">
        <v>16</v>
      </c>
      <c r="GG33" s="16" t="str">
        <f>IF('Extrato 1'!$NH$2&gt;='Extrato 1'!$GB$23,HLOOKUP('Extrato 1'!$NH$2,'Extrato 1'!$JD$4:$JH$11,6,0),"")</f>
        <v>semelhante a 1ª colocada, semelhante a 2ª colocada, semelhante a 3ª colocada, semelhante a 4ª colocada, semelhante a 6ª colocada e semelhante a 7ª colocada.</v>
      </c>
      <c r="MB33" s="32">
        <f t="shared" si="12"/>
        <v>29</v>
      </c>
      <c r="MC33" s="32">
        <v>31</v>
      </c>
      <c r="MD33" s="32" t="str">
        <f>IF('Extrato 1'!X31=0,"",'Extrato 1'!X31)</f>
        <v/>
      </c>
      <c r="ME33" s="32"/>
      <c r="MF33" s="32"/>
      <c r="MG33" s="32"/>
      <c r="MH33" s="32"/>
      <c r="MI33" s="32"/>
      <c r="MJ33" s="32"/>
      <c r="MK33" s="32"/>
      <c r="ML33" s="32"/>
      <c r="MM33" s="32"/>
      <c r="MN33" s="32"/>
      <c r="MO33" s="32"/>
      <c r="MP33" s="32"/>
      <c r="MQ33" s="32"/>
      <c r="MR33" s="32"/>
      <c r="MS33" s="32"/>
      <c r="MT33" s="32"/>
      <c r="MU33" s="32"/>
      <c r="MV33" s="32"/>
      <c r="MW33" s="32"/>
      <c r="MX33" s="32"/>
      <c r="MY33" s="32"/>
      <c r="MZ33" s="32"/>
      <c r="NA33" s="32"/>
      <c r="NB33" s="32"/>
      <c r="NC33" s="32"/>
      <c r="ND33" s="32"/>
      <c r="NE33" s="32"/>
    </row>
    <row r="34" spans="2:369" ht="15" customHeight="1" x14ac:dyDescent="0.25">
      <c r="B34" s="19">
        <f>'Extrato 1'!MC36</f>
        <v>34</v>
      </c>
      <c r="C34" s="7">
        <f>Esboço!AX32</f>
        <v>32</v>
      </c>
      <c r="D34" s="4" t="str">
        <f>IF('Análise Quantitativa'!R68=0,"",'Análise Quantitativa'!R68)</f>
        <v/>
      </c>
      <c r="E34" s="3" t="str">
        <f>IF('Análise Quantitativa'!P68=0,"",'Análise Quantitativa'!P68)</f>
        <v/>
      </c>
      <c r="F34" s="19" t="str">
        <f t="shared" si="0"/>
        <v/>
      </c>
      <c r="G34" s="19" t="str">
        <f t="shared" si="1"/>
        <v/>
      </c>
      <c r="H34" s="22" t="str">
        <v/>
      </c>
      <c r="I34" s="22" t="str">
        <v/>
      </c>
      <c r="J34" s="76" t="str">
        <f>IFERROR(IF('Análise Quantitativa'!$D$30="Máximo",RANK(D34,$D$3:$D$72,0),IF('Análise Quantitativa'!$D$30="Mínimo",RANK(D34,$D$3:$D$72,1),IF('Análise Quantitativa'!$D$30="- Mínimo",RANK(D34,$D$3:$D$72,1),""))),"")</f>
        <v/>
      </c>
      <c r="K34" s="76" t="str">
        <f>IFERROR(IF('Análise Quantitativa'!$D$30="Máximo",_xlfn.RANK.EQ(D34,$D$3:$D$72,0)+COUNTIF($D$3:D34,D34)-1,IF('Análise Quantitativa'!$D$30="Mínimo",_xlfn.RANK.EQ(D34,$D$3:$D$72,1)+COUNTIF($D$3:D34,D34)-1,IF('Análise Quantitativa'!$D$30="- Mínimo",_xlfn.RANK.EQ(D34,$D$3:$D$72,1)+COUNTIF($D$3:D34,D34)-1,""))),"")</f>
        <v/>
      </c>
      <c r="L34" s="6" t="str">
        <f>IFERROR(IF(ISBLANK(D34),"",IF(AND(D34&gt;'Extrato 1'!$EW$3),'Extrato 1'!$HR$2,IF(AND(D34&lt;'Extrato 1'!$EX$3),'Extrato 1'!$HQ$2,'Extrato 1'!$HP$2))),"")</f>
        <v>&gt;₯</v>
      </c>
      <c r="M34" s="6" t="e">
        <f>IF((((IF(AND('Extrato 1'!D34&gt;'Extrato 1'!$EW$3),(('Extrato 1'!$EW$3-'Extrato 1'!D34)/'Extrato 1'!D34),IF(AND('Extrato 1'!D34&lt;'Extrato 1'!$EX$3),(('Extrato 1'!$EX$3-'Extrato 1'!D34)/'Extrato 1'!D34),'Extrato 1'!$HW$2)))))&lt;0,IF(AND('Extrato 1'!D34&gt;'Extrato 1'!$EW$3),(('Extrato 1'!$EW$3-'Extrato 1'!D34)/'Extrato 1'!D34),IF(AND('Extrato 1'!D34&lt;'Extrato 1'!$EX$3),(('Extrato 1'!$EX$3-'Extrato 1'!D34)/'Extrato 1'!D34),'Extrato 1'!$HW$2))*-1,IF(AND('Extrato 1'!D34&gt;'Extrato 1'!$EW$3),(('Extrato 1'!$EW$3-'Extrato 1'!D34)/'Extrato 1'!D34),IF(AND('Extrato 1'!D34&lt;'Extrato 1'!$EX$3),(('Extrato 1'!$EX$3-'Extrato 1'!D34)/'Extrato 1'!D34),'Extrato 1'!$HW$2)))</f>
        <v>#VALUE!</v>
      </c>
      <c r="N34" s="6" t="e">
        <f>IF(AND(D34&gt;'Extrato 1'!$EW$3),M34,"")</f>
        <v>#VALUE!</v>
      </c>
      <c r="O34" s="6" t="str">
        <f>IF(D34&lt;'Extrato 1'!$EX$3,M34,"")</f>
        <v/>
      </c>
      <c r="P34" s="5" t="str">
        <f>IF('Extrato 1'!L34='Extrato 1'!$HP$2,'Extrato 1'!D34,"")</f>
        <v/>
      </c>
      <c r="Q34" s="4" t="str">
        <f>IF(ISNA(HLOOKUP($Q$2,'Extrato 1'!$ME$3:$NE$74,B34,0)),"",IF(HLOOKUP($Q$2,'Extrato 1'!$ME$3:$NE$74,B34,0)="","",IF(HLOOKUP($Q$2,'Extrato 1'!$ME$3:$NE$74,B34,0)=0,"",HLOOKUP($Q$2,'Extrato 1'!$ME$3:$NE$74,B34,0))))</f>
        <v/>
      </c>
      <c r="S34" s="77" t="str">
        <f t="shared" si="6"/>
        <v/>
      </c>
      <c r="T34" s="19" t="str">
        <f t="shared" si="2"/>
        <v/>
      </c>
      <c r="U34" s="3" t="str">
        <f>IF('Análise Quantitativa'!C68=0,"",'Análise Quantitativa'!C68)</f>
        <v/>
      </c>
      <c r="V34" s="19" t="str">
        <f t="shared" si="3"/>
        <v/>
      </c>
      <c r="X34" s="19" t="str">
        <f t="shared" si="4"/>
        <v/>
      </c>
      <c r="Y34" s="19" t="str">
        <f t="shared" si="5"/>
        <v/>
      </c>
      <c r="AA34" s="19" t="str">
        <f>IF('Extrato 1'!D34='Extrato 1'!$EF$3,'Extrato 1'!E34,"")</f>
        <v/>
      </c>
      <c r="AB34" s="19" t="str">
        <f>IF(AA34="","-",'Extrato 1'!S34)</f>
        <v>-</v>
      </c>
      <c r="AC34" s="19" t="str">
        <v/>
      </c>
      <c r="AD34" s="19" t="str">
        <f>IF(AC34="","",VLOOKUP(AC34,'Extrato 1'!$S$3:$U$72,3,0))</f>
        <v/>
      </c>
      <c r="AE34" s="2" t="str">
        <f>IF(AC34="","",AD34&amp;" ("&amp;VLOOKUP(AC34,'Extrato 1'!$S$3:$U$72,2,0)&amp;")")</f>
        <v/>
      </c>
      <c r="AF34" s="19" t="str">
        <f>IF('Extrato 1'!D34='Extrato 1'!$EF$4,'Extrato 1'!E34,"")</f>
        <v/>
      </c>
      <c r="AG34" s="19" t="str">
        <f>IF(AF34="","-",'Extrato 1'!$S34)</f>
        <v>-</v>
      </c>
      <c r="AH34" s="19" t="str">
        <v/>
      </c>
      <c r="AI34" s="19" t="str">
        <f>IF(AH34="","",VLOOKUP(AH34,'Extrato 1'!$S$3:$U$72,3,0))</f>
        <v/>
      </c>
      <c r="AJ34" s="2" t="str">
        <f>IF(AH34="","",AI34&amp;" ("&amp;VLOOKUP(AH34,'Extrato 1'!$S$3:$U$72,2,0)&amp;")")</f>
        <v/>
      </c>
      <c r="AK34" s="19" t="str">
        <f>IF('Extrato 1'!D34='Extrato 1'!$EF$5,'Extrato 1'!E34,"")</f>
        <v/>
      </c>
      <c r="AL34" s="19" t="str">
        <f>IF(AK34="","-",'Extrato 1'!$S34)</f>
        <v>-</v>
      </c>
      <c r="AM34" s="19" t="str">
        <v/>
      </c>
      <c r="AN34" s="19" t="str">
        <f>IF(AM34="","",VLOOKUP(AM34,'Extrato 1'!$S$3:$U$72,3,0))</f>
        <v/>
      </c>
      <c r="AO34" s="2" t="str">
        <f>IF(AM34="","",AN34&amp;" ("&amp;VLOOKUP(AM34,'Extrato 1'!$S$3:$U$72,2,0)&amp;")")</f>
        <v/>
      </c>
      <c r="AP34" s="19" t="str">
        <f>IF('Extrato 1'!D34='Extrato 1'!$EF$6,'Extrato 1'!E34,"")</f>
        <v/>
      </c>
      <c r="AQ34" s="19" t="str">
        <f>IF(AP34="","-",'Extrato 1'!$S34)</f>
        <v>-</v>
      </c>
      <c r="AR34" s="19" t="str">
        <v/>
      </c>
      <c r="AS34" s="19" t="str">
        <f>IF(AR34="","",VLOOKUP(AR34,'Extrato 1'!$S$3:$U$72,3,0))</f>
        <v/>
      </c>
      <c r="AT34" s="2" t="str">
        <f>IF(AR34="","",AS34&amp;" ("&amp;VLOOKUP(AR34,'Extrato 1'!$S$3:$U$72,2,0)&amp;")")</f>
        <v/>
      </c>
      <c r="AU34" s="19" t="str">
        <f>IF('Extrato 1'!D34='Extrato 1'!$EF$7,'Extrato 1'!E34,"")</f>
        <v/>
      </c>
      <c r="AV34" s="19" t="str">
        <f>IF(AU34="","-",'Extrato 1'!$S34)</f>
        <v>-</v>
      </c>
      <c r="AW34" s="19" t="str">
        <v/>
      </c>
      <c r="AX34" s="19" t="str">
        <f>IF(AW34="","",VLOOKUP(AW34,'Extrato 1'!$S$3:$U$72,3,0))</f>
        <v/>
      </c>
      <c r="AY34" s="2" t="str">
        <f>IF(AW34="","",AX34&amp;" ("&amp;VLOOKUP(AW34,'Extrato 1'!$S$3:$U$72,2,0)&amp;")")</f>
        <v/>
      </c>
      <c r="AZ34" s="19" t="str">
        <f>IF('Extrato 1'!D34='Extrato 1'!$EF$8,'Extrato 1'!E34,"")</f>
        <v/>
      </c>
      <c r="BA34" s="19" t="str">
        <f>IF(AZ34="","-",'Extrato 1'!$S34)</f>
        <v>-</v>
      </c>
      <c r="BB34" s="19" t="str">
        <v/>
      </c>
      <c r="BC34" s="19" t="str">
        <f>IF(BB34="","",VLOOKUP(BB34,'Extrato 1'!$S$3:$U$72,3,0))</f>
        <v/>
      </c>
      <c r="BD34" s="2" t="str">
        <f>IF(BB34="","",BC34&amp;" ("&amp;VLOOKUP(BB34,'Extrato 1'!$S$3:$U$72,2,0)&amp;")")</f>
        <v/>
      </c>
      <c r="BE34" s="19" t="str">
        <f>IF('Extrato 1'!D34='Extrato 1'!$EF$9,'Extrato 1'!E34,"")</f>
        <v/>
      </c>
      <c r="BF34" s="19" t="str">
        <f>IF(BE34="","-",'Extrato 1'!$S34)</f>
        <v>-</v>
      </c>
      <c r="BG34" s="19" t="str">
        <v/>
      </c>
      <c r="BH34" s="19" t="str">
        <f>IF(BG34="","",VLOOKUP(BG34,'Extrato 1'!$S$3:$U$72,3,0))</f>
        <v/>
      </c>
      <c r="BI34" s="2" t="str">
        <f>IF(BG34="","",BH34&amp;" ("&amp;VLOOKUP(BG34,'Extrato 1'!$S$3:$U$72,2,0)&amp;")")</f>
        <v/>
      </c>
      <c r="BJ34" s="8"/>
      <c r="BK34" s="19" t="str">
        <f>IF('Extrato 1'!D34='Extrato 1'!$EH$3,'Extrato 1'!E34,"")</f>
        <v/>
      </c>
      <c r="BL34" s="19" t="str">
        <f>IF(BK34="","-",'Extrato 1'!S34)</f>
        <v>-</v>
      </c>
      <c r="BM34" s="19" t="str">
        <v/>
      </c>
      <c r="BN34" s="19" t="str">
        <f>IF(BM34="","",VLOOKUP(BM34,'Extrato 1'!$S$3:$U$72,3,0))</f>
        <v/>
      </c>
      <c r="BO34" s="2" t="str">
        <f>IF(BM34="","",BN34&amp;" ("&amp;VLOOKUP(BM34,'Extrato 1'!$S$3:$U$72,2,0)&amp;")")</f>
        <v/>
      </c>
      <c r="BP34" s="19" t="str">
        <f>IF('Extrato 1'!D34='Extrato 1'!$EH$4,'Extrato 1'!E34,"")</f>
        <v/>
      </c>
      <c r="BQ34" s="19" t="str">
        <f>IF(BP34="","-",'Extrato 1'!$S34)</f>
        <v>-</v>
      </c>
      <c r="BR34" s="19" t="str">
        <v/>
      </c>
      <c r="BS34" s="19" t="str">
        <f>IF(BR34="","",VLOOKUP(BR34,'Extrato 1'!$S$3:$U$72,3,0))</f>
        <v/>
      </c>
      <c r="BT34" s="2" t="str">
        <f>IF(BR34="","",BS34&amp;" ("&amp;VLOOKUP(BR34,'Extrato 1'!$S$3:$U$72,2,0)&amp;")")</f>
        <v/>
      </c>
      <c r="BU34" s="19" t="str">
        <f>IF('Extrato 1'!D34='Extrato 1'!$EH$5,'Extrato 1'!E34,"")</f>
        <v/>
      </c>
      <c r="BV34" s="19" t="str">
        <f>IF(BU34="","-",'Extrato 1'!$S34)</f>
        <v>-</v>
      </c>
      <c r="BW34" s="19" t="str">
        <v/>
      </c>
      <c r="BX34" s="19" t="str">
        <f>IF(BW34="","",VLOOKUP(BW34,'Extrato 1'!$S$3:$U$72,3,0))</f>
        <v/>
      </c>
      <c r="BY34" s="2" t="str">
        <f>IF(BW34="","",BX34&amp;" ("&amp;VLOOKUP(BW34,'Extrato 1'!$S$3:$U$72,2,0)&amp;")")</f>
        <v/>
      </c>
      <c r="BZ34" s="19" t="str">
        <f>IF('Extrato 1'!D34='Extrato 1'!$EH$6,'Extrato 1'!E34,"")</f>
        <v/>
      </c>
      <c r="CA34" s="19" t="str">
        <f>IF(BZ34="","-",'Extrato 1'!$S34)</f>
        <v>-</v>
      </c>
      <c r="CB34" s="19" t="str">
        <v/>
      </c>
      <c r="CC34" s="19" t="str">
        <f>IF(CB34="","",VLOOKUP(CB34,'Extrato 1'!$S$3:$U$72,3,0))</f>
        <v/>
      </c>
      <c r="CD34" s="2" t="str">
        <f>IF(CB34="","",CC34&amp;" ("&amp;VLOOKUP(CB34,'Extrato 1'!$S$3:$U$72,2,0)&amp;")")</f>
        <v/>
      </c>
      <c r="CE34" s="19" t="str">
        <f>IF('Extrato 1'!D34='Extrato 1'!$EH$7,'Extrato 1'!E34,"")</f>
        <v/>
      </c>
      <c r="CF34" s="19" t="str">
        <f>IF(CE34="","-",'Extrato 1'!$S34)</f>
        <v>-</v>
      </c>
      <c r="CG34" s="19" t="str">
        <v/>
      </c>
      <c r="CH34" s="19" t="str">
        <f>IF(CG34="","",VLOOKUP(CG34,'Extrato 1'!$S$3:$U$72,3,0))</f>
        <v/>
      </c>
      <c r="CI34" s="2" t="str">
        <f>IF(CG34="","",CH34&amp;" ("&amp;VLOOKUP(CG34,'Extrato 1'!$S$3:$U$72,2,0)&amp;")")</f>
        <v/>
      </c>
      <c r="CJ34" s="19" t="str">
        <f>IF('Extrato 1'!D34='Extrato 1'!$EH$8,'Extrato 1'!E34,"")</f>
        <v/>
      </c>
      <c r="CK34" s="19" t="str">
        <f>IF(CJ34="","-",'Extrato 1'!$S34)</f>
        <v>-</v>
      </c>
      <c r="CL34" s="19" t="str">
        <v/>
      </c>
      <c r="CM34" s="19" t="str">
        <f>IF(CL34="","",VLOOKUP(CL34,'Extrato 1'!$S$3:$U$72,3,0))</f>
        <v/>
      </c>
      <c r="CN34" s="2" t="str">
        <f>IF(CL34="","",CM34&amp;" ("&amp;VLOOKUP(CL34,'Extrato 1'!$S$3:$U$72,2,0)&amp;")")</f>
        <v/>
      </c>
      <c r="CO34" s="19" t="str">
        <f>IF('Extrato 1'!D34='Extrato 1'!$EH$9,'Extrato 1'!E34,"")</f>
        <v/>
      </c>
      <c r="CP34" s="19" t="str">
        <f>IF(CO34="","-",'Extrato 1'!$S34)</f>
        <v>-</v>
      </c>
      <c r="CQ34" s="19" t="str">
        <v/>
      </c>
      <c r="CR34" s="19" t="str">
        <f>IF(CQ34="","",VLOOKUP(CQ34,'Extrato 1'!$S$3:$U$72,3,0))</f>
        <v/>
      </c>
      <c r="CS34" s="2" t="str">
        <f>IF(CQ34="","",CR34&amp;" ("&amp;VLOOKUP(CQ34,'Extrato 1'!$S$3:$U$72,2,0)&amp;")")</f>
        <v/>
      </c>
      <c r="CU34" s="19" t="str">
        <f>IF('Extrato 1'!D34='Extrato 1'!$EJ$3,'Extrato 1'!E34,"")</f>
        <v/>
      </c>
      <c r="CV34" s="19" t="str">
        <f>IF(CU34="","-",'Extrato 1'!S34)</f>
        <v>-</v>
      </c>
      <c r="CW34" s="19" t="str">
        <v/>
      </c>
      <c r="CX34" s="19" t="str">
        <f>IF(CW34="","",VLOOKUP(CW34,'Extrato 1'!$S$3:$U$72,3,0))</f>
        <v/>
      </c>
      <c r="CY34" s="2" t="str">
        <f>IF(CW34="","",CX34&amp;" ("&amp;VLOOKUP(CW34,'Extrato 1'!$S$3:$U$72,2,0)&amp;")")</f>
        <v/>
      </c>
      <c r="CZ34" s="19" t="str">
        <f>IF('Extrato 1'!D34='Extrato 1'!$EJ$4,'Extrato 1'!E34,"")</f>
        <v/>
      </c>
      <c r="DA34" s="19" t="str">
        <f>IF(CZ34="","-",'Extrato 1'!$S34)</f>
        <v>-</v>
      </c>
      <c r="DB34" s="19" t="str">
        <v/>
      </c>
      <c r="DC34" s="19" t="str">
        <f>IF(DB34="","",VLOOKUP(DB34,'Extrato 1'!$S$3:$U$72,3,0))</f>
        <v/>
      </c>
      <c r="DD34" s="2" t="str">
        <f>IF(DB34="","",DC34&amp;" ("&amp;VLOOKUP(DB34,'Extrato 1'!$S$3:$U$72,2,0)&amp;")")</f>
        <v/>
      </c>
      <c r="DE34" s="19" t="str">
        <f>IF('Extrato 1'!D34='Extrato 1'!$EJ$5,'Extrato 1'!E34,"")</f>
        <v/>
      </c>
      <c r="DF34" s="19" t="str">
        <f>IF(DE34="","-",'Extrato 1'!$S34)</f>
        <v>-</v>
      </c>
      <c r="DG34" s="19" t="str">
        <v/>
      </c>
      <c r="DH34" s="19" t="str">
        <f>IF(DG34="","",VLOOKUP(DG34,'Extrato 1'!$S$3:$U$72,3,0))</f>
        <v/>
      </c>
      <c r="DI34" s="2" t="str">
        <f>IF(DG34="","",DH34&amp;" ("&amp;VLOOKUP(DG34,'Extrato 1'!$S$3:$U$72,2,0)&amp;")")</f>
        <v/>
      </c>
      <c r="DJ34" s="19" t="str">
        <f>IF('Extrato 1'!D34='Extrato 1'!$EJ$6,'Extrato 1'!E34,"")</f>
        <v/>
      </c>
      <c r="DK34" s="19" t="str">
        <f>IF(DJ34="","-",'Extrato 1'!$S34)</f>
        <v>-</v>
      </c>
      <c r="DL34" s="19" t="str">
        <v/>
      </c>
      <c r="DM34" s="19" t="str">
        <f>IF(DL34="","",VLOOKUP(DL34,'Extrato 1'!$S$3:$U$72,3,0))</f>
        <v/>
      </c>
      <c r="DN34" s="2" t="str">
        <f>IF(DL34="","",DM34&amp;" ("&amp;VLOOKUP(DL34,'Extrato 1'!$S$3:$U$72,2,0)&amp;")")</f>
        <v/>
      </c>
      <c r="DO34" s="19" t="str">
        <f>IF('Extrato 1'!D34='Extrato 1'!$EJ$7,'Extrato 1'!E34,"")</f>
        <v/>
      </c>
      <c r="DP34" s="19" t="str">
        <f>IF(DO34="","-",'Extrato 1'!$S34)</f>
        <v>-</v>
      </c>
      <c r="DQ34" s="19" t="str">
        <v/>
      </c>
      <c r="DR34" s="19" t="str">
        <f>IF(DQ34="","",VLOOKUP(DQ34,'Extrato 1'!$S$3:$U$72,3,0))</f>
        <v/>
      </c>
      <c r="DS34" s="2" t="str">
        <f>IF(DQ34="","",DR34&amp;" ("&amp;VLOOKUP(DQ34,'Extrato 1'!$S$3:$U$72,2,0)&amp;")")</f>
        <v/>
      </c>
      <c r="DT34" s="19" t="str">
        <f>IF('Extrato 1'!D34='Extrato 1'!$EJ$8,'Extrato 1'!E34,"")</f>
        <v/>
      </c>
      <c r="DU34" s="19" t="str">
        <f>IF(DT34="","-",'Extrato 1'!$S34)</f>
        <v>-</v>
      </c>
      <c r="DV34" s="19" t="str">
        <v/>
      </c>
      <c r="DW34" s="19" t="str">
        <f>IF(DV34="","",VLOOKUP(DV34,'Extrato 1'!$S$3:$U$72,3,0))</f>
        <v/>
      </c>
      <c r="DX34" s="2" t="str">
        <f>IF(DV34="","",DW34&amp;" ("&amp;VLOOKUP(DV34,'Extrato 1'!$S$3:$U$72,2,0)&amp;")")</f>
        <v/>
      </c>
      <c r="DY34" s="19" t="str">
        <f>IF('Extrato 1'!D34='Extrato 1'!$EJ$9,'Extrato 1'!E34,"")</f>
        <v/>
      </c>
      <c r="DZ34" s="19" t="str">
        <f>IF(DY34="","-",'Extrato 1'!$S34)</f>
        <v>-</v>
      </c>
      <c r="EA34" s="19" t="str">
        <v/>
      </c>
      <c r="EB34" s="19" t="str">
        <f>IF(EA34="","",VLOOKUP(EA34,'Extrato 1'!$S$3:$U$72,3,0))</f>
        <v/>
      </c>
      <c r="EC34" s="2" t="str">
        <f>IF(EA34="","",EB34&amp;" ("&amp;VLOOKUP(EA34,'Extrato 1'!$S$3:$U$72,2,0)&amp;")")</f>
        <v/>
      </c>
      <c r="FM34" s="78">
        <v>32</v>
      </c>
      <c r="FN34" s="78" t="str">
        <f>IF('Extrato 1'!$FG$13='Extrato 1'!$GB$29,'Extrato 1'!AE34,IF('Extrato 1'!$FG$13='Extrato 1'!$GC$29,'Extrato 1'!BO34,IF('Extrato 1'!$FG$13='Extrato 1'!$EJ$2,'Extrato 1'!CY34,"")))</f>
        <v/>
      </c>
      <c r="FO34" s="78">
        <v>32</v>
      </c>
      <c r="FP34" s="78" t="str">
        <f>IF('Extrato 1'!$FG$13='Extrato 1'!$GB$29,'Extrato 1'!AJ34,IF('Extrato 1'!$FG$13='Extrato 1'!$GC$29,'Extrato 1'!BT34,IF('Extrato 1'!$FG$13='Extrato 1'!$EJ$2,'Extrato 1'!DD34,"")))</f>
        <v/>
      </c>
      <c r="FQ34" s="78">
        <v>32</v>
      </c>
      <c r="FR34" s="78" t="str">
        <f>IF('Extrato 1'!$FG$13='Extrato 1'!$GB$29,'Extrato 1'!AO34,IF('Extrato 1'!$FG$13='Extrato 1'!$GC$29,'Extrato 1'!BY34,IF('Extrato 1'!$FG$13='Extrato 1'!$EJ$2,'Extrato 1'!DI34,"")))</f>
        <v/>
      </c>
      <c r="FS34" s="78">
        <v>32</v>
      </c>
      <c r="FT34" s="78" t="str">
        <f>IF('Extrato 1'!$FG$13='Extrato 1'!$GB$29,'Extrato 1'!AT34,IF('Extrato 1'!$FG$13='Extrato 1'!$GC$29,'Extrato 1'!CD34,IF('Extrato 1'!$FG$13='Extrato 1'!$EJ$2,'Extrato 1'!DN34,"")))</f>
        <v/>
      </c>
      <c r="FU34" s="78">
        <v>32</v>
      </c>
      <c r="FV34" s="78" t="str">
        <f>IF('Extrato 1'!$FG$13='Extrato 1'!$GB$29,'Extrato 1'!AY34,IF('Extrato 1'!$FG$13='Extrato 1'!$GC$29,'Extrato 1'!CI34,IF('Extrato 1'!$FG$13='Extrato 1'!$EJ$2,'Extrato 1'!DS34,"")))</f>
        <v/>
      </c>
      <c r="FW34" s="78">
        <v>32</v>
      </c>
      <c r="FX34" s="78" t="str">
        <f>IF('Extrato 1'!$FG$13='Extrato 1'!$GB$29,'Extrato 1'!BD34,IF('Extrato 1'!$FG$13='Extrato 1'!$GC$29,'Extrato 1'!CN34,IF('Extrato 1'!$FG$13='Extrato 1'!$EJ$2,'Extrato 1'!DX34,"")))</f>
        <v/>
      </c>
      <c r="FY34" s="78">
        <v>32</v>
      </c>
      <c r="FZ34" s="78" t="str">
        <f>IF('Extrato 1'!$FG$13='Extrato 1'!$GB$29,'Extrato 1'!BI34,IF('Extrato 1'!$FG$13='Extrato 1'!$GC$29,'Extrato 1'!CS34,IF('Extrato 1'!$FG$13='Extrato 1'!$EJ$2,'Extrato 1'!EC34,"")))</f>
        <v/>
      </c>
      <c r="GB34" s="13" t="str">
        <f>IF('Extrato 1'!EG7=1,'Extrato 1'!AY3,IF('Extrato 1'!EG7=2,'Extrato 1'!AY3&amp;" e "&amp;'Extrato 1'!AY4,IF('Extrato 1'!EG7=3,'Extrato 1'!AY3&amp;", "&amp;'Extrato 1'!AY4&amp;" e "&amp;'Extrato 1'!AY5,IF('Extrato 1'!EG7=4,'Extrato 1'!AY3&amp;", "&amp;'Extrato 1'!AY4&amp;", "&amp;'Extrato 1'!AY5&amp;" e "&amp;'Extrato 1'!AY6,IF('Extrato 1'!EG7=5,'Extrato 1'!AY3&amp;", "&amp;'Extrato 1'!AY4&amp;", "&amp;'Extrato 1'!AY5&amp;", "&amp;'Extrato 1'!AY6&amp;" e "&amp;'Extrato 1'!AY7,IF('Extrato 1'!EG7=6,'Extrato 1'!AY3&amp;", "&amp;'Extrato 1'!AY4&amp;", "&amp;'Extrato 1'!AY5&amp;", "&amp;'Extrato 1'!AY6&amp;", "&amp;'Extrato 1'!AY7&amp;" e "&amp;'Extrato 1'!AY8,IF('Extrato 1'!EG7=7,'Extrato 1'!AY3&amp;", "&amp;'Extrato 1'!AY4&amp;", "&amp;'Extrato 1'!AY5&amp;", "&amp;'Extrato 1'!AY6&amp;", "&amp;'Extrato 1'!AY7&amp;", "&amp;'Extrato 1'!AY8&amp;" e "&amp;'Extrato 1'!AY9,IF('Extrato 1'!EG7=8,'Extrato 1'!AY3&amp;", "&amp;'Extrato 1'!AY4&amp;", "&amp;'Extrato 1'!AY5&amp;", "&amp;'Extrato 1'!AY6&amp;", "&amp;'Extrato 1'!AY7&amp;", "&amp;'Extrato 1'!AY8&amp;", "&amp;'Extrato 1'!AY9&amp;" e "&amp;'Extrato 1'!AY10,IF('Extrato 1'!EG7=9,'Extrato 1'!AY3&amp;", "&amp;'Extrato 1'!AY4&amp;", "&amp;'Extrato 1'!AY5&amp;", "&amp;'Extrato 1'!AY6&amp;", "&amp;'Extrato 1'!AY7&amp;", "&amp;'Extrato 1'!AY8&amp;", "&amp;'Extrato 1'!AY9&amp;", "&amp;'Extrato 1'!AY10&amp;" e "&amp;'Extrato 1'!AY11,IF('Extrato 1'!EG7=10,'Extrato 1'!AY3&amp;", "&amp;'Extrato 1'!AY4&amp;", "&amp;'Extrato 1'!AY5&amp;", "&amp;'Extrato 1'!AY6&amp;", "&amp;'Extrato 1'!AY7&amp;", "&amp;'Extrato 1'!AY8&amp;", "&amp;'Extrato 1'!AY9&amp;", "&amp;'Extrato 1'!AY10&amp;", "&amp;'Extrato 1'!AY11&amp;" e "&amp;'Extrato 1'!AY12,IF('Extrato 1'!EG7=11,'Extrato 1'!AY3&amp;", "&amp;'Extrato 1'!AY4&amp;", "&amp;'Extrato 1'!AY5&amp;", "&amp;'Extrato 1'!AY6&amp;", "&amp;'Extrato 1'!AY7&amp;", "&amp;'Extrato 1'!AY8&amp;", "&amp;'Extrato 1'!AY9&amp;", "&amp;'Extrato 1'!AY10&amp;", "&amp;'Extrato 1'!AY11&amp;", "&amp;'Extrato 1'!AY12&amp;" e "&amp;'Extrato 1'!AY13,IF('Extrato 1'!EG7=12,'Extrato 1'!AY3&amp;", "&amp;'Extrato 1'!AY4&amp;", "&amp;'Extrato 1'!AY5&amp;", "&amp;'Extrato 1'!AY6&amp;", "&amp;'Extrato 1'!AY7&amp;", "&amp;'Extrato 1'!AY8&amp;", "&amp;'Extrato 1'!AY9&amp;", "&amp;'Extrato 1'!AY10&amp;", "&amp;'Extrato 1'!AY11&amp;", "&amp;'Extrato 1'!AY12&amp;", "&amp;'Extrato 1'!AY13&amp;" e "&amp;'Extrato 1'!AY14,IF('Extrato 1'!EG7=13,'Extrato 1'!AY3&amp;", "&amp;'Extrato 1'!AY4&amp;", "&amp;'Extrato 1'!AY5&amp;", "&amp;'Extrato 1'!AY6&amp;", "&amp;'Extrato 1'!AY7&amp;", "&amp;'Extrato 1'!AY8&amp;", "&amp;'Extrato 1'!AY9&amp;", "&amp;'Extrato 1'!AY10&amp;", "&amp;'Extrato 1'!AY11&amp;", "&amp;'Extrato 1'!AY12&amp;", "&amp;'Extrato 1'!AY13&amp;", "&amp;'Extrato 1'!AY14&amp;" e "&amp;'Extrato 1'!AY15,IF('Extrato 1'!EG7=14,'Extrato 1'!AY3&amp;", "&amp;'Extrato 1'!AY4&amp;", "&amp;'Extrato 1'!AY5&amp;", "&amp;'Extrato 1'!AY6&amp;", "&amp;'Extrato 1'!AY7&amp;", "&amp;'Extrato 1'!AY8&amp;", "&amp;'Extrato 1'!AY9&amp;", "&amp;'Extrato 1'!AY10&amp;", "&amp;'Extrato 1'!AY11&amp;", "&amp;'Extrato 1'!AY12&amp;", "&amp;'Extrato 1'!AY13&amp;", "&amp;'Extrato 1'!AY14&amp;", "&amp;'Extrato 1'!AY15&amp;" e "&amp;'Extrato 1'!AY16,IF('Extrato 1'!EG7=15,'Extrato 1'!AY3&amp;", "&amp;'Extrato 1'!AY4&amp;", "&amp;'Extrato 1'!AY5&amp;", "&amp;'Extrato 1'!AY6&amp;", "&amp;'Extrato 1'!AY7&amp;", "&amp;'Extrato 1'!AY8&amp;", "&amp;'Extrato 1'!AY9&amp;", "&amp;'Extrato 1'!AY10&amp;", "&amp;'Extrato 1'!AY11&amp;", "&amp;'Extrato 1'!AY12&amp;", "&amp;'Extrato 1'!AY13&amp;", "&amp;'Extrato 1'!AY14&amp;", "&amp;'Extrato 1'!AY15&amp;", "&amp;'Extrato 1'!AY16&amp;" e "&amp;'Extrato 1'!AY17,IF('Extrato 1'!EG7=16,'Extrato 1'!AY3&amp;", "&amp;'Extrato 1'!AY4&amp;", "&amp;'Extrato 1'!AY5&amp;", "&amp;'Extrato 1'!AY6&amp;", "&amp;'Extrato 1'!AY7&amp;", "&amp;'Extrato 1'!AY8&amp;", "&amp;'Extrato 1'!AY9&amp;", "&amp;'Extrato 1'!AY10&amp;", "&amp;'Extrato 1'!AY11&amp;", "&amp;'Extrato 1'!AY12&amp;", "&amp;'Extrato 1'!AY13&amp;", "&amp;'Extrato 1'!AY14&amp;", "&amp;'Extrato 1'!AY15&amp;", "&amp;'Extrato 1'!AY16&amp;", "&amp;'Extrato 1'!AY17&amp;" e "&amp;'Extrato 1'!AY18,IF('Extrato 1'!EG7=17,'Extrato 1'!AY3&amp;", "&amp;'Extrato 1'!AY4&amp;", "&amp;'Extrato 1'!AY5&amp;", "&amp;'Extrato 1'!AY6&amp;", "&amp;'Extrato 1'!AY7&amp;", "&amp;'Extrato 1'!AY8&amp;", "&amp;'Extrato 1'!AY9&amp;", "&amp;'Extrato 1'!AY10&amp;", "&amp;'Extrato 1'!AY11&amp;", "&amp;'Extrato 1'!AY12&amp;", "&amp;'Extrato 1'!AY13&amp;", "&amp;'Extrato 1'!AY14&amp;", "&amp;'Extrato 1'!AY15&amp;", "&amp;'Extrato 1'!AY16&amp;", "&amp;'Extrato 1'!AY17&amp;", "&amp;'Extrato 1'!AY18&amp;" e "&amp;'Extrato 1'!AY19,"")))))))))))))))))</f>
        <v>Yslani Vieira (33)</v>
      </c>
      <c r="GC34" s="13" t="str">
        <f>IF('Extrato 1'!EI7=1,'Extrato 1'!CI3,IF('Extrato 1'!EI7=2,'Extrato 1'!CI3&amp;" e "&amp;'Extrato 1'!CI4,IF('Extrato 1'!EI7=3,'Extrato 1'!CI3&amp;", "&amp;'Extrato 1'!CI4&amp;" e "&amp;'Extrato 1'!CI5,IF('Extrato 1'!EI7=4,'Extrato 1'!CI3&amp;", "&amp;'Extrato 1'!CI4&amp;", "&amp;'Extrato 1'!CI5&amp;" e "&amp;'Extrato 1'!CI6,IF('Extrato 1'!EI7=5,'Extrato 1'!CI3&amp;", "&amp;'Extrato 1'!CI4&amp;", "&amp;'Extrato 1'!CI5&amp;", "&amp;'Extrato 1'!CI6&amp;" e "&amp;'Extrato 1'!CI7,IF('Extrato 1'!EI7=6,'Extrato 1'!CI3&amp;", "&amp;'Extrato 1'!CI4&amp;", "&amp;'Extrato 1'!CI5&amp;", "&amp;'Extrato 1'!CI6&amp;", "&amp;'Extrato 1'!CI7&amp;" e "&amp;'Extrato 1'!CI8,IF('Extrato 1'!EI7=7,'Extrato 1'!CI3&amp;", "&amp;'Extrato 1'!CI4&amp;", "&amp;'Extrato 1'!CI5&amp;", "&amp;'Extrato 1'!CI6&amp;", "&amp;'Extrato 1'!CI7&amp;", "&amp;'Extrato 1'!CI8&amp;" e "&amp;'Extrato 1'!CI9,IF('Extrato 1'!EI7=8,'Extrato 1'!CI3&amp;", "&amp;'Extrato 1'!CI4&amp;", "&amp;'Extrato 1'!CI5&amp;", "&amp;'Extrato 1'!CI6&amp;", "&amp;'Extrato 1'!CI7&amp;", "&amp;'Extrato 1'!CI8&amp;", "&amp;'Extrato 1'!CI9&amp;" e "&amp;'Extrato 1'!CI10,IF('Extrato 1'!EI7=9,'Extrato 1'!CI3&amp;", "&amp;'Extrato 1'!CI4&amp;", "&amp;'Extrato 1'!CI5&amp;", "&amp;'Extrato 1'!CI6&amp;", "&amp;'Extrato 1'!CI7&amp;", "&amp;'Extrato 1'!CI8&amp;", "&amp;'Extrato 1'!CI9&amp;", "&amp;'Extrato 1'!CI10&amp;" e "&amp;'Extrato 1'!CI11,IF('Extrato 1'!EI7=10,'Extrato 1'!CI3&amp;", "&amp;'Extrato 1'!CI4&amp;", "&amp;'Extrato 1'!CI5&amp;", "&amp;'Extrato 1'!CI6&amp;", "&amp;'Extrato 1'!CI7&amp;", "&amp;'Extrato 1'!CI8&amp;", "&amp;'Extrato 1'!CI9&amp;", "&amp;'Extrato 1'!CI10&amp;", "&amp;'Extrato 1'!CI11&amp;" e "&amp;'Extrato 1'!CI12,IF('Extrato 1'!EI7=11,'Extrato 1'!CI3&amp;", "&amp;'Extrato 1'!CI4&amp;", "&amp;'Extrato 1'!CI5&amp;", "&amp;'Extrato 1'!CI6&amp;", "&amp;'Extrato 1'!CI7&amp;", "&amp;'Extrato 1'!CI8&amp;", "&amp;'Extrato 1'!CI9&amp;", "&amp;'Extrato 1'!CI10&amp;", "&amp;'Extrato 1'!CI11&amp;", "&amp;'Extrato 1'!CI12&amp;" e "&amp;'Extrato 1'!CI13,IF('Extrato 1'!EI7=12,'Extrato 1'!CI3&amp;", "&amp;'Extrato 1'!CI4&amp;", "&amp;'Extrato 1'!CI5&amp;", "&amp;'Extrato 1'!CI6&amp;", "&amp;'Extrato 1'!CI7&amp;", "&amp;'Extrato 1'!CI8&amp;", "&amp;'Extrato 1'!CI9&amp;", "&amp;'Extrato 1'!CI10&amp;", "&amp;'Extrato 1'!CI11&amp;", "&amp;'Extrato 1'!CI12&amp;", "&amp;'Extrato 1'!CI13&amp;" e "&amp;'Extrato 1'!CI14,IF('Extrato 1'!EI7=13,'Extrato 1'!CI3&amp;", "&amp;'Extrato 1'!CI4&amp;", "&amp;'Extrato 1'!CI5&amp;", "&amp;'Extrato 1'!CI6&amp;", "&amp;'Extrato 1'!CI7&amp;", "&amp;'Extrato 1'!CI8&amp;", "&amp;'Extrato 1'!CI9&amp;", "&amp;'Extrato 1'!CI10&amp;", "&amp;'Extrato 1'!CI11&amp;", "&amp;'Extrato 1'!CI12&amp;", "&amp;'Extrato 1'!CI13&amp;", "&amp;'Extrato 1'!CI14&amp;" e "&amp;'Extrato 1'!CI15,IF('Extrato 1'!EI7=14,'Extrato 1'!CI3&amp;", "&amp;'Extrato 1'!CI4&amp;", "&amp;'Extrato 1'!CI5&amp;", "&amp;'Extrato 1'!CI6&amp;", "&amp;'Extrato 1'!CI7&amp;", "&amp;'Extrato 1'!CI8&amp;", "&amp;'Extrato 1'!CI9&amp;", "&amp;'Extrato 1'!CI10&amp;", "&amp;'Extrato 1'!CI11&amp;", "&amp;'Extrato 1'!CI12&amp;", "&amp;'Extrato 1'!CI13&amp;", "&amp;'Extrato 1'!CI14&amp;", "&amp;'Extrato 1'!CI15&amp;" e "&amp;'Extrato 1'!CI16,IF('Extrato 1'!EI7=15,'Extrato 1'!CI3&amp;", "&amp;'Extrato 1'!CI4&amp;", "&amp;'Extrato 1'!CI5&amp;", "&amp;'Extrato 1'!CI6&amp;", "&amp;'Extrato 1'!CI7&amp;", "&amp;'Extrato 1'!CI8&amp;", "&amp;'Extrato 1'!CI9&amp;", "&amp;'Extrato 1'!CI10&amp;", "&amp;'Extrato 1'!CI11&amp;", "&amp;'Extrato 1'!CI12&amp;", "&amp;'Extrato 1'!CI13&amp;", "&amp;'Extrato 1'!CI14&amp;", "&amp;'Extrato 1'!CI15&amp;", "&amp;'Extrato 1'!CI16&amp;" e "&amp;'Extrato 1'!CI17,IF('Extrato 1'!EI7=16,'Extrato 1'!CI3&amp;", "&amp;'Extrato 1'!CI4&amp;", "&amp;'Extrato 1'!CI5&amp;", "&amp;'Extrato 1'!CI6&amp;", "&amp;'Extrato 1'!CI7&amp;", "&amp;'Extrato 1'!CI8&amp;", "&amp;'Extrato 1'!CI9&amp;", "&amp;'Extrato 1'!CI10&amp;", "&amp;'Extrato 1'!CI11&amp;", "&amp;'Extrato 1'!CI12&amp;", "&amp;'Extrato 1'!CI13&amp;", "&amp;'Extrato 1'!CI14&amp;", "&amp;'Extrato 1'!CI15&amp;", "&amp;'Extrato 1'!CI16&amp;", "&amp;'Extrato 1'!CI17&amp;" e "&amp;'Extrato 1'!CI18,IF('Extrato 1'!EI7=17,'Extrato 1'!CI3&amp;", "&amp;'Extrato 1'!CI4&amp;", "&amp;'Extrato 1'!CI5&amp;", "&amp;'Extrato 1'!CI6&amp;", "&amp;'Extrato 1'!CI7&amp;", "&amp;'Extrato 1'!CI8&amp;", "&amp;'Extrato 1'!CI9&amp;", "&amp;'Extrato 1'!CI10&amp;", "&amp;'Extrato 1'!CI11&amp;", "&amp;'Extrato 1'!CI12&amp;", "&amp;'Extrato 1'!CI13&amp;", "&amp;'Extrato 1'!CI14&amp;", "&amp;'Extrato 1'!CI15&amp;", "&amp;'Extrato 1'!CI16&amp;", "&amp;'Extrato 1'!CI17&amp;", "&amp;'Extrato 1'!CI18&amp;" e "&amp;'Extrato 1'!CI19,"")))))))))))))))))</f>
        <v>Mª Silva (2)</v>
      </c>
      <c r="GD34" s="13" t="str">
        <f>IF('Extrato 1'!EK7=1,'Extrato 1'!DS3,IF('Extrato 1'!EK7=2,'Extrato 1'!DS3&amp;" e "&amp;'Extrato 1'!DS4,IF('Extrato 1'!EK7=3,'Extrato 1'!DS3&amp;", "&amp;'Extrato 1'!DS4&amp;" e "&amp;'Extrato 1'!DS5,IF('Extrato 1'!EK7=4,'Extrato 1'!DS3&amp;", "&amp;'Extrato 1'!DS4&amp;", "&amp;'Extrato 1'!DS5&amp;" e "&amp;'Extrato 1'!DS6,IF('Extrato 1'!EK7=5,'Extrato 1'!DS3&amp;", "&amp;'Extrato 1'!DS4&amp;", "&amp;'Extrato 1'!DS5&amp;", "&amp;'Extrato 1'!DS6&amp;" e "&amp;'Extrato 1'!DS7,IF('Extrato 1'!EK7=6,'Extrato 1'!DS3&amp;", "&amp;'Extrato 1'!DS4&amp;", "&amp;'Extrato 1'!DS5&amp;", "&amp;'Extrato 1'!DS6&amp;", "&amp;'Extrato 1'!DS7&amp;" e "&amp;'Extrato 1'!DS8,IF('Extrato 1'!EK7=7,'Extrato 1'!DS3&amp;", "&amp;'Extrato 1'!DS4&amp;", "&amp;'Extrato 1'!DS5&amp;", "&amp;'Extrato 1'!DS6&amp;", "&amp;'Extrato 1'!DS7&amp;", "&amp;'Extrato 1'!DS8&amp;" e "&amp;'Extrato 1'!DS9,IF('Extrato 1'!EK7=8,'Extrato 1'!DS3&amp;", "&amp;'Extrato 1'!DS4&amp;", "&amp;'Extrato 1'!DS5&amp;", "&amp;'Extrato 1'!DS6&amp;", "&amp;'Extrato 1'!DS7&amp;", "&amp;'Extrato 1'!DS8&amp;", "&amp;'Extrato 1'!DS9&amp;" e "&amp;'Extrato 1'!DS10,IF('Extrato 1'!EK7=9,'Extrato 1'!DS3&amp;", "&amp;'Extrato 1'!DS4&amp;", "&amp;'Extrato 1'!DS5&amp;", "&amp;'Extrato 1'!DS6&amp;", "&amp;'Extrato 1'!DS7&amp;", "&amp;'Extrato 1'!DS8&amp;", "&amp;'Extrato 1'!DS9&amp;", "&amp;'Extrato 1'!DS10&amp;" e "&amp;'Extrato 1'!DS11,IF('Extrato 1'!EK7=10,'Extrato 1'!DS3&amp;", "&amp;'Extrato 1'!DS4&amp;", "&amp;'Extrato 1'!DS5&amp;", "&amp;'Extrato 1'!DS6&amp;", "&amp;'Extrato 1'!DS7&amp;", "&amp;'Extrato 1'!DS8&amp;", "&amp;'Extrato 1'!DS9&amp;", "&amp;'Extrato 1'!DS10&amp;", "&amp;'Extrato 1'!DS11&amp;" e "&amp;'Extrato 1'!DS12,IF('Extrato 1'!EK7=11,'Extrato 1'!DS3&amp;", "&amp;'Extrato 1'!DS4&amp;", "&amp;'Extrato 1'!DS5&amp;", "&amp;'Extrato 1'!DS6&amp;", "&amp;'Extrato 1'!DS7&amp;", "&amp;'Extrato 1'!DS8&amp;", "&amp;'Extrato 1'!DS9&amp;", "&amp;'Extrato 1'!DS10&amp;", "&amp;'Extrato 1'!DS11&amp;", "&amp;'Extrato 1'!DS12&amp;" e "&amp;'Extrato 1'!DS13,IF('Extrato 1'!EK7=12,'Extrato 1'!DS3&amp;", "&amp;'Extrato 1'!DS4&amp;", "&amp;'Extrato 1'!DS5&amp;", "&amp;'Extrato 1'!DS6&amp;", "&amp;'Extrato 1'!DS7&amp;", "&amp;'Extrato 1'!DS8&amp;", "&amp;'Extrato 1'!DS9&amp;", "&amp;'Extrato 1'!DS10&amp;", "&amp;'Extrato 1'!DS11&amp;", "&amp;'Extrato 1'!DS12&amp;", "&amp;'Extrato 1'!DS13&amp;" e "&amp;'Extrato 1'!DS14,IF('Extrato 1'!EK7=13,'Extrato 1'!DS3&amp;", "&amp;'Extrato 1'!DS4&amp;", "&amp;'Extrato 1'!DS5&amp;", "&amp;'Extrato 1'!DS6&amp;", "&amp;'Extrato 1'!DS7&amp;", "&amp;'Extrato 1'!DS8&amp;", "&amp;'Extrato 1'!DS9&amp;", "&amp;'Extrato 1'!DS10&amp;", "&amp;'Extrato 1'!DS11&amp;", "&amp;'Extrato 1'!DS12&amp;", "&amp;'Extrato 1'!DS13&amp;", "&amp;'Extrato 1'!DS14&amp;" e "&amp;'Extrato 1'!DS15,IF('Extrato 1'!EK7=14,'Extrato 1'!DS3&amp;", "&amp;'Extrato 1'!DS4&amp;", "&amp;'Extrato 1'!DS5&amp;", "&amp;'Extrato 1'!DS6&amp;", "&amp;'Extrato 1'!DS7&amp;", "&amp;'Extrato 1'!DS8&amp;", "&amp;'Extrato 1'!DS9&amp;", "&amp;'Extrato 1'!DS10&amp;", "&amp;'Extrato 1'!DS11&amp;", "&amp;'Extrato 1'!DS12&amp;", "&amp;'Extrato 1'!DS13&amp;", "&amp;'Extrato 1'!DS14&amp;", "&amp;'Extrato 1'!DS15&amp;" e "&amp;'Extrato 1'!DS16,IF('Extrato 1'!EK7=15,'Extrato 1'!DS3&amp;", "&amp;'Extrato 1'!DS4&amp;", "&amp;'Extrato 1'!DS5&amp;", "&amp;'Extrato 1'!DS6&amp;", "&amp;'Extrato 1'!DS7&amp;", "&amp;'Extrato 1'!DS8&amp;", "&amp;'Extrato 1'!DS9&amp;", "&amp;'Extrato 1'!DS10&amp;", "&amp;'Extrato 1'!DS11&amp;", "&amp;'Extrato 1'!DS12&amp;", "&amp;'Extrato 1'!DS13&amp;", "&amp;'Extrato 1'!DS14&amp;", "&amp;'Extrato 1'!DS15&amp;", "&amp;'Extrato 1'!DS16&amp;" e "&amp;'Extrato 1'!DS17,IF('Extrato 1'!EK7=16,'Extrato 1'!DS3&amp;", "&amp;'Extrato 1'!DS4&amp;", "&amp;'Extrato 1'!DS5&amp;", "&amp;'Extrato 1'!DS6&amp;", "&amp;'Extrato 1'!DS7&amp;", "&amp;'Extrato 1'!DS8&amp;", "&amp;'Extrato 1'!DS9&amp;", "&amp;'Extrato 1'!DS10&amp;", "&amp;'Extrato 1'!DS11&amp;", "&amp;'Extrato 1'!DS12&amp;", "&amp;'Extrato 1'!DS13&amp;", "&amp;'Extrato 1'!DS14&amp;", "&amp;'Extrato 1'!DS15&amp;", "&amp;'Extrato 1'!DS16&amp;", "&amp;'Extrato 1'!DS17&amp;" e "&amp;'Extrato 1'!DS18,IF('Extrato 1'!EK7=17,'Extrato 1'!DS3&amp;", "&amp;'Extrato 1'!DS4&amp;", "&amp;'Extrato 1'!DS5&amp;", "&amp;'Extrato 1'!DS6&amp;", "&amp;'Extrato 1'!DS7&amp;", "&amp;'Extrato 1'!DS8&amp;", "&amp;'Extrato 1'!DS9&amp;", "&amp;'Extrato 1'!DS10&amp;", "&amp;'Extrato 1'!DS11&amp;", "&amp;'Extrato 1'!DS12&amp;", "&amp;'Extrato 1'!DS13&amp;", "&amp;'Extrato 1'!DS14&amp;", "&amp;'Extrato 1'!DS15&amp;", "&amp;'Extrato 1'!DS16&amp;", "&amp;'Extrato 1'!DS17&amp;", "&amp;'Extrato 1'!DS18&amp;" e "&amp;'Extrato 1'!DS19,"")))))))))))))))))</f>
        <v/>
      </c>
      <c r="GF34" s="36" t="s">
        <v>15</v>
      </c>
      <c r="GG34" s="16" t="str">
        <f>IF('Extrato 1'!$NH$2&gt;='Extrato 1'!$GB$24,HLOOKUP('Extrato 1'!$NH$2,'Extrato 1'!$JD$4:$JH$11,7,0),"")</f>
        <v>semelhante a 1ª colocada, semelhante a 2ª colocada, semelhante a 3ª colocada, semelhante a 4ª colocada, semelhante a 5ª colocada e semelhante a 7ª colocada.</v>
      </c>
      <c r="GK34" s="22" t="str">
        <f>IF('Extrato 1'!GQ4=0,"",'Extrato 1'!GQ4)</f>
        <v>7ª</v>
      </c>
      <c r="GL34" s="22" t="str">
        <f>IF('Extrato 1'!GK4=0,"",'Extrato 1'!GK4)</f>
        <v>1ª</v>
      </c>
      <c r="GM34" s="22" t="str">
        <f>IF('Extrato 1'!GL4=0,"",'Extrato 1'!GL4)</f>
        <v>2ª</v>
      </c>
      <c r="GN34" s="22" t="str">
        <f>IF('Extrato 1'!GM4=0,"",'Extrato 1'!GM4)</f>
        <v>3ª</v>
      </c>
      <c r="GO34" s="22" t="str">
        <f>IF('Extrato 1'!GN4=0,"",'Extrato 1'!GN4)</f>
        <v>4ª</v>
      </c>
      <c r="GP34" s="22" t="str">
        <f>IF('Extrato 1'!GO4=0,"",'Extrato 1'!GO4)</f>
        <v>5ª</v>
      </c>
      <c r="GQ34" s="22" t="str">
        <f>IF('Extrato 1'!GP4=0,"",'Extrato 1'!GP4)</f>
        <v>6ª</v>
      </c>
      <c r="GS34" s="10">
        <v>1</v>
      </c>
      <c r="GT34" s="10">
        <v>2</v>
      </c>
      <c r="GU34" s="10">
        <v>3</v>
      </c>
      <c r="GV34" s="10">
        <v>4</v>
      </c>
      <c r="GW34" s="10">
        <v>5</v>
      </c>
      <c r="GX34" s="10">
        <v>6</v>
      </c>
      <c r="GY34" s="10" t="str">
        <f>'Extrato 1'!$GK$6&amp;" "&amp;1</f>
        <v>≠ 1</v>
      </c>
      <c r="GZ34" s="18" t="str">
        <f>'Extrato 1'!$GK$6&amp;" "&amp;2</f>
        <v>≠ 2</v>
      </c>
      <c r="HA34" s="10" t="str">
        <f>'Extrato 1'!$GK$6&amp;" "&amp;3</f>
        <v>≠ 3</v>
      </c>
      <c r="HB34" s="10" t="str">
        <f>'Extrato 1'!$GK$6&amp;" "&amp;4</f>
        <v>≠ 4</v>
      </c>
      <c r="HC34" s="10" t="str">
        <f>'Extrato 1'!$GK$6&amp;" "&amp;5</f>
        <v>≠ 5</v>
      </c>
      <c r="HD34" s="10" t="str">
        <f>'Extrato 1'!$GK$6&amp;" "&amp;6</f>
        <v>≠ 6</v>
      </c>
      <c r="HE34" s="265" t="s">
        <v>14</v>
      </c>
      <c r="HF34" s="265"/>
      <c r="HG34" s="265"/>
      <c r="HH34" s="265"/>
      <c r="HI34" s="265"/>
      <c r="HJ34" s="265"/>
      <c r="HK34" s="265" t="s">
        <v>13</v>
      </c>
      <c r="HL34" s="265"/>
      <c r="HM34" s="265"/>
      <c r="HN34" s="265"/>
      <c r="HO34" s="265"/>
      <c r="HP34" s="265"/>
      <c r="HQ34" s="10">
        <v>1</v>
      </c>
      <c r="HR34" s="10">
        <v>2</v>
      </c>
      <c r="HS34" s="10">
        <v>3</v>
      </c>
      <c r="HT34" s="10">
        <v>4</v>
      </c>
      <c r="HU34" s="10">
        <v>5</v>
      </c>
      <c r="HV34" s="10">
        <v>6</v>
      </c>
      <c r="HW34" s="265" t="s">
        <v>12</v>
      </c>
      <c r="HX34" s="265"/>
      <c r="HY34" s="265"/>
      <c r="HZ34" s="265"/>
      <c r="IA34" s="265"/>
      <c r="IB34" s="265"/>
      <c r="IC34" s="17" t="str">
        <f t="shared" ref="IC34:IH34" si="19">IF(HQ35=0,"",HQ35&amp;" = ")</f>
        <v xml:space="preserve">1ª = </v>
      </c>
      <c r="ID34" s="17" t="str">
        <f t="shared" si="19"/>
        <v xml:space="preserve">2ª = </v>
      </c>
      <c r="IE34" s="17" t="str">
        <f t="shared" si="19"/>
        <v xml:space="preserve">3ª = </v>
      </c>
      <c r="IF34" s="17" t="str">
        <f t="shared" si="19"/>
        <v xml:space="preserve">4ª = </v>
      </c>
      <c r="IG34" s="17" t="str">
        <f t="shared" si="19"/>
        <v xml:space="preserve">5ª = </v>
      </c>
      <c r="IH34" s="17" t="str">
        <f t="shared" si="19"/>
        <v xml:space="preserve">6ª = </v>
      </c>
      <c r="II34" s="10" t="s">
        <v>11</v>
      </c>
      <c r="IJ34" s="10" t="s">
        <v>10</v>
      </c>
      <c r="IK34" s="10" t="s">
        <v>9</v>
      </c>
      <c r="IL34" s="10" t="s">
        <v>8</v>
      </c>
      <c r="IM34" s="10" t="s">
        <v>7</v>
      </c>
      <c r="IN34" s="10" t="s">
        <v>6</v>
      </c>
      <c r="MB34" s="32">
        <f t="shared" si="12"/>
        <v>30</v>
      </c>
      <c r="MC34" s="32">
        <v>32</v>
      </c>
      <c r="MD34" s="32" t="str">
        <f>IF('Extrato 1'!X32=0,"",'Extrato 1'!X32)</f>
        <v/>
      </c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</row>
    <row r="35" spans="2:369" ht="15" customHeight="1" x14ac:dyDescent="0.25">
      <c r="B35" s="19">
        <f>'Extrato 1'!MC37</f>
        <v>35</v>
      </c>
      <c r="C35" s="7">
        <f>Esboço!AX33</f>
        <v>33</v>
      </c>
      <c r="D35" s="4" t="str">
        <f>IF('Análise Quantitativa'!R69=0,"",'Análise Quantitativa'!R69)</f>
        <v/>
      </c>
      <c r="E35" s="3" t="str">
        <f>IF('Análise Quantitativa'!P69=0,"",'Análise Quantitativa'!P69)</f>
        <v/>
      </c>
      <c r="F35" s="19" t="str">
        <f t="shared" si="0"/>
        <v/>
      </c>
      <c r="G35" s="19" t="str">
        <f t="shared" si="1"/>
        <v/>
      </c>
      <c r="H35" s="22" t="str">
        <v/>
      </c>
      <c r="I35" s="22" t="str">
        <v/>
      </c>
      <c r="J35" s="76" t="str">
        <f>IFERROR(IF('Análise Quantitativa'!$D$30="Máximo",RANK(D35,$D$3:$D$72,0),IF('Análise Quantitativa'!$D$30="Mínimo",RANK(D35,$D$3:$D$72,1),IF('Análise Quantitativa'!$D$30="- Mínimo",RANK(D35,$D$3:$D$72,1),""))),"")</f>
        <v/>
      </c>
      <c r="K35" s="76" t="str">
        <f>IFERROR(IF('Análise Quantitativa'!$D$30="Máximo",_xlfn.RANK.EQ(D35,$D$3:$D$72,0)+COUNTIF($D$3:D35,D35)-1,IF('Análise Quantitativa'!$D$30="Mínimo",_xlfn.RANK.EQ(D35,$D$3:$D$72,1)+COUNTIF($D$3:D35,D35)-1,IF('Análise Quantitativa'!$D$30="- Mínimo",_xlfn.RANK.EQ(D35,$D$3:$D$72,1)+COUNTIF($D$3:D35,D35)-1,""))),"")</f>
        <v/>
      </c>
      <c r="L35" s="6" t="str">
        <f>IFERROR(IF(ISBLANK(D35),"",IF(AND(D35&gt;'Extrato 1'!$EW$3),'Extrato 1'!$HR$2,IF(AND(D35&lt;'Extrato 1'!$EX$3),'Extrato 1'!$HQ$2,'Extrato 1'!$HP$2))),"")</f>
        <v>&gt;₯</v>
      </c>
      <c r="M35" s="6" t="e">
        <f>IF((((IF(AND('Extrato 1'!D35&gt;'Extrato 1'!$EW$3),(('Extrato 1'!$EW$3-'Extrato 1'!D35)/'Extrato 1'!D35),IF(AND('Extrato 1'!D35&lt;'Extrato 1'!$EX$3),(('Extrato 1'!$EX$3-'Extrato 1'!D35)/'Extrato 1'!D35),'Extrato 1'!$HW$2)))))&lt;0,IF(AND('Extrato 1'!D35&gt;'Extrato 1'!$EW$3),(('Extrato 1'!$EW$3-'Extrato 1'!D35)/'Extrato 1'!D35),IF(AND('Extrato 1'!D35&lt;'Extrato 1'!$EX$3),(('Extrato 1'!$EX$3-'Extrato 1'!D35)/'Extrato 1'!D35),'Extrato 1'!$HW$2))*-1,IF(AND('Extrato 1'!D35&gt;'Extrato 1'!$EW$3),(('Extrato 1'!$EW$3-'Extrato 1'!D35)/'Extrato 1'!D35),IF(AND('Extrato 1'!D35&lt;'Extrato 1'!$EX$3),(('Extrato 1'!$EX$3-'Extrato 1'!D35)/'Extrato 1'!D35),'Extrato 1'!$HW$2)))</f>
        <v>#VALUE!</v>
      </c>
      <c r="N35" s="6" t="e">
        <f>IF(AND(D35&gt;'Extrato 1'!$EW$3),M35,"")</f>
        <v>#VALUE!</v>
      </c>
      <c r="O35" s="6" t="str">
        <f>IF(D35&lt;'Extrato 1'!$EX$3,M35,"")</f>
        <v/>
      </c>
      <c r="P35" s="5" t="str">
        <f>IF('Extrato 1'!L35='Extrato 1'!$HP$2,'Extrato 1'!D35,"")</f>
        <v/>
      </c>
      <c r="Q35" s="4" t="str">
        <f>IF(ISNA(HLOOKUP($Q$2,'Extrato 1'!$ME$3:$NE$74,B35,0)),"",IF(HLOOKUP($Q$2,'Extrato 1'!$ME$3:$NE$74,B35,0)="","",IF(HLOOKUP($Q$2,'Extrato 1'!$ME$3:$NE$74,B35,0)=0,"",HLOOKUP($Q$2,'Extrato 1'!$ME$3:$NE$74,B35,0))))</f>
        <v/>
      </c>
      <c r="S35" s="77" t="str">
        <f t="shared" si="6"/>
        <v/>
      </c>
      <c r="T35" s="19" t="str">
        <f t="shared" si="2"/>
        <v/>
      </c>
      <c r="U35" s="3" t="str">
        <f>IF('Análise Quantitativa'!C69=0,"",'Análise Quantitativa'!C69)</f>
        <v/>
      </c>
      <c r="V35" s="19" t="str">
        <f t="shared" si="3"/>
        <v/>
      </c>
      <c r="X35" s="19" t="str">
        <f t="shared" si="4"/>
        <v/>
      </c>
      <c r="Y35" s="19" t="str">
        <f t="shared" si="5"/>
        <v/>
      </c>
      <c r="AA35" s="19" t="str">
        <f>IF('Extrato 1'!D35='Extrato 1'!$EF$3,'Extrato 1'!E35,"")</f>
        <v/>
      </c>
      <c r="AB35" s="19" t="str">
        <f>IF(AA35="","-",'Extrato 1'!S35)</f>
        <v>-</v>
      </c>
      <c r="AC35" s="19" t="str">
        <v/>
      </c>
      <c r="AD35" s="19" t="str">
        <f>IF(AC35="","",VLOOKUP(AC35,'Extrato 1'!$S$3:$U$72,3,0))</f>
        <v/>
      </c>
      <c r="AE35" s="2" t="str">
        <f>IF(AC35="","",AD35&amp;" ("&amp;VLOOKUP(AC35,'Extrato 1'!$S$3:$U$72,2,0)&amp;")")</f>
        <v/>
      </c>
      <c r="AF35" s="19" t="str">
        <f>IF('Extrato 1'!D35='Extrato 1'!$EF$4,'Extrato 1'!E35,"")</f>
        <v/>
      </c>
      <c r="AG35" s="19" t="str">
        <f>IF(AF35="","-",'Extrato 1'!$S35)</f>
        <v>-</v>
      </c>
      <c r="AH35" s="19" t="str">
        <v/>
      </c>
      <c r="AI35" s="19" t="str">
        <f>IF(AH35="","",VLOOKUP(AH35,'Extrato 1'!$S$3:$U$72,3,0))</f>
        <v/>
      </c>
      <c r="AJ35" s="2" t="str">
        <f>IF(AH35="","",AI35&amp;" ("&amp;VLOOKUP(AH35,'Extrato 1'!$S$3:$U$72,2,0)&amp;")")</f>
        <v/>
      </c>
      <c r="AK35" s="19" t="str">
        <f>IF('Extrato 1'!D35='Extrato 1'!$EF$5,'Extrato 1'!E35,"")</f>
        <v/>
      </c>
      <c r="AL35" s="19" t="str">
        <f>IF(AK35="","-",'Extrato 1'!$S35)</f>
        <v>-</v>
      </c>
      <c r="AM35" s="19" t="str">
        <v/>
      </c>
      <c r="AN35" s="19" t="str">
        <f>IF(AM35="","",VLOOKUP(AM35,'Extrato 1'!$S$3:$U$72,3,0))</f>
        <v/>
      </c>
      <c r="AO35" s="2" t="str">
        <f>IF(AM35="","",AN35&amp;" ("&amp;VLOOKUP(AM35,'Extrato 1'!$S$3:$U$72,2,0)&amp;")")</f>
        <v/>
      </c>
      <c r="AP35" s="19" t="str">
        <f>IF('Extrato 1'!D35='Extrato 1'!$EF$6,'Extrato 1'!E35,"")</f>
        <v/>
      </c>
      <c r="AQ35" s="19" t="str">
        <f>IF(AP35="","-",'Extrato 1'!$S35)</f>
        <v>-</v>
      </c>
      <c r="AR35" s="19" t="str">
        <v/>
      </c>
      <c r="AS35" s="19" t="str">
        <f>IF(AR35="","",VLOOKUP(AR35,'Extrato 1'!$S$3:$U$72,3,0))</f>
        <v/>
      </c>
      <c r="AT35" s="2" t="str">
        <f>IF(AR35="","",AS35&amp;" ("&amp;VLOOKUP(AR35,'Extrato 1'!$S$3:$U$72,2,0)&amp;")")</f>
        <v/>
      </c>
      <c r="AU35" s="19" t="str">
        <f>IF('Extrato 1'!D35='Extrato 1'!$EF$7,'Extrato 1'!E35,"")</f>
        <v/>
      </c>
      <c r="AV35" s="19" t="str">
        <f>IF(AU35="","-",'Extrato 1'!$S35)</f>
        <v>-</v>
      </c>
      <c r="AW35" s="19" t="str">
        <v/>
      </c>
      <c r="AX35" s="19" t="str">
        <f>IF(AW35="","",VLOOKUP(AW35,'Extrato 1'!$S$3:$U$72,3,0))</f>
        <v/>
      </c>
      <c r="AY35" s="2" t="str">
        <f>IF(AW35="","",AX35&amp;" ("&amp;VLOOKUP(AW35,'Extrato 1'!$S$3:$U$72,2,0)&amp;")")</f>
        <v/>
      </c>
      <c r="AZ35" s="19" t="str">
        <f>IF('Extrato 1'!D35='Extrato 1'!$EF$8,'Extrato 1'!E35,"")</f>
        <v/>
      </c>
      <c r="BA35" s="19" t="str">
        <f>IF(AZ35="","-",'Extrato 1'!$S35)</f>
        <v>-</v>
      </c>
      <c r="BB35" s="19" t="str">
        <v/>
      </c>
      <c r="BC35" s="19" t="str">
        <f>IF(BB35="","",VLOOKUP(BB35,'Extrato 1'!$S$3:$U$72,3,0))</f>
        <v/>
      </c>
      <c r="BD35" s="2" t="str">
        <f>IF(BB35="","",BC35&amp;" ("&amp;VLOOKUP(BB35,'Extrato 1'!$S$3:$U$72,2,0)&amp;")")</f>
        <v/>
      </c>
      <c r="BE35" s="19" t="str">
        <f>IF('Extrato 1'!D35='Extrato 1'!$EF$9,'Extrato 1'!E35,"")</f>
        <v/>
      </c>
      <c r="BF35" s="19" t="str">
        <f>IF(BE35="","-",'Extrato 1'!$S35)</f>
        <v>-</v>
      </c>
      <c r="BG35" s="19" t="str">
        <v/>
      </c>
      <c r="BH35" s="19" t="str">
        <f>IF(BG35="","",VLOOKUP(BG35,'Extrato 1'!$S$3:$U$72,3,0))</f>
        <v/>
      </c>
      <c r="BI35" s="2" t="str">
        <f>IF(BG35="","",BH35&amp;" ("&amp;VLOOKUP(BG35,'Extrato 1'!$S$3:$U$72,2,0)&amp;")")</f>
        <v/>
      </c>
      <c r="BJ35" s="8"/>
      <c r="BK35" s="19" t="str">
        <f>IF('Extrato 1'!D35='Extrato 1'!$EH$3,'Extrato 1'!E35,"")</f>
        <v/>
      </c>
      <c r="BL35" s="19" t="str">
        <f>IF(BK35="","-",'Extrato 1'!S35)</f>
        <v>-</v>
      </c>
      <c r="BM35" s="19" t="str">
        <v/>
      </c>
      <c r="BN35" s="19" t="str">
        <f>IF(BM35="","",VLOOKUP(BM35,'Extrato 1'!$S$3:$U$72,3,0))</f>
        <v/>
      </c>
      <c r="BO35" s="2" t="str">
        <f>IF(BM35="","",BN35&amp;" ("&amp;VLOOKUP(BM35,'Extrato 1'!$S$3:$U$72,2,0)&amp;")")</f>
        <v/>
      </c>
      <c r="BP35" s="19" t="str">
        <f>IF('Extrato 1'!D35='Extrato 1'!$EH$4,'Extrato 1'!E35,"")</f>
        <v/>
      </c>
      <c r="BQ35" s="19" t="str">
        <f>IF(BP35="","-",'Extrato 1'!$S35)</f>
        <v>-</v>
      </c>
      <c r="BR35" s="19" t="str">
        <v/>
      </c>
      <c r="BS35" s="19" t="str">
        <f>IF(BR35="","",VLOOKUP(BR35,'Extrato 1'!$S$3:$U$72,3,0))</f>
        <v/>
      </c>
      <c r="BT35" s="2" t="str">
        <f>IF(BR35="","",BS35&amp;" ("&amp;VLOOKUP(BR35,'Extrato 1'!$S$3:$U$72,2,0)&amp;")")</f>
        <v/>
      </c>
      <c r="BU35" s="19" t="str">
        <f>IF('Extrato 1'!D35='Extrato 1'!$EH$5,'Extrato 1'!E35,"")</f>
        <v/>
      </c>
      <c r="BV35" s="19" t="str">
        <f>IF(BU35="","-",'Extrato 1'!$S35)</f>
        <v>-</v>
      </c>
      <c r="BW35" s="19" t="str">
        <v/>
      </c>
      <c r="BX35" s="19" t="str">
        <f>IF(BW35="","",VLOOKUP(BW35,'Extrato 1'!$S$3:$U$72,3,0))</f>
        <v/>
      </c>
      <c r="BY35" s="2" t="str">
        <f>IF(BW35="","",BX35&amp;" ("&amp;VLOOKUP(BW35,'Extrato 1'!$S$3:$U$72,2,0)&amp;")")</f>
        <v/>
      </c>
      <c r="BZ35" s="19" t="str">
        <f>IF('Extrato 1'!D35='Extrato 1'!$EH$6,'Extrato 1'!E35,"")</f>
        <v/>
      </c>
      <c r="CA35" s="19" t="str">
        <f>IF(BZ35="","-",'Extrato 1'!$S35)</f>
        <v>-</v>
      </c>
      <c r="CB35" s="19" t="str">
        <v/>
      </c>
      <c r="CC35" s="19" t="str">
        <f>IF(CB35="","",VLOOKUP(CB35,'Extrato 1'!$S$3:$U$72,3,0))</f>
        <v/>
      </c>
      <c r="CD35" s="2" t="str">
        <f>IF(CB35="","",CC35&amp;" ("&amp;VLOOKUP(CB35,'Extrato 1'!$S$3:$U$72,2,0)&amp;")")</f>
        <v/>
      </c>
      <c r="CE35" s="19" t="str">
        <f>IF('Extrato 1'!D35='Extrato 1'!$EH$7,'Extrato 1'!E35,"")</f>
        <v/>
      </c>
      <c r="CF35" s="19" t="str">
        <f>IF(CE35="","-",'Extrato 1'!$S35)</f>
        <v>-</v>
      </c>
      <c r="CG35" s="19" t="str">
        <v/>
      </c>
      <c r="CH35" s="19" t="str">
        <f>IF(CG35="","",VLOOKUP(CG35,'Extrato 1'!$S$3:$U$72,3,0))</f>
        <v/>
      </c>
      <c r="CI35" s="2" t="str">
        <f>IF(CG35="","",CH35&amp;" ("&amp;VLOOKUP(CG35,'Extrato 1'!$S$3:$U$72,2,0)&amp;")")</f>
        <v/>
      </c>
      <c r="CJ35" s="19" t="str">
        <f>IF('Extrato 1'!D35='Extrato 1'!$EH$8,'Extrato 1'!E35,"")</f>
        <v/>
      </c>
      <c r="CK35" s="19" t="str">
        <f>IF(CJ35="","-",'Extrato 1'!$S35)</f>
        <v>-</v>
      </c>
      <c r="CL35" s="19" t="str">
        <v/>
      </c>
      <c r="CM35" s="19" t="str">
        <f>IF(CL35="","",VLOOKUP(CL35,'Extrato 1'!$S$3:$U$72,3,0))</f>
        <v/>
      </c>
      <c r="CN35" s="2" t="str">
        <f>IF(CL35="","",CM35&amp;" ("&amp;VLOOKUP(CL35,'Extrato 1'!$S$3:$U$72,2,0)&amp;")")</f>
        <v/>
      </c>
      <c r="CO35" s="19" t="str">
        <f>IF('Extrato 1'!D35='Extrato 1'!$EH$9,'Extrato 1'!E35,"")</f>
        <v/>
      </c>
      <c r="CP35" s="19" t="str">
        <f>IF(CO35="","-",'Extrato 1'!$S35)</f>
        <v>-</v>
      </c>
      <c r="CQ35" s="19" t="str">
        <v/>
      </c>
      <c r="CR35" s="19" t="str">
        <f>IF(CQ35="","",VLOOKUP(CQ35,'Extrato 1'!$S$3:$U$72,3,0))</f>
        <v/>
      </c>
      <c r="CS35" s="2" t="str">
        <f>IF(CQ35="","",CR35&amp;" ("&amp;VLOOKUP(CQ35,'Extrato 1'!$S$3:$U$72,2,0)&amp;")")</f>
        <v/>
      </c>
      <c r="CU35" s="19" t="str">
        <f>IF('Extrato 1'!D35='Extrato 1'!$EJ$3,'Extrato 1'!E35,"")</f>
        <v/>
      </c>
      <c r="CV35" s="19" t="str">
        <f>IF(CU35="","-",'Extrato 1'!S35)</f>
        <v>-</v>
      </c>
      <c r="CW35" s="19" t="str">
        <v/>
      </c>
      <c r="CX35" s="19" t="str">
        <f>IF(CW35="","",VLOOKUP(CW35,'Extrato 1'!$S$3:$U$72,3,0))</f>
        <v/>
      </c>
      <c r="CY35" s="2" t="str">
        <f>IF(CW35="","",CX35&amp;" ("&amp;VLOOKUP(CW35,'Extrato 1'!$S$3:$U$72,2,0)&amp;")")</f>
        <v/>
      </c>
      <c r="CZ35" s="19" t="str">
        <f>IF('Extrato 1'!D35='Extrato 1'!$EJ$4,'Extrato 1'!E35,"")</f>
        <v/>
      </c>
      <c r="DA35" s="19" t="str">
        <f>IF(CZ35="","-",'Extrato 1'!$S35)</f>
        <v>-</v>
      </c>
      <c r="DB35" s="19" t="str">
        <v/>
      </c>
      <c r="DC35" s="19" t="str">
        <f>IF(DB35="","",VLOOKUP(DB35,'Extrato 1'!$S$3:$U$72,3,0))</f>
        <v/>
      </c>
      <c r="DD35" s="2" t="str">
        <f>IF(DB35="","",DC35&amp;" ("&amp;VLOOKUP(DB35,'Extrato 1'!$S$3:$U$72,2,0)&amp;")")</f>
        <v/>
      </c>
      <c r="DE35" s="19" t="str">
        <f>IF('Extrato 1'!D35='Extrato 1'!$EJ$5,'Extrato 1'!E35,"")</f>
        <v/>
      </c>
      <c r="DF35" s="19" t="str">
        <f>IF(DE35="","-",'Extrato 1'!$S35)</f>
        <v>-</v>
      </c>
      <c r="DG35" s="19" t="str">
        <v/>
      </c>
      <c r="DH35" s="19" t="str">
        <f>IF(DG35="","",VLOOKUP(DG35,'Extrato 1'!$S$3:$U$72,3,0))</f>
        <v/>
      </c>
      <c r="DI35" s="2" t="str">
        <f>IF(DG35="","",DH35&amp;" ("&amp;VLOOKUP(DG35,'Extrato 1'!$S$3:$U$72,2,0)&amp;")")</f>
        <v/>
      </c>
      <c r="DJ35" s="19" t="str">
        <f>IF('Extrato 1'!D35='Extrato 1'!$EJ$6,'Extrato 1'!E35,"")</f>
        <v/>
      </c>
      <c r="DK35" s="19" t="str">
        <f>IF(DJ35="","-",'Extrato 1'!$S35)</f>
        <v>-</v>
      </c>
      <c r="DL35" s="19" t="str">
        <v/>
      </c>
      <c r="DM35" s="19" t="str">
        <f>IF(DL35="","",VLOOKUP(DL35,'Extrato 1'!$S$3:$U$72,3,0))</f>
        <v/>
      </c>
      <c r="DN35" s="2" t="str">
        <f>IF(DL35="","",DM35&amp;" ("&amp;VLOOKUP(DL35,'Extrato 1'!$S$3:$U$72,2,0)&amp;")")</f>
        <v/>
      </c>
      <c r="DO35" s="19" t="str">
        <f>IF('Extrato 1'!D35='Extrato 1'!$EJ$7,'Extrato 1'!E35,"")</f>
        <v/>
      </c>
      <c r="DP35" s="19" t="str">
        <f>IF(DO35="","-",'Extrato 1'!$S35)</f>
        <v>-</v>
      </c>
      <c r="DQ35" s="19" t="str">
        <v/>
      </c>
      <c r="DR35" s="19" t="str">
        <f>IF(DQ35="","",VLOOKUP(DQ35,'Extrato 1'!$S$3:$U$72,3,0))</f>
        <v/>
      </c>
      <c r="DS35" s="2" t="str">
        <f>IF(DQ35="","",DR35&amp;" ("&amp;VLOOKUP(DQ35,'Extrato 1'!$S$3:$U$72,2,0)&amp;")")</f>
        <v/>
      </c>
      <c r="DT35" s="19" t="str">
        <f>IF('Extrato 1'!D35='Extrato 1'!$EJ$8,'Extrato 1'!E35,"")</f>
        <v/>
      </c>
      <c r="DU35" s="19" t="str">
        <f>IF(DT35="","-",'Extrato 1'!$S35)</f>
        <v>-</v>
      </c>
      <c r="DV35" s="19" t="str">
        <v/>
      </c>
      <c r="DW35" s="19" t="str">
        <f>IF(DV35="","",VLOOKUP(DV35,'Extrato 1'!$S$3:$U$72,3,0))</f>
        <v/>
      </c>
      <c r="DX35" s="2" t="str">
        <f>IF(DV35="","",DW35&amp;" ("&amp;VLOOKUP(DV35,'Extrato 1'!$S$3:$U$72,2,0)&amp;")")</f>
        <v/>
      </c>
      <c r="DY35" s="19" t="str">
        <f>IF('Extrato 1'!D35='Extrato 1'!$EJ$9,'Extrato 1'!E35,"")</f>
        <v/>
      </c>
      <c r="DZ35" s="19" t="str">
        <f>IF(DY35="","-",'Extrato 1'!$S35)</f>
        <v>-</v>
      </c>
      <c r="EA35" s="19" t="str">
        <v/>
      </c>
      <c r="EB35" s="19" t="str">
        <f>IF(EA35="","",VLOOKUP(EA35,'Extrato 1'!$S$3:$U$72,3,0))</f>
        <v/>
      </c>
      <c r="EC35" s="2" t="str">
        <f>IF(EA35="","",EB35&amp;" ("&amp;VLOOKUP(EA35,'Extrato 1'!$S$3:$U$72,2,0)&amp;")")</f>
        <v/>
      </c>
      <c r="FM35" s="78">
        <v>33</v>
      </c>
      <c r="FN35" s="78" t="str">
        <f>IF('Extrato 1'!$FG$13='Extrato 1'!$GB$29,'Extrato 1'!AE35,IF('Extrato 1'!$FG$13='Extrato 1'!$GC$29,'Extrato 1'!BO35,IF('Extrato 1'!$FG$13='Extrato 1'!$EJ$2,'Extrato 1'!CY35,"")))</f>
        <v/>
      </c>
      <c r="FO35" s="78">
        <v>33</v>
      </c>
      <c r="FP35" s="78" t="str">
        <f>IF('Extrato 1'!$FG$13='Extrato 1'!$GB$29,'Extrato 1'!AJ35,IF('Extrato 1'!$FG$13='Extrato 1'!$GC$29,'Extrato 1'!BT35,IF('Extrato 1'!$FG$13='Extrato 1'!$EJ$2,'Extrato 1'!DD35,"")))</f>
        <v/>
      </c>
      <c r="FQ35" s="78">
        <v>33</v>
      </c>
      <c r="FR35" s="78" t="str">
        <f>IF('Extrato 1'!$FG$13='Extrato 1'!$GB$29,'Extrato 1'!AO35,IF('Extrato 1'!$FG$13='Extrato 1'!$GC$29,'Extrato 1'!BY35,IF('Extrato 1'!$FG$13='Extrato 1'!$EJ$2,'Extrato 1'!DI35,"")))</f>
        <v/>
      </c>
      <c r="FS35" s="78">
        <v>33</v>
      </c>
      <c r="FT35" s="78" t="str">
        <f>IF('Extrato 1'!$FG$13='Extrato 1'!$GB$29,'Extrato 1'!AT35,IF('Extrato 1'!$FG$13='Extrato 1'!$GC$29,'Extrato 1'!CD35,IF('Extrato 1'!$FG$13='Extrato 1'!$EJ$2,'Extrato 1'!DN35,"")))</f>
        <v/>
      </c>
      <c r="FU35" s="78">
        <v>33</v>
      </c>
      <c r="FV35" s="78" t="str">
        <f>IF('Extrato 1'!$FG$13='Extrato 1'!$GB$29,'Extrato 1'!AY35,IF('Extrato 1'!$FG$13='Extrato 1'!$GC$29,'Extrato 1'!CI35,IF('Extrato 1'!$FG$13='Extrato 1'!$EJ$2,'Extrato 1'!DS35,"")))</f>
        <v/>
      </c>
      <c r="FW35" s="78">
        <v>33</v>
      </c>
      <c r="FX35" s="78" t="str">
        <f>IF('Extrato 1'!$FG$13='Extrato 1'!$GB$29,'Extrato 1'!BD35,IF('Extrato 1'!$FG$13='Extrato 1'!$GC$29,'Extrato 1'!CN35,IF('Extrato 1'!$FG$13='Extrato 1'!$EJ$2,'Extrato 1'!DX35,"")))</f>
        <v/>
      </c>
      <c r="FY35" s="78">
        <v>33</v>
      </c>
      <c r="FZ35" s="78" t="str">
        <f>IF('Extrato 1'!$FG$13='Extrato 1'!$GB$29,'Extrato 1'!BI35,IF('Extrato 1'!$FG$13='Extrato 1'!$GC$29,'Extrato 1'!CS35,IF('Extrato 1'!$FG$13='Extrato 1'!$EJ$2,'Extrato 1'!EC35,"")))</f>
        <v/>
      </c>
      <c r="GB35" s="13" t="str">
        <f>IF('Extrato 1'!EG8=1,'Extrato 1'!BD3,IF('Extrato 1'!EG8=2,'Extrato 1'!BD3&amp;" e "&amp;'Extrato 1'!BD4,IF('Extrato 1'!EG8=3,'Extrato 1'!BD3&amp;", "&amp;'Extrato 1'!BD4&amp;" e "&amp;'Extrato 1'!BD5,IF('Extrato 1'!EG8=4,'Extrato 1'!BD3&amp;", "&amp;'Extrato 1'!BD4&amp;", "&amp;'Extrato 1'!BD5&amp;" e "&amp;'Extrato 1'!BD6,IF('Extrato 1'!EG8=5,'Extrato 1'!BD3&amp;", "&amp;'Extrato 1'!BD4&amp;", "&amp;'Extrato 1'!BD5&amp;", "&amp;'Extrato 1'!BD6&amp;" e "&amp;'Extrato 1'!BD7,IF('Extrato 1'!EG8=6,'Extrato 1'!BD3&amp;", "&amp;'Extrato 1'!BD4&amp;", "&amp;'Extrato 1'!BD5&amp;", "&amp;'Extrato 1'!BD6&amp;", "&amp;'Extrato 1'!BD7&amp;" e "&amp;'Extrato 1'!BD8,IF('Extrato 1'!EG8=7,'Extrato 1'!BD3&amp;", "&amp;'Extrato 1'!BD4&amp;", "&amp;'Extrato 1'!BD5&amp;", "&amp;'Extrato 1'!BD6&amp;", "&amp;'Extrato 1'!BD7&amp;", "&amp;'Extrato 1'!BD8&amp;" e "&amp;'Extrato 1'!BD9,IF('Extrato 1'!EG8=8,'Extrato 1'!BD3&amp;", "&amp;'Extrato 1'!BD4&amp;", "&amp;'Extrato 1'!BD5&amp;", "&amp;'Extrato 1'!BD6&amp;", "&amp;'Extrato 1'!BD7&amp;", "&amp;'Extrato 1'!BD8&amp;", "&amp;'Extrato 1'!BD9&amp;" e "&amp;'Extrato 1'!BD10,IF('Extrato 1'!EG8=9,'Extrato 1'!BD3&amp;", "&amp;'Extrato 1'!BD4&amp;", "&amp;'Extrato 1'!BD5&amp;", "&amp;'Extrato 1'!BD6&amp;", "&amp;'Extrato 1'!BD7&amp;", "&amp;'Extrato 1'!BD8&amp;", "&amp;'Extrato 1'!BD9&amp;", "&amp;'Extrato 1'!BD10&amp;" e "&amp;'Extrato 1'!BD11,IF('Extrato 1'!EG8=10,'Extrato 1'!BD3&amp;", "&amp;'Extrato 1'!BD4&amp;", "&amp;'Extrato 1'!BD5&amp;", "&amp;'Extrato 1'!BD6&amp;", "&amp;'Extrato 1'!BD7&amp;", "&amp;'Extrato 1'!BD8&amp;", "&amp;'Extrato 1'!BD9&amp;", "&amp;'Extrato 1'!BD10&amp;", "&amp;'Extrato 1'!BD11&amp;" e "&amp;'Extrato 1'!BD12,IF('Extrato 1'!EG8=11,'Extrato 1'!BD3&amp;", "&amp;'Extrato 1'!BD4&amp;", "&amp;'Extrato 1'!BD5&amp;", "&amp;'Extrato 1'!BD6&amp;", "&amp;'Extrato 1'!BD7&amp;", "&amp;'Extrato 1'!BD8&amp;", "&amp;'Extrato 1'!BD9&amp;", "&amp;'Extrato 1'!BD10&amp;", "&amp;'Extrato 1'!BD11&amp;", "&amp;'Extrato 1'!BD12&amp;" e "&amp;'Extrato 1'!BD13,IF('Extrato 1'!EG8=12,'Extrato 1'!BD3&amp;", "&amp;'Extrato 1'!BD4&amp;", "&amp;'Extrato 1'!BD5&amp;", "&amp;'Extrato 1'!BD6&amp;", "&amp;'Extrato 1'!BD7&amp;", "&amp;'Extrato 1'!BD8&amp;", "&amp;'Extrato 1'!BD9&amp;", "&amp;'Extrato 1'!BD10&amp;", "&amp;'Extrato 1'!BD11&amp;", "&amp;'Extrato 1'!BD12&amp;", "&amp;'Extrato 1'!BD13&amp;" e "&amp;'Extrato 1'!BD14,IF('Extrato 1'!EG8=13,'Extrato 1'!BD3&amp;", "&amp;'Extrato 1'!BD4&amp;", "&amp;'Extrato 1'!BD5&amp;", "&amp;'Extrato 1'!BD6&amp;", "&amp;'Extrato 1'!BD7&amp;", "&amp;'Extrato 1'!BD8&amp;", "&amp;'Extrato 1'!BD9&amp;", "&amp;'Extrato 1'!BD10&amp;", "&amp;'Extrato 1'!BD11&amp;", "&amp;'Extrato 1'!BD12&amp;", "&amp;'Extrato 1'!BD13&amp;", "&amp;'Extrato 1'!BD14&amp;" e "&amp;'Extrato 1'!BD15,IF('Extrato 1'!EG8=14,'Extrato 1'!BD3&amp;", "&amp;'Extrato 1'!BD4&amp;", "&amp;'Extrato 1'!BD5&amp;", "&amp;'Extrato 1'!BD6&amp;", "&amp;'Extrato 1'!BD7&amp;", "&amp;'Extrato 1'!BD8&amp;", "&amp;'Extrato 1'!BD9&amp;", "&amp;'Extrato 1'!BD10&amp;", "&amp;'Extrato 1'!BD11&amp;", "&amp;'Extrato 1'!BD12&amp;", "&amp;'Extrato 1'!BD13&amp;", "&amp;'Extrato 1'!BD14&amp;", "&amp;'Extrato 1'!BD15&amp;" e "&amp;'Extrato 1'!BD16,IF('Extrato 1'!EG8=15,'Extrato 1'!BD3&amp;", "&amp;'Extrato 1'!BD4&amp;", "&amp;'Extrato 1'!BD5&amp;", "&amp;'Extrato 1'!BD6&amp;", "&amp;'Extrato 1'!BD7&amp;", "&amp;'Extrato 1'!BD8&amp;", "&amp;'Extrato 1'!BD9&amp;", "&amp;'Extrato 1'!BD10&amp;", "&amp;'Extrato 1'!BD11&amp;", "&amp;'Extrato 1'!BD12&amp;", "&amp;'Extrato 1'!BD13&amp;", "&amp;'Extrato 1'!BD14&amp;", "&amp;'Extrato 1'!BD15&amp;", "&amp;'Extrato 1'!BD16&amp;" e "&amp;'Extrato 1'!BD17,IF('Extrato 1'!EG8=16,'Extrato 1'!BD3&amp;", "&amp;'Extrato 1'!BD4&amp;", "&amp;'Extrato 1'!BD5&amp;", "&amp;'Extrato 1'!BD6&amp;", "&amp;'Extrato 1'!BD7&amp;", "&amp;'Extrato 1'!BD8&amp;", "&amp;'Extrato 1'!BD9&amp;", "&amp;'Extrato 1'!BD10&amp;", "&amp;'Extrato 1'!BD11&amp;", "&amp;'Extrato 1'!BD12&amp;", "&amp;'Extrato 1'!BD13&amp;", "&amp;'Extrato 1'!BD14&amp;", "&amp;'Extrato 1'!BD15&amp;", "&amp;'Extrato 1'!BD16&amp;", "&amp;'Extrato 1'!BD17&amp;" e "&amp;'Extrato 1'!BD18,IF('Extrato 1'!EG8=17,'Extrato 1'!BD3&amp;", "&amp;'Extrato 1'!BD4&amp;", "&amp;'Extrato 1'!BD5&amp;", "&amp;'Extrato 1'!BD6&amp;", "&amp;'Extrato 1'!BD7&amp;", "&amp;'Extrato 1'!BD8&amp;", "&amp;'Extrato 1'!BD9&amp;", "&amp;'Extrato 1'!BD10&amp;", "&amp;'Extrato 1'!BD11&amp;", "&amp;'Extrato 1'!BD12&amp;", "&amp;'Extrato 1'!BD13&amp;", "&amp;'Extrato 1'!BD14&amp;", "&amp;'Extrato 1'!BD15&amp;", "&amp;'Extrato 1'!BD16&amp;", "&amp;'Extrato 1'!BD17&amp;", "&amp;'Extrato 1'!BD18&amp;" e "&amp;'Extrato 1'!BD19,"")))))))))))))))))</f>
        <v>Kallyne Soares (152)</v>
      </c>
      <c r="GC35" s="13" t="str">
        <f>IF('Extrato 1'!EI8=1,'Extrato 1'!CN3,IF('Extrato 1'!EI8=2,'Extrato 1'!CN3&amp;" e "&amp;'Extrato 1'!CN4,IF('Extrato 1'!EI8=3,'Extrato 1'!CN3&amp;", "&amp;'Extrato 1'!CN4&amp;" e "&amp;'Extrato 1'!CN5,IF('Extrato 1'!EI8=4,'Extrato 1'!CN3&amp;", "&amp;'Extrato 1'!CN4&amp;", "&amp;'Extrato 1'!CN5&amp;" e "&amp;'Extrato 1'!CN6,IF('Extrato 1'!EI8=5,'Extrato 1'!CN3&amp;", "&amp;'Extrato 1'!CN4&amp;", "&amp;'Extrato 1'!CN5&amp;", "&amp;'Extrato 1'!CN6&amp;" e "&amp;'Extrato 1'!CN7,IF('Extrato 1'!EI8=6,'Extrato 1'!CN3&amp;", "&amp;'Extrato 1'!CN4&amp;", "&amp;'Extrato 1'!CN5&amp;", "&amp;'Extrato 1'!CN6&amp;", "&amp;'Extrato 1'!CN7&amp;" e "&amp;'Extrato 1'!CN8,IF('Extrato 1'!EI8=7,'Extrato 1'!CN3&amp;", "&amp;'Extrato 1'!CN4&amp;", "&amp;'Extrato 1'!CN5&amp;", "&amp;'Extrato 1'!CN6&amp;", "&amp;'Extrato 1'!CN7&amp;", "&amp;'Extrato 1'!CN8&amp;" e "&amp;'Extrato 1'!CN9,IF('Extrato 1'!EI8=8,'Extrato 1'!CN3&amp;", "&amp;'Extrato 1'!CN4&amp;", "&amp;'Extrato 1'!CN5&amp;", "&amp;'Extrato 1'!CN6&amp;", "&amp;'Extrato 1'!CN7&amp;", "&amp;'Extrato 1'!CN8&amp;", "&amp;'Extrato 1'!CN9&amp;" e "&amp;'Extrato 1'!CN10,IF('Extrato 1'!EI8=9,'Extrato 1'!CN3&amp;", "&amp;'Extrato 1'!CN4&amp;", "&amp;'Extrato 1'!CN5&amp;", "&amp;'Extrato 1'!CN6&amp;", "&amp;'Extrato 1'!CN7&amp;", "&amp;'Extrato 1'!CN8&amp;", "&amp;'Extrato 1'!CN9&amp;", "&amp;'Extrato 1'!CN10&amp;" e "&amp;'Extrato 1'!CN11,IF('Extrato 1'!EI8=10,'Extrato 1'!CN3&amp;", "&amp;'Extrato 1'!CN4&amp;", "&amp;'Extrato 1'!CN5&amp;", "&amp;'Extrato 1'!CN6&amp;", "&amp;'Extrato 1'!CN7&amp;", "&amp;'Extrato 1'!CN8&amp;", "&amp;'Extrato 1'!CN9&amp;", "&amp;'Extrato 1'!CN10&amp;", "&amp;'Extrato 1'!CN11&amp;" e "&amp;'Extrato 1'!CN12,IF('Extrato 1'!EI8=11,'Extrato 1'!CN3&amp;", "&amp;'Extrato 1'!CN4&amp;", "&amp;'Extrato 1'!CN5&amp;", "&amp;'Extrato 1'!CN6&amp;", "&amp;'Extrato 1'!CN7&amp;", "&amp;'Extrato 1'!CN8&amp;", "&amp;'Extrato 1'!CN9&amp;", "&amp;'Extrato 1'!CN10&amp;", "&amp;'Extrato 1'!CN11&amp;", "&amp;'Extrato 1'!CN12&amp;" e "&amp;'Extrato 1'!CN13,IF('Extrato 1'!EI8=12,'Extrato 1'!CN3&amp;", "&amp;'Extrato 1'!CN4&amp;", "&amp;'Extrato 1'!CN5&amp;", "&amp;'Extrato 1'!CN6&amp;", "&amp;'Extrato 1'!CN7&amp;", "&amp;'Extrato 1'!CN8&amp;", "&amp;'Extrato 1'!CN9&amp;", "&amp;'Extrato 1'!CN10&amp;", "&amp;'Extrato 1'!CN11&amp;", "&amp;'Extrato 1'!CN12&amp;", "&amp;'Extrato 1'!CN13&amp;" e "&amp;'Extrato 1'!CN14,IF('Extrato 1'!EI8=13,'Extrato 1'!CN3&amp;", "&amp;'Extrato 1'!CN4&amp;", "&amp;'Extrato 1'!CN5&amp;", "&amp;'Extrato 1'!CN6&amp;", "&amp;'Extrato 1'!CN7&amp;", "&amp;'Extrato 1'!CN8&amp;", "&amp;'Extrato 1'!CN9&amp;", "&amp;'Extrato 1'!CN10&amp;", "&amp;'Extrato 1'!CN11&amp;", "&amp;'Extrato 1'!CN12&amp;", "&amp;'Extrato 1'!CN13&amp;", "&amp;'Extrato 1'!CN14&amp;" e "&amp;'Extrato 1'!CN15,IF('Extrato 1'!EI8=14,'Extrato 1'!CN3&amp;", "&amp;'Extrato 1'!CN4&amp;", "&amp;'Extrato 1'!CN5&amp;", "&amp;'Extrato 1'!CN6&amp;", "&amp;'Extrato 1'!CN7&amp;", "&amp;'Extrato 1'!CN8&amp;", "&amp;'Extrato 1'!CN9&amp;", "&amp;'Extrato 1'!CN10&amp;", "&amp;'Extrato 1'!CN11&amp;", "&amp;'Extrato 1'!CN12&amp;", "&amp;'Extrato 1'!CN13&amp;", "&amp;'Extrato 1'!CN14&amp;", "&amp;'Extrato 1'!CN15&amp;" e "&amp;'Extrato 1'!CN16,IF('Extrato 1'!EI8=15,'Extrato 1'!CN3&amp;", "&amp;'Extrato 1'!CN4&amp;", "&amp;'Extrato 1'!CN5&amp;", "&amp;'Extrato 1'!CN6&amp;", "&amp;'Extrato 1'!CN7&amp;", "&amp;'Extrato 1'!CN8&amp;", "&amp;'Extrato 1'!CN9&amp;", "&amp;'Extrato 1'!CN10&amp;", "&amp;'Extrato 1'!CN11&amp;", "&amp;'Extrato 1'!CN12&amp;", "&amp;'Extrato 1'!CN13&amp;", "&amp;'Extrato 1'!CN14&amp;", "&amp;'Extrato 1'!CN15&amp;", "&amp;'Extrato 1'!CN16&amp;" e "&amp;'Extrato 1'!CN17,IF('Extrato 1'!EI8=16,'Extrato 1'!CN3&amp;", "&amp;'Extrato 1'!CN4&amp;", "&amp;'Extrato 1'!CN5&amp;", "&amp;'Extrato 1'!CN6&amp;", "&amp;'Extrato 1'!CN7&amp;", "&amp;'Extrato 1'!CN8&amp;", "&amp;'Extrato 1'!CN9&amp;", "&amp;'Extrato 1'!CN10&amp;", "&amp;'Extrato 1'!CN11&amp;", "&amp;'Extrato 1'!CN12&amp;", "&amp;'Extrato 1'!CN13&amp;", "&amp;'Extrato 1'!CN14&amp;", "&amp;'Extrato 1'!CN15&amp;", "&amp;'Extrato 1'!CN16&amp;", "&amp;'Extrato 1'!CN17&amp;" e "&amp;'Extrato 1'!CN18,IF('Extrato 1'!EI8=17,'Extrato 1'!CN3&amp;", "&amp;'Extrato 1'!CN4&amp;", "&amp;'Extrato 1'!CN5&amp;", "&amp;'Extrato 1'!CN6&amp;", "&amp;'Extrato 1'!CN7&amp;", "&amp;'Extrato 1'!CN8&amp;", "&amp;'Extrato 1'!CN9&amp;", "&amp;'Extrato 1'!CN10&amp;", "&amp;'Extrato 1'!CN11&amp;", "&amp;'Extrato 1'!CN12&amp;", "&amp;'Extrato 1'!CN13&amp;", "&amp;'Extrato 1'!CN14&amp;", "&amp;'Extrato 1'!CN15&amp;", "&amp;'Extrato 1'!CN16&amp;", "&amp;'Extrato 1'!CN17&amp;", "&amp;'Extrato 1'!CN18&amp;" e "&amp;'Extrato 1'!CN19,"")))))))))))))))))</f>
        <v>Brend Santos (21)</v>
      </c>
      <c r="GD35" s="13" t="str">
        <f>IF('Extrato 1'!EK8=1,'Extrato 1'!DX3,IF('Extrato 1'!EK8=2,'Extrato 1'!DX3&amp;" e "&amp;'Extrato 1'!DX4,IF('Extrato 1'!EK8=3,'Extrato 1'!DX3&amp;", "&amp;'Extrato 1'!DX4&amp;" e "&amp;'Extrato 1'!DX5,IF('Extrato 1'!EK8=4,'Extrato 1'!DX3&amp;", "&amp;'Extrato 1'!DX4&amp;", "&amp;'Extrato 1'!DX5&amp;" e "&amp;'Extrato 1'!DX6,IF('Extrato 1'!EK8=5,'Extrato 1'!DX3&amp;", "&amp;'Extrato 1'!DX4&amp;", "&amp;'Extrato 1'!DX5&amp;", "&amp;'Extrato 1'!DX6&amp;" e "&amp;'Extrato 1'!DX7,IF('Extrato 1'!EK8=6,'Extrato 1'!DX3&amp;", "&amp;'Extrato 1'!DX4&amp;", "&amp;'Extrato 1'!DX5&amp;", "&amp;'Extrato 1'!DX6&amp;", "&amp;'Extrato 1'!DX7&amp;" e "&amp;'Extrato 1'!DX8,IF('Extrato 1'!EK8=7,'Extrato 1'!DX3&amp;", "&amp;'Extrato 1'!DX4&amp;", "&amp;'Extrato 1'!DX5&amp;", "&amp;'Extrato 1'!DX6&amp;", "&amp;'Extrato 1'!DX7&amp;", "&amp;'Extrato 1'!DX8&amp;" e "&amp;'Extrato 1'!DX9,IF('Extrato 1'!EK8=8,'Extrato 1'!DX3&amp;", "&amp;'Extrato 1'!DX4&amp;", "&amp;'Extrato 1'!DX5&amp;", "&amp;'Extrato 1'!DX6&amp;", "&amp;'Extrato 1'!DX7&amp;", "&amp;'Extrato 1'!DX8&amp;", "&amp;'Extrato 1'!DX9&amp;" e "&amp;'Extrato 1'!DX10,IF('Extrato 1'!EK8=9,'Extrato 1'!DX3&amp;", "&amp;'Extrato 1'!DX4&amp;", "&amp;'Extrato 1'!DX5&amp;", "&amp;'Extrato 1'!DX6&amp;", "&amp;'Extrato 1'!DX7&amp;", "&amp;'Extrato 1'!DX8&amp;", "&amp;'Extrato 1'!DX9&amp;", "&amp;'Extrato 1'!DX10&amp;" e "&amp;'Extrato 1'!DX11,IF('Extrato 1'!EK8=10,'Extrato 1'!DX3&amp;", "&amp;'Extrato 1'!DX4&amp;", "&amp;'Extrato 1'!DX5&amp;", "&amp;'Extrato 1'!DX6&amp;", "&amp;'Extrato 1'!DX7&amp;", "&amp;'Extrato 1'!DX8&amp;", "&amp;'Extrato 1'!DX9&amp;", "&amp;'Extrato 1'!DX10&amp;", "&amp;'Extrato 1'!DX11&amp;" e "&amp;'Extrato 1'!DX12,IF('Extrato 1'!EK8=11,'Extrato 1'!DX3&amp;", "&amp;'Extrato 1'!DX4&amp;", "&amp;'Extrato 1'!DX5&amp;", "&amp;'Extrato 1'!DX6&amp;", "&amp;'Extrato 1'!DX7&amp;", "&amp;'Extrato 1'!DX8&amp;", "&amp;'Extrato 1'!DX9&amp;", "&amp;'Extrato 1'!DX10&amp;", "&amp;'Extrato 1'!DX11&amp;", "&amp;'Extrato 1'!DX12&amp;" e "&amp;'Extrato 1'!DX13,IF('Extrato 1'!EK8=12,'Extrato 1'!DX3&amp;", "&amp;'Extrato 1'!DX4&amp;", "&amp;'Extrato 1'!DX5&amp;", "&amp;'Extrato 1'!DX6&amp;", "&amp;'Extrato 1'!DX7&amp;", "&amp;'Extrato 1'!DX8&amp;", "&amp;'Extrato 1'!DX9&amp;", "&amp;'Extrato 1'!DX10&amp;", "&amp;'Extrato 1'!DX11&amp;", "&amp;'Extrato 1'!DX12&amp;", "&amp;'Extrato 1'!DX13&amp;" e "&amp;'Extrato 1'!DX14,IF('Extrato 1'!EK8=13,'Extrato 1'!DX3&amp;", "&amp;'Extrato 1'!DX4&amp;", "&amp;'Extrato 1'!DX5&amp;", "&amp;'Extrato 1'!DX6&amp;", "&amp;'Extrato 1'!DX7&amp;", "&amp;'Extrato 1'!DX8&amp;", "&amp;'Extrato 1'!DX9&amp;", "&amp;'Extrato 1'!DX10&amp;", "&amp;'Extrato 1'!DX11&amp;", "&amp;'Extrato 1'!DX12&amp;", "&amp;'Extrato 1'!DX13&amp;", "&amp;'Extrato 1'!DX14&amp;" e "&amp;'Extrato 1'!DX15,IF('Extrato 1'!EK8=14,'Extrato 1'!DX3&amp;", "&amp;'Extrato 1'!DX4&amp;", "&amp;'Extrato 1'!DX5&amp;", "&amp;'Extrato 1'!DX6&amp;", "&amp;'Extrato 1'!DX7&amp;", "&amp;'Extrato 1'!DX8&amp;", "&amp;'Extrato 1'!DX9&amp;", "&amp;'Extrato 1'!DX10&amp;", "&amp;'Extrato 1'!DX11&amp;", "&amp;'Extrato 1'!DX12&amp;", "&amp;'Extrato 1'!DX13&amp;", "&amp;'Extrato 1'!DX14&amp;", "&amp;'Extrato 1'!DX15&amp;" e "&amp;'Extrato 1'!DX16,IF('Extrato 1'!EK8=15,'Extrato 1'!DX3&amp;", "&amp;'Extrato 1'!DX4&amp;", "&amp;'Extrato 1'!DX5&amp;", "&amp;'Extrato 1'!DX6&amp;", "&amp;'Extrato 1'!DX7&amp;", "&amp;'Extrato 1'!DX8&amp;", "&amp;'Extrato 1'!DX9&amp;", "&amp;'Extrato 1'!DX10&amp;", "&amp;'Extrato 1'!DX11&amp;", "&amp;'Extrato 1'!DX12&amp;", "&amp;'Extrato 1'!DX13&amp;", "&amp;'Extrato 1'!DX14&amp;", "&amp;'Extrato 1'!DX15&amp;", "&amp;'Extrato 1'!DX16&amp;" e "&amp;'Extrato 1'!DX17,IF('Extrato 1'!EK8=16,'Extrato 1'!DX3&amp;", "&amp;'Extrato 1'!DX4&amp;", "&amp;'Extrato 1'!DX5&amp;", "&amp;'Extrato 1'!DX6&amp;", "&amp;'Extrato 1'!DX7&amp;", "&amp;'Extrato 1'!DX8&amp;", "&amp;'Extrato 1'!DX9&amp;", "&amp;'Extrato 1'!DX10&amp;", "&amp;'Extrato 1'!DX11&amp;", "&amp;'Extrato 1'!DX12&amp;", "&amp;'Extrato 1'!DX13&amp;", "&amp;'Extrato 1'!DX14&amp;", "&amp;'Extrato 1'!DX15&amp;", "&amp;'Extrato 1'!DX16&amp;", "&amp;'Extrato 1'!DX17&amp;" e "&amp;'Extrato 1'!DX18,IF('Extrato 1'!EK8=17,'Extrato 1'!DX3&amp;", "&amp;'Extrato 1'!DX4&amp;", "&amp;'Extrato 1'!DX5&amp;", "&amp;'Extrato 1'!DX6&amp;", "&amp;'Extrato 1'!DX7&amp;", "&amp;'Extrato 1'!DX8&amp;", "&amp;'Extrato 1'!DX9&amp;", "&amp;'Extrato 1'!DX10&amp;", "&amp;'Extrato 1'!DX11&amp;", "&amp;'Extrato 1'!DX12&amp;", "&amp;'Extrato 1'!DX13&amp;", "&amp;'Extrato 1'!DX14&amp;", "&amp;'Extrato 1'!DX15&amp;", "&amp;'Extrato 1'!DX16&amp;", "&amp;'Extrato 1'!DX17&amp;", "&amp;'Extrato 1'!DX18&amp;" e "&amp;'Extrato 1'!DX19,"")))))))))))))))))</f>
        <v/>
      </c>
      <c r="GF35" s="36" t="s">
        <v>5</v>
      </c>
      <c r="GG35" s="16" t="str">
        <f>IF('Extrato 1'!$NH$2&gt;='Extrato 1'!$GB$25,HLOOKUP('Extrato 1'!$NH$2,'Extrato 1'!$JD$4:$JH$11,8,0),"")</f>
        <v>semelhante a 1ª colocada, semelhante a 2ª colocada, semelhante a 3ª colocada, semelhante a 4ª colocada, semelhante a 5ª colocada e semelhante a 6ª colocada.</v>
      </c>
      <c r="GK35" s="32" t="str">
        <f>IF('Extrato 1'!GQ5=0,"",'Extrato 1'!GQ5)</f>
        <v/>
      </c>
      <c r="GL35" s="32" t="str">
        <f>IF('Extrato 1'!GK5=0,"",'Extrato 1'!GK5)</f>
        <v/>
      </c>
      <c r="GM35" s="32" t="str">
        <f>IF('Extrato 1'!GL5=0,"",'Extrato 1'!GL5)</f>
        <v/>
      </c>
      <c r="GN35" s="32" t="str">
        <f>IF('Extrato 1'!GM5=0,"",'Extrato 1'!GM5)</f>
        <v/>
      </c>
      <c r="GO35" s="32" t="str">
        <f>IF('Extrato 1'!GN5=0,"",'Extrato 1'!GN5)</f>
        <v/>
      </c>
      <c r="GP35" s="32" t="str">
        <f>IF('Extrato 1'!GO5=0,"",'Extrato 1'!GO5)</f>
        <v/>
      </c>
      <c r="GQ35" s="32" t="str">
        <f>IF('Extrato 1'!GP5=0,"",'Extrato 1'!GP5)</f>
        <v/>
      </c>
      <c r="GS35" s="11" t="str">
        <f>IF(HE35='Extrato 1'!$GV$2,'Extrato 1'!$GS$2,ROUND('Extrato 1'!GL37,2)*100&amp;"%")</f>
        <v>-</v>
      </c>
      <c r="GT35" s="11" t="str">
        <f>IF(HF35='Extrato 1'!$GV$2,'Extrato 1'!$GS$2,ROUND('Extrato 1'!GM37,2)*100&amp;"%")</f>
        <v>-</v>
      </c>
      <c r="GU35" s="11" t="str">
        <f>IF(HG35='Extrato 1'!$GV$2,'Extrato 1'!$GS$2,ROUND('Extrato 1'!GN37,2)*100&amp;"%")</f>
        <v>-</v>
      </c>
      <c r="GV35" s="11" t="str">
        <f>IF(HH35='Extrato 1'!$GV$2,'Extrato 1'!$GS$2,ROUND('Extrato 1'!GO37,2)*100&amp;"%")</f>
        <v>-</v>
      </c>
      <c r="GW35" s="11" t="str">
        <f>IF(HI35='Extrato 1'!$GV$2,'Extrato 1'!$GS$2,ROUND('Extrato 1'!GP37,2)*100&amp;"%")</f>
        <v>-</v>
      </c>
      <c r="GX35" s="11" t="str">
        <f>IF(HJ35='Extrato 1'!$GV$2,'Extrato 1'!$GS$2,ROUND('Extrato 1'!GQ37,2)*100&amp;"%")</f>
        <v>-</v>
      </c>
      <c r="GY35" s="15" t="e">
        <f>ROUND('Extrato 1'!GL36,2)</f>
        <v>#VALUE!</v>
      </c>
      <c r="GZ35" s="15" t="e">
        <f>ROUND('Extrato 1'!GM36,2)</f>
        <v>#VALUE!</v>
      </c>
      <c r="HA35" s="15" t="e">
        <f>ROUND('Extrato 1'!GN36,2)</f>
        <v>#VALUE!</v>
      </c>
      <c r="HB35" s="15" t="e">
        <f>ROUND('Extrato 1'!GO36,2)</f>
        <v>#VALUE!</v>
      </c>
      <c r="HC35" s="15" t="e">
        <f>ROUND('Extrato 1'!GP36,2)</f>
        <v>#VALUE!</v>
      </c>
      <c r="HD35" s="15" t="e">
        <f>ROUND('Extrato 1'!GQ36,2)</f>
        <v>#VALUE!</v>
      </c>
      <c r="HE35" s="30" t="str">
        <f>IF(GK35&gt;GL35,$GT$2,IF(GK35&lt;GL35,$GU$2,IF(GK35=GL35,$GV$2)))</f>
        <v>semelhante</v>
      </c>
      <c r="HF35" s="30" t="str">
        <f>IF(GK35&gt;GM35,$GT$2,IF(GK35&lt;GM35,$GU$2,IF(GK35=GM35,$GV$2)))</f>
        <v>semelhante</v>
      </c>
      <c r="HG35" s="30" t="str">
        <f>IF(GK35&gt;GN35,$GT$2,IF(GK35&lt;GN35,$GU$2,IF(GK35=GN35,$GV$2)))</f>
        <v>semelhante</v>
      </c>
      <c r="HH35" s="30" t="str">
        <f>IF(GK35&gt;GO35,$GT$2,IF(GK35&lt;GO35,$GU$2,IF(GK35=GO35,$GV$2)))</f>
        <v>semelhante</v>
      </c>
      <c r="HI35" s="30" t="str">
        <f>IF(GK35&gt;GP35,$GT$2,IF(GK35&lt;GP35,$GU$2,IF(GK35=GP35,$GV$2)))</f>
        <v>semelhante</v>
      </c>
      <c r="HJ35" s="30" t="str">
        <f>IF(GK35&gt;GQ35,$GT$2,IF(GK35&lt;GQ35,$GU$2,IF(GK35=GQ35,$GV$2)))</f>
        <v>semelhante</v>
      </c>
      <c r="HK35" s="30" t="str">
        <f>IF('Extrato 1'!$NI$13='Extrato 1'!$NG$14,'Extrato 1'!$HD$2,IF('Extrato 1'!$NI$13='Extrato 1'!$NH$14,'Extrato 1'!$HF$2,""))</f>
        <v>a</v>
      </c>
      <c r="HL35" s="30" t="str">
        <f>IF('Extrato 1'!$NI$13='Extrato 1'!$NG$14,'Extrato 1'!$HD$2,IF('Extrato 1'!$NI$13='Extrato 1'!$NH$14,'Extrato 1'!$HF$2,""))</f>
        <v>a</v>
      </c>
      <c r="HM35" s="30" t="str">
        <f>IF('Extrato 1'!$NI$13='Extrato 1'!$NG$14,'Extrato 1'!$HD$2,IF('Extrato 1'!$NI$13='Extrato 1'!$NH$14,'Extrato 1'!$HF$2,""))</f>
        <v>a</v>
      </c>
      <c r="HN35" s="30" t="str">
        <f>IF('Extrato 1'!$NI$13='Extrato 1'!$NG$14,'Extrato 1'!$HD$2,IF('Extrato 1'!$NI$13='Extrato 1'!$NH$14,'Extrato 1'!$HF$2,""))</f>
        <v>a</v>
      </c>
      <c r="HO35" s="30" t="str">
        <f>IF('Extrato 1'!$NI$13='Extrato 1'!$NG$14,'Extrato 1'!$HD$2,IF('Extrato 1'!$NI$13='Extrato 1'!$NH$14,'Extrato 1'!$HF$2,""))</f>
        <v>a</v>
      </c>
      <c r="HP35" s="30" t="str">
        <f>IF('Extrato 1'!$NI$13='Extrato 1'!$NG$14,'Extrato 1'!$HD$2,IF('Extrato 1'!$NI$13='Extrato 1'!$NH$14,'Extrato 1'!$HF$2,""))</f>
        <v>a</v>
      </c>
      <c r="HQ35" s="30" t="str">
        <f>IF('Extrato 1'!GL34=0,"",'Extrato 1'!GL34)</f>
        <v>1ª</v>
      </c>
      <c r="HR35" s="30" t="str">
        <f>IF('Extrato 1'!GM34=0,"",'Extrato 1'!GM34)</f>
        <v>2ª</v>
      </c>
      <c r="HS35" s="30" t="str">
        <f>IF('Extrato 1'!GN34=0,"",'Extrato 1'!GN34)</f>
        <v>3ª</v>
      </c>
      <c r="HT35" s="30" t="str">
        <f>IF('Extrato 1'!GO34=0,"",'Extrato 1'!GO34)</f>
        <v>4ª</v>
      </c>
      <c r="HU35" s="30" t="str">
        <f>IF('Extrato 1'!GP34=0,"",'Extrato 1'!GP34)</f>
        <v>5ª</v>
      </c>
      <c r="HV35" s="30" t="str">
        <f>IF('Extrato 1'!GQ34=0,"",'Extrato 1'!GQ34)</f>
        <v>6ª</v>
      </c>
      <c r="HW35" s="30" t="str">
        <f>IF('Extrato 1'!$NI$13='Extrato 1'!$NG$14,'Extrato 1'!$HE$2,IF('Extrato 1'!$NI$13='Extrato 1'!$NH$14,'Extrato 1'!$HG$2,""))</f>
        <v>colocada</v>
      </c>
      <c r="HX35" s="30" t="str">
        <f>IF('Extrato 1'!$NI$13='Extrato 1'!$NG$14,'Extrato 1'!$HE$2,IF('Extrato 1'!$NI$13='Extrato 1'!$NH$14,'Extrato 1'!$HG$2,""))</f>
        <v>colocada</v>
      </c>
      <c r="HY35" s="30" t="str">
        <f>IF('Extrato 1'!$NI$13='Extrato 1'!$NG$14,'Extrato 1'!$HE$2,IF('Extrato 1'!$NI$13='Extrato 1'!$NH$14,'Extrato 1'!$HG$2,""))</f>
        <v>colocada</v>
      </c>
      <c r="HZ35" s="30" t="str">
        <f>IF('Extrato 1'!$NI$13='Extrato 1'!$NG$14,'Extrato 1'!$HE$2,IF('Extrato 1'!$NI$13='Extrato 1'!$NH$14,'Extrato 1'!$HG$2,""))</f>
        <v>colocada</v>
      </c>
      <c r="IA35" s="30" t="str">
        <f>IF('Extrato 1'!$NI$13='Extrato 1'!$NG$14,'Extrato 1'!$HE$2,IF('Extrato 1'!$NI$13='Extrato 1'!$NH$14,'Extrato 1'!$HG$2,""))</f>
        <v>colocada</v>
      </c>
      <c r="IB35" s="30" t="str">
        <f>IF('Extrato 1'!$NI$13='Extrato 1'!$NG$14,'Extrato 1'!$HE$2,IF('Extrato 1'!$NI$13='Extrato 1'!$NH$14,'Extrato 1'!$HG$2,""))</f>
        <v>colocada</v>
      </c>
      <c r="IC35" s="30" t="str">
        <f>IF('Extrato 1'!GL35=0,"",'Extrato 1'!GL35)</f>
        <v/>
      </c>
      <c r="ID35" s="30" t="str">
        <f>IF('Extrato 1'!GM35=0,"",'Extrato 1'!GM35)</f>
        <v/>
      </c>
      <c r="IE35" s="30" t="str">
        <f>IF('Extrato 1'!GN35=0,"",'Extrato 1'!GN35)</f>
        <v/>
      </c>
      <c r="IF35" s="30" t="str">
        <f>IF('Extrato 1'!GO35=0,"",'Extrato 1'!GO35)</f>
        <v/>
      </c>
      <c r="IG35" s="30" t="str">
        <f>IF('Extrato 1'!GP35=0,"",'Extrato 1'!GP35)</f>
        <v/>
      </c>
      <c r="IH35" s="30" t="str">
        <f>IF('Extrato 1'!GQ35=0,"",'Extrato 1'!GQ35)</f>
        <v/>
      </c>
      <c r="II35" s="14" t="str">
        <f>IF('Extrato 1'!HE35='Extrato 1'!$GV$2,'Extrato 1'!HE35&amp;" "&amp;'Extrato 1'!HK35&amp;" "&amp;'Extrato 1'!HQ35&amp;" "&amp;'Extrato 1'!HW35,'Extrato 1'!GS35&amp;" "&amp;"("&amp;'Extrato 1'!$GK$6&amp;": "&amp;'Extrato 1'!GY35&amp;") "&amp;'Extrato 1'!HE35&amp;" "&amp;'Extrato 1'!HK35&amp;" "&amp;'Extrato 1'!HQ35&amp;" "&amp;'Extrato 1'!HW35&amp;" ("&amp;'Extrato 1'!IC35&amp;")")</f>
        <v>semelhante a 1ª colocada</v>
      </c>
      <c r="IJ35" s="14" t="str">
        <f>IF('Extrato 1'!HF35='Extrato 1'!$GV$2,'Extrato 1'!HF35&amp;" "&amp;'Extrato 1'!HL35&amp;" "&amp;'Extrato 1'!HR35&amp;" "&amp;'Extrato 1'!HX35,'Extrato 1'!GT35&amp;" "&amp;"("&amp;'Extrato 1'!$GK$6&amp;": "&amp;'Extrato 1'!GZ35&amp;") "&amp;'Extrato 1'!HF35&amp;" "&amp;'Extrato 1'!HL35&amp;" "&amp;'Extrato 1'!HR35&amp;" "&amp;'Extrato 1'!HX35&amp;" ("&amp;'Extrato 1'!ID35&amp;")")</f>
        <v>semelhante a 2ª colocada</v>
      </c>
      <c r="IK35" s="14" t="str">
        <f>IF('Extrato 1'!HG35='Extrato 1'!$GV$2,'Extrato 1'!HG35&amp;" "&amp;'Extrato 1'!HM35&amp;" "&amp;'Extrato 1'!HS35&amp;" "&amp;'Extrato 1'!HY35,'Extrato 1'!GU35&amp;" "&amp;"("&amp;'Extrato 1'!$GK$6&amp;": "&amp;'Extrato 1'!HA35&amp;") "&amp;'Extrato 1'!HG35&amp;" "&amp;'Extrato 1'!HM35&amp;" "&amp;'Extrato 1'!HS35&amp;" "&amp;'Extrato 1'!HY35&amp;" ("&amp;'Extrato 1'!IE35&amp;")")</f>
        <v>semelhante a 3ª colocada</v>
      </c>
      <c r="IL35" s="14" t="str">
        <f>IF('Extrato 1'!HH35='Extrato 1'!$GV$2,'Extrato 1'!HH35&amp;" "&amp;'Extrato 1'!HN35&amp;" "&amp;'Extrato 1'!HT35&amp;" "&amp;'Extrato 1'!HZ35,'Extrato 1'!GV35&amp;" "&amp;"("&amp;'Extrato 1'!$GK$6&amp;": "&amp;'Extrato 1'!HB35&amp;") "&amp;'Extrato 1'!HH35&amp;" "&amp;'Extrato 1'!HN35&amp;" "&amp;'Extrato 1'!HT35&amp;" "&amp;'Extrato 1'!HZ35&amp;" ("&amp;'Extrato 1'!IF35&amp;")")</f>
        <v>semelhante a 4ª colocada</v>
      </c>
      <c r="IM35" s="14" t="str">
        <f>IF('Extrato 1'!HI35='Extrato 1'!$GV$2,'Extrato 1'!HI35&amp;" "&amp;'Extrato 1'!HO35&amp;" "&amp;'Extrato 1'!HU35&amp;" "&amp;'Extrato 1'!IA35,'Extrato 1'!GW35&amp;" "&amp;"("&amp;'Extrato 1'!$GK$6&amp;": "&amp;'Extrato 1'!HC35&amp;") "&amp;'Extrato 1'!HI35&amp;" "&amp;'Extrato 1'!HO35&amp;" "&amp;'Extrato 1'!HU35&amp;" "&amp;'Extrato 1'!IA35&amp;" ("&amp;'Extrato 1'!IG35&amp;")")</f>
        <v>semelhante a 5ª colocada</v>
      </c>
      <c r="IN35" s="14" t="str">
        <f>IF('Extrato 1'!HJ35='Extrato 1'!$GV$2,'Extrato 1'!HJ35&amp;" "&amp;'Extrato 1'!HP35&amp;" "&amp;'Extrato 1'!HV35&amp;" "&amp;'Extrato 1'!IB35,'Extrato 1'!GX35&amp;" "&amp;"("&amp;'Extrato 1'!$GK$6&amp;": "&amp;'Extrato 1'!HD35&amp;") "&amp;'Extrato 1'!HJ35&amp;" "&amp;'Extrato 1'!HP35&amp;" "&amp;'Extrato 1'!HV35&amp;" "&amp;'Extrato 1'!IB35&amp;" ("&amp;'Extrato 1'!IH35&amp;")")</f>
        <v>semelhante a 6ª colocada</v>
      </c>
      <c r="MB35" s="32">
        <f t="shared" si="12"/>
        <v>31</v>
      </c>
      <c r="MC35" s="32">
        <v>33</v>
      </c>
      <c r="MD35" s="32" t="str">
        <f>IF('Extrato 1'!X33=0,"",'Extrato 1'!X33)</f>
        <v/>
      </c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</row>
    <row r="36" spans="2:369" ht="15" customHeight="1" x14ac:dyDescent="0.25">
      <c r="B36" s="19">
        <f>'Extrato 1'!MC38</f>
        <v>36</v>
      </c>
      <c r="C36" s="7">
        <f>Esboço!AX34</f>
        <v>34</v>
      </c>
      <c r="D36" s="4" t="str">
        <f>IF('Análise Quantitativa'!R70=0,"",'Análise Quantitativa'!R70)</f>
        <v/>
      </c>
      <c r="E36" s="3" t="str">
        <f>IF('Análise Quantitativa'!P70=0,"",'Análise Quantitativa'!P70)</f>
        <v/>
      </c>
      <c r="F36" s="19" t="str">
        <f t="shared" si="0"/>
        <v/>
      </c>
      <c r="G36" s="19" t="str">
        <f t="shared" si="1"/>
        <v/>
      </c>
      <c r="H36" s="22" t="str">
        <v/>
      </c>
      <c r="I36" s="22" t="str">
        <v/>
      </c>
      <c r="J36" s="76" t="str">
        <f>IFERROR(IF('Análise Quantitativa'!$D$30="Máximo",RANK(D36,$D$3:$D$72,0),IF('Análise Quantitativa'!$D$30="Mínimo",RANK(D36,$D$3:$D$72,1),IF('Análise Quantitativa'!$D$30="- Mínimo",RANK(D36,$D$3:$D$72,1),""))),"")</f>
        <v/>
      </c>
      <c r="K36" s="76" t="str">
        <f>IFERROR(IF('Análise Quantitativa'!$D$30="Máximo",_xlfn.RANK.EQ(D36,$D$3:$D$72,0)+COUNTIF($D$3:D36,D36)-1,IF('Análise Quantitativa'!$D$30="Mínimo",_xlfn.RANK.EQ(D36,$D$3:$D$72,1)+COUNTIF($D$3:D36,D36)-1,IF('Análise Quantitativa'!$D$30="- Mínimo",_xlfn.RANK.EQ(D36,$D$3:$D$72,1)+COUNTIF($D$3:D36,D36)-1,""))),"")</f>
        <v/>
      </c>
      <c r="L36" s="6" t="str">
        <f>IFERROR(IF(ISBLANK(D36),"",IF(AND(D36&gt;'Extrato 1'!$EW$3),'Extrato 1'!$HR$2,IF(AND(D36&lt;'Extrato 1'!$EX$3),'Extrato 1'!$HQ$2,'Extrato 1'!$HP$2))),"")</f>
        <v>&gt;₯</v>
      </c>
      <c r="M36" s="6" t="e">
        <f>IF((((IF(AND('Extrato 1'!D36&gt;'Extrato 1'!$EW$3),(('Extrato 1'!$EW$3-'Extrato 1'!D36)/'Extrato 1'!D36),IF(AND('Extrato 1'!D36&lt;'Extrato 1'!$EX$3),(('Extrato 1'!$EX$3-'Extrato 1'!D36)/'Extrato 1'!D36),'Extrato 1'!$HW$2)))))&lt;0,IF(AND('Extrato 1'!D36&gt;'Extrato 1'!$EW$3),(('Extrato 1'!$EW$3-'Extrato 1'!D36)/'Extrato 1'!D36),IF(AND('Extrato 1'!D36&lt;'Extrato 1'!$EX$3),(('Extrato 1'!$EX$3-'Extrato 1'!D36)/'Extrato 1'!D36),'Extrato 1'!$HW$2))*-1,IF(AND('Extrato 1'!D36&gt;'Extrato 1'!$EW$3),(('Extrato 1'!$EW$3-'Extrato 1'!D36)/'Extrato 1'!D36),IF(AND('Extrato 1'!D36&lt;'Extrato 1'!$EX$3),(('Extrato 1'!$EX$3-'Extrato 1'!D36)/'Extrato 1'!D36),'Extrato 1'!$HW$2)))</f>
        <v>#VALUE!</v>
      </c>
      <c r="N36" s="6" t="e">
        <f>IF(AND(D36&gt;'Extrato 1'!$EW$3),M36,"")</f>
        <v>#VALUE!</v>
      </c>
      <c r="O36" s="6" t="str">
        <f>IF(D36&lt;'Extrato 1'!$EX$3,M36,"")</f>
        <v/>
      </c>
      <c r="P36" s="5" t="str">
        <f>IF('Extrato 1'!L36='Extrato 1'!$HP$2,'Extrato 1'!D36,"")</f>
        <v/>
      </c>
      <c r="Q36" s="4" t="str">
        <f>IF(ISNA(HLOOKUP($Q$2,'Extrato 1'!$ME$3:$NE$74,B36,0)),"",IF(HLOOKUP($Q$2,'Extrato 1'!$ME$3:$NE$74,B36,0)="","",IF(HLOOKUP($Q$2,'Extrato 1'!$ME$3:$NE$74,B36,0)=0,"",HLOOKUP($Q$2,'Extrato 1'!$ME$3:$NE$74,B36,0))))</f>
        <v/>
      </c>
      <c r="S36" s="77" t="str">
        <f t="shared" si="6"/>
        <v/>
      </c>
      <c r="T36" s="19" t="str">
        <f t="shared" si="2"/>
        <v/>
      </c>
      <c r="U36" s="3" t="str">
        <f>IF('Análise Quantitativa'!C70=0,"",'Análise Quantitativa'!C70)</f>
        <v/>
      </c>
      <c r="V36" s="19" t="str">
        <f t="shared" si="3"/>
        <v/>
      </c>
      <c r="X36" s="19" t="str">
        <f t="shared" si="4"/>
        <v/>
      </c>
      <c r="Y36" s="19" t="str">
        <f t="shared" si="5"/>
        <v/>
      </c>
      <c r="AA36" s="19" t="str">
        <f>IF('Extrato 1'!D36='Extrato 1'!$EF$3,'Extrato 1'!E36,"")</f>
        <v/>
      </c>
      <c r="AB36" s="19" t="str">
        <f>IF(AA36="","-",'Extrato 1'!S36)</f>
        <v>-</v>
      </c>
      <c r="AC36" s="19" t="str">
        <v/>
      </c>
      <c r="AD36" s="19" t="str">
        <f>IF(AC36="","",VLOOKUP(AC36,'Extrato 1'!$S$3:$U$72,3,0))</f>
        <v/>
      </c>
      <c r="AE36" s="2" t="str">
        <f>IF(AC36="","",AD36&amp;" ("&amp;VLOOKUP(AC36,'Extrato 1'!$S$3:$U$72,2,0)&amp;")")</f>
        <v/>
      </c>
      <c r="AF36" s="19" t="str">
        <f>IF('Extrato 1'!D36='Extrato 1'!$EF$4,'Extrato 1'!E36,"")</f>
        <v/>
      </c>
      <c r="AG36" s="19" t="str">
        <f>IF(AF36="","-",'Extrato 1'!$S36)</f>
        <v>-</v>
      </c>
      <c r="AH36" s="19" t="str">
        <v/>
      </c>
      <c r="AI36" s="19" t="str">
        <f>IF(AH36="","",VLOOKUP(AH36,'Extrato 1'!$S$3:$U$72,3,0))</f>
        <v/>
      </c>
      <c r="AJ36" s="2" t="str">
        <f>IF(AH36="","",AI36&amp;" ("&amp;VLOOKUP(AH36,'Extrato 1'!$S$3:$U$72,2,0)&amp;")")</f>
        <v/>
      </c>
      <c r="AK36" s="19" t="str">
        <f>IF('Extrato 1'!D36='Extrato 1'!$EF$5,'Extrato 1'!E36,"")</f>
        <v/>
      </c>
      <c r="AL36" s="19" t="str">
        <f>IF(AK36="","-",'Extrato 1'!$S36)</f>
        <v>-</v>
      </c>
      <c r="AM36" s="19" t="str">
        <v/>
      </c>
      <c r="AN36" s="19" t="str">
        <f>IF(AM36="","",VLOOKUP(AM36,'Extrato 1'!$S$3:$U$72,3,0))</f>
        <v/>
      </c>
      <c r="AO36" s="2" t="str">
        <f>IF(AM36="","",AN36&amp;" ("&amp;VLOOKUP(AM36,'Extrato 1'!$S$3:$U$72,2,0)&amp;")")</f>
        <v/>
      </c>
      <c r="AP36" s="19" t="str">
        <f>IF('Extrato 1'!D36='Extrato 1'!$EF$6,'Extrato 1'!E36,"")</f>
        <v/>
      </c>
      <c r="AQ36" s="19" t="str">
        <f>IF(AP36="","-",'Extrato 1'!$S36)</f>
        <v>-</v>
      </c>
      <c r="AR36" s="19" t="str">
        <v/>
      </c>
      <c r="AS36" s="19" t="str">
        <f>IF(AR36="","",VLOOKUP(AR36,'Extrato 1'!$S$3:$U$72,3,0))</f>
        <v/>
      </c>
      <c r="AT36" s="2" t="str">
        <f>IF(AR36="","",AS36&amp;" ("&amp;VLOOKUP(AR36,'Extrato 1'!$S$3:$U$72,2,0)&amp;")")</f>
        <v/>
      </c>
      <c r="AU36" s="19" t="str">
        <f>IF('Extrato 1'!D36='Extrato 1'!$EF$7,'Extrato 1'!E36,"")</f>
        <v/>
      </c>
      <c r="AV36" s="19" t="str">
        <f>IF(AU36="","-",'Extrato 1'!$S36)</f>
        <v>-</v>
      </c>
      <c r="AW36" s="19" t="str">
        <v/>
      </c>
      <c r="AX36" s="19" t="str">
        <f>IF(AW36="","",VLOOKUP(AW36,'Extrato 1'!$S$3:$U$72,3,0))</f>
        <v/>
      </c>
      <c r="AY36" s="2" t="str">
        <f>IF(AW36="","",AX36&amp;" ("&amp;VLOOKUP(AW36,'Extrato 1'!$S$3:$U$72,2,0)&amp;")")</f>
        <v/>
      </c>
      <c r="AZ36" s="19" t="str">
        <f>IF('Extrato 1'!D36='Extrato 1'!$EF$8,'Extrato 1'!E36,"")</f>
        <v/>
      </c>
      <c r="BA36" s="19" t="str">
        <f>IF(AZ36="","-",'Extrato 1'!$S36)</f>
        <v>-</v>
      </c>
      <c r="BB36" s="19" t="str">
        <v/>
      </c>
      <c r="BC36" s="19" t="str">
        <f>IF(BB36="","",VLOOKUP(BB36,'Extrato 1'!$S$3:$U$72,3,0))</f>
        <v/>
      </c>
      <c r="BD36" s="2" t="str">
        <f>IF(BB36="","",BC36&amp;" ("&amp;VLOOKUP(BB36,'Extrato 1'!$S$3:$U$72,2,0)&amp;")")</f>
        <v/>
      </c>
      <c r="BE36" s="19" t="str">
        <f>IF('Extrato 1'!D36='Extrato 1'!$EF$9,'Extrato 1'!E36,"")</f>
        <v/>
      </c>
      <c r="BF36" s="19" t="str">
        <f>IF(BE36="","-",'Extrato 1'!$S36)</f>
        <v>-</v>
      </c>
      <c r="BG36" s="19" t="str">
        <v/>
      </c>
      <c r="BH36" s="19" t="str">
        <f>IF(BG36="","",VLOOKUP(BG36,'Extrato 1'!$S$3:$U$72,3,0))</f>
        <v/>
      </c>
      <c r="BI36" s="2" t="str">
        <f>IF(BG36="","",BH36&amp;" ("&amp;VLOOKUP(BG36,'Extrato 1'!$S$3:$U$72,2,0)&amp;")")</f>
        <v/>
      </c>
      <c r="BJ36" s="8"/>
      <c r="BK36" s="19" t="str">
        <f>IF('Extrato 1'!D36='Extrato 1'!$EH$3,'Extrato 1'!E36,"")</f>
        <v/>
      </c>
      <c r="BL36" s="19" t="str">
        <f>IF(BK36="","-",'Extrato 1'!S36)</f>
        <v>-</v>
      </c>
      <c r="BM36" s="19" t="str">
        <v/>
      </c>
      <c r="BN36" s="19" t="str">
        <f>IF(BM36="","",VLOOKUP(BM36,'Extrato 1'!$S$3:$U$72,3,0))</f>
        <v/>
      </c>
      <c r="BO36" s="2" t="str">
        <f>IF(BM36="","",BN36&amp;" ("&amp;VLOOKUP(BM36,'Extrato 1'!$S$3:$U$72,2,0)&amp;")")</f>
        <v/>
      </c>
      <c r="BP36" s="19" t="str">
        <f>IF('Extrato 1'!D36='Extrato 1'!$EH$4,'Extrato 1'!E36,"")</f>
        <v/>
      </c>
      <c r="BQ36" s="19" t="str">
        <f>IF(BP36="","-",'Extrato 1'!$S36)</f>
        <v>-</v>
      </c>
      <c r="BR36" s="19" t="str">
        <v/>
      </c>
      <c r="BS36" s="19" t="str">
        <f>IF(BR36="","",VLOOKUP(BR36,'Extrato 1'!$S$3:$U$72,3,0))</f>
        <v/>
      </c>
      <c r="BT36" s="2" t="str">
        <f>IF(BR36="","",BS36&amp;" ("&amp;VLOOKUP(BR36,'Extrato 1'!$S$3:$U$72,2,0)&amp;")")</f>
        <v/>
      </c>
      <c r="BU36" s="19" t="str">
        <f>IF('Extrato 1'!D36='Extrato 1'!$EH$5,'Extrato 1'!E36,"")</f>
        <v/>
      </c>
      <c r="BV36" s="19" t="str">
        <f>IF(BU36="","-",'Extrato 1'!$S36)</f>
        <v>-</v>
      </c>
      <c r="BW36" s="19" t="str">
        <v/>
      </c>
      <c r="BX36" s="19" t="str">
        <f>IF(BW36="","",VLOOKUP(BW36,'Extrato 1'!$S$3:$U$72,3,0))</f>
        <v/>
      </c>
      <c r="BY36" s="2" t="str">
        <f>IF(BW36="","",BX36&amp;" ("&amp;VLOOKUP(BW36,'Extrato 1'!$S$3:$U$72,2,0)&amp;")")</f>
        <v/>
      </c>
      <c r="BZ36" s="19" t="str">
        <f>IF('Extrato 1'!D36='Extrato 1'!$EH$6,'Extrato 1'!E36,"")</f>
        <v/>
      </c>
      <c r="CA36" s="19" t="str">
        <f>IF(BZ36="","-",'Extrato 1'!$S36)</f>
        <v>-</v>
      </c>
      <c r="CB36" s="19" t="str">
        <v/>
      </c>
      <c r="CC36" s="19" t="str">
        <f>IF(CB36="","",VLOOKUP(CB36,'Extrato 1'!$S$3:$U$72,3,0))</f>
        <v/>
      </c>
      <c r="CD36" s="2" t="str">
        <f>IF(CB36="","",CC36&amp;" ("&amp;VLOOKUP(CB36,'Extrato 1'!$S$3:$U$72,2,0)&amp;")")</f>
        <v/>
      </c>
      <c r="CE36" s="19" t="str">
        <f>IF('Extrato 1'!D36='Extrato 1'!$EH$7,'Extrato 1'!E36,"")</f>
        <v/>
      </c>
      <c r="CF36" s="19" t="str">
        <f>IF(CE36="","-",'Extrato 1'!$S36)</f>
        <v>-</v>
      </c>
      <c r="CG36" s="19" t="str">
        <v/>
      </c>
      <c r="CH36" s="19" t="str">
        <f>IF(CG36="","",VLOOKUP(CG36,'Extrato 1'!$S$3:$U$72,3,0))</f>
        <v/>
      </c>
      <c r="CI36" s="2" t="str">
        <f>IF(CG36="","",CH36&amp;" ("&amp;VLOOKUP(CG36,'Extrato 1'!$S$3:$U$72,2,0)&amp;")")</f>
        <v/>
      </c>
      <c r="CJ36" s="19" t="str">
        <f>IF('Extrato 1'!D36='Extrato 1'!$EH$8,'Extrato 1'!E36,"")</f>
        <v/>
      </c>
      <c r="CK36" s="19" t="str">
        <f>IF(CJ36="","-",'Extrato 1'!$S36)</f>
        <v>-</v>
      </c>
      <c r="CL36" s="19" t="str">
        <v/>
      </c>
      <c r="CM36" s="19" t="str">
        <f>IF(CL36="","",VLOOKUP(CL36,'Extrato 1'!$S$3:$U$72,3,0))</f>
        <v/>
      </c>
      <c r="CN36" s="2" t="str">
        <f>IF(CL36="","",CM36&amp;" ("&amp;VLOOKUP(CL36,'Extrato 1'!$S$3:$U$72,2,0)&amp;")")</f>
        <v/>
      </c>
      <c r="CO36" s="19" t="str">
        <f>IF('Extrato 1'!D36='Extrato 1'!$EH$9,'Extrato 1'!E36,"")</f>
        <v/>
      </c>
      <c r="CP36" s="19" t="str">
        <f>IF(CO36="","-",'Extrato 1'!$S36)</f>
        <v>-</v>
      </c>
      <c r="CQ36" s="19" t="str">
        <v/>
      </c>
      <c r="CR36" s="19" t="str">
        <f>IF(CQ36="","",VLOOKUP(CQ36,'Extrato 1'!$S$3:$U$72,3,0))</f>
        <v/>
      </c>
      <c r="CS36" s="2" t="str">
        <f>IF(CQ36="","",CR36&amp;" ("&amp;VLOOKUP(CQ36,'Extrato 1'!$S$3:$U$72,2,0)&amp;")")</f>
        <v/>
      </c>
      <c r="CU36" s="19" t="str">
        <f>IF('Extrato 1'!D36='Extrato 1'!$EJ$3,'Extrato 1'!E36,"")</f>
        <v/>
      </c>
      <c r="CV36" s="19" t="str">
        <f>IF(CU36="","-",'Extrato 1'!S36)</f>
        <v>-</v>
      </c>
      <c r="CW36" s="19" t="str">
        <v/>
      </c>
      <c r="CX36" s="19" t="str">
        <f>IF(CW36="","",VLOOKUP(CW36,'Extrato 1'!$S$3:$U$72,3,0))</f>
        <v/>
      </c>
      <c r="CY36" s="2" t="str">
        <f>IF(CW36="","",CX36&amp;" ("&amp;VLOOKUP(CW36,'Extrato 1'!$S$3:$U$72,2,0)&amp;")")</f>
        <v/>
      </c>
      <c r="CZ36" s="19" t="str">
        <f>IF('Extrato 1'!D36='Extrato 1'!$EJ$4,'Extrato 1'!E36,"")</f>
        <v/>
      </c>
      <c r="DA36" s="19" t="str">
        <f>IF(CZ36="","-",'Extrato 1'!$S36)</f>
        <v>-</v>
      </c>
      <c r="DB36" s="19" t="str">
        <v/>
      </c>
      <c r="DC36" s="19" t="str">
        <f>IF(DB36="","",VLOOKUP(DB36,'Extrato 1'!$S$3:$U$72,3,0))</f>
        <v/>
      </c>
      <c r="DD36" s="2" t="str">
        <f>IF(DB36="","",DC36&amp;" ("&amp;VLOOKUP(DB36,'Extrato 1'!$S$3:$U$72,2,0)&amp;")")</f>
        <v/>
      </c>
      <c r="DE36" s="19" t="str">
        <f>IF('Extrato 1'!D36='Extrato 1'!$EJ$5,'Extrato 1'!E36,"")</f>
        <v/>
      </c>
      <c r="DF36" s="19" t="str">
        <f>IF(DE36="","-",'Extrato 1'!$S36)</f>
        <v>-</v>
      </c>
      <c r="DG36" s="19" t="str">
        <v/>
      </c>
      <c r="DH36" s="19" t="str">
        <f>IF(DG36="","",VLOOKUP(DG36,'Extrato 1'!$S$3:$U$72,3,0))</f>
        <v/>
      </c>
      <c r="DI36" s="2" t="str">
        <f>IF(DG36="","",DH36&amp;" ("&amp;VLOOKUP(DG36,'Extrato 1'!$S$3:$U$72,2,0)&amp;")")</f>
        <v/>
      </c>
      <c r="DJ36" s="19" t="str">
        <f>IF('Extrato 1'!D36='Extrato 1'!$EJ$6,'Extrato 1'!E36,"")</f>
        <v/>
      </c>
      <c r="DK36" s="19" t="str">
        <f>IF(DJ36="","-",'Extrato 1'!$S36)</f>
        <v>-</v>
      </c>
      <c r="DL36" s="19" t="str">
        <v/>
      </c>
      <c r="DM36" s="19" t="str">
        <f>IF(DL36="","",VLOOKUP(DL36,'Extrato 1'!$S$3:$U$72,3,0))</f>
        <v/>
      </c>
      <c r="DN36" s="2" t="str">
        <f>IF(DL36="","",DM36&amp;" ("&amp;VLOOKUP(DL36,'Extrato 1'!$S$3:$U$72,2,0)&amp;")")</f>
        <v/>
      </c>
      <c r="DO36" s="19" t="str">
        <f>IF('Extrato 1'!D36='Extrato 1'!$EJ$7,'Extrato 1'!E36,"")</f>
        <v/>
      </c>
      <c r="DP36" s="19" t="str">
        <f>IF(DO36="","-",'Extrato 1'!$S36)</f>
        <v>-</v>
      </c>
      <c r="DQ36" s="19" t="str">
        <v/>
      </c>
      <c r="DR36" s="19" t="str">
        <f>IF(DQ36="","",VLOOKUP(DQ36,'Extrato 1'!$S$3:$U$72,3,0))</f>
        <v/>
      </c>
      <c r="DS36" s="2" t="str">
        <f>IF(DQ36="","",DR36&amp;" ("&amp;VLOOKUP(DQ36,'Extrato 1'!$S$3:$U$72,2,0)&amp;")")</f>
        <v/>
      </c>
      <c r="DT36" s="19" t="str">
        <f>IF('Extrato 1'!D36='Extrato 1'!$EJ$8,'Extrato 1'!E36,"")</f>
        <v/>
      </c>
      <c r="DU36" s="19" t="str">
        <f>IF(DT36="","-",'Extrato 1'!$S36)</f>
        <v>-</v>
      </c>
      <c r="DV36" s="19" t="str">
        <v/>
      </c>
      <c r="DW36" s="19" t="str">
        <f>IF(DV36="","",VLOOKUP(DV36,'Extrato 1'!$S$3:$U$72,3,0))</f>
        <v/>
      </c>
      <c r="DX36" s="2" t="str">
        <f>IF(DV36="","",DW36&amp;" ("&amp;VLOOKUP(DV36,'Extrato 1'!$S$3:$U$72,2,0)&amp;")")</f>
        <v/>
      </c>
      <c r="DY36" s="19" t="str">
        <f>IF('Extrato 1'!D36='Extrato 1'!$EJ$9,'Extrato 1'!E36,"")</f>
        <v/>
      </c>
      <c r="DZ36" s="19" t="str">
        <f>IF(DY36="","-",'Extrato 1'!$S36)</f>
        <v>-</v>
      </c>
      <c r="EA36" s="19" t="str">
        <v/>
      </c>
      <c r="EB36" s="19" t="str">
        <f>IF(EA36="","",VLOOKUP(EA36,'Extrato 1'!$S$3:$U$72,3,0))</f>
        <v/>
      </c>
      <c r="EC36" s="2" t="str">
        <f>IF(EA36="","",EB36&amp;" ("&amp;VLOOKUP(EA36,'Extrato 1'!$S$3:$U$72,2,0)&amp;")")</f>
        <v/>
      </c>
      <c r="FM36" s="78">
        <v>34</v>
      </c>
      <c r="FN36" s="78" t="str">
        <f>IF('Extrato 1'!$FG$13='Extrato 1'!$GB$29,'Extrato 1'!AE36,IF('Extrato 1'!$FG$13='Extrato 1'!$GC$29,'Extrato 1'!BO36,IF('Extrato 1'!$FG$13='Extrato 1'!$EJ$2,'Extrato 1'!CY36,"")))</f>
        <v/>
      </c>
      <c r="FO36" s="78">
        <v>34</v>
      </c>
      <c r="FP36" s="78" t="str">
        <f>IF('Extrato 1'!$FG$13='Extrato 1'!$GB$29,'Extrato 1'!AJ36,IF('Extrato 1'!$FG$13='Extrato 1'!$GC$29,'Extrato 1'!BT36,IF('Extrato 1'!$FG$13='Extrato 1'!$EJ$2,'Extrato 1'!DD36,"")))</f>
        <v/>
      </c>
      <c r="FQ36" s="78">
        <v>34</v>
      </c>
      <c r="FR36" s="78" t="str">
        <f>IF('Extrato 1'!$FG$13='Extrato 1'!$GB$29,'Extrato 1'!AO36,IF('Extrato 1'!$FG$13='Extrato 1'!$GC$29,'Extrato 1'!BY36,IF('Extrato 1'!$FG$13='Extrato 1'!$EJ$2,'Extrato 1'!DI36,"")))</f>
        <v/>
      </c>
      <c r="FS36" s="78">
        <v>34</v>
      </c>
      <c r="FT36" s="78" t="str">
        <f>IF('Extrato 1'!$FG$13='Extrato 1'!$GB$29,'Extrato 1'!AT36,IF('Extrato 1'!$FG$13='Extrato 1'!$GC$29,'Extrato 1'!CD36,IF('Extrato 1'!$FG$13='Extrato 1'!$EJ$2,'Extrato 1'!DN36,"")))</f>
        <v/>
      </c>
      <c r="FU36" s="78">
        <v>34</v>
      </c>
      <c r="FV36" s="78" t="str">
        <f>IF('Extrato 1'!$FG$13='Extrato 1'!$GB$29,'Extrato 1'!AY36,IF('Extrato 1'!$FG$13='Extrato 1'!$GC$29,'Extrato 1'!CI36,IF('Extrato 1'!$FG$13='Extrato 1'!$EJ$2,'Extrato 1'!DS36,"")))</f>
        <v/>
      </c>
      <c r="FW36" s="78">
        <v>34</v>
      </c>
      <c r="FX36" s="78" t="str">
        <f>IF('Extrato 1'!$FG$13='Extrato 1'!$GB$29,'Extrato 1'!BD36,IF('Extrato 1'!$FG$13='Extrato 1'!$GC$29,'Extrato 1'!CN36,IF('Extrato 1'!$FG$13='Extrato 1'!$EJ$2,'Extrato 1'!DX36,"")))</f>
        <v/>
      </c>
      <c r="FY36" s="78">
        <v>34</v>
      </c>
      <c r="FZ36" s="78" t="str">
        <f>IF('Extrato 1'!$FG$13='Extrato 1'!$GB$29,'Extrato 1'!BI36,IF('Extrato 1'!$FG$13='Extrato 1'!$GC$29,'Extrato 1'!CS36,IF('Extrato 1'!$FG$13='Extrato 1'!$EJ$2,'Extrato 1'!EC36,"")))</f>
        <v/>
      </c>
      <c r="GB36" s="13" t="str">
        <f>IF('Extrato 1'!EG9=1,'Extrato 1'!BI3,IF('Extrato 1'!EG9=2,'Extrato 1'!BI3&amp;" e "&amp;'Extrato 1'!BI4,IF('Extrato 1'!EG9=3,'Extrato 1'!BI3&amp;", "&amp;'Extrato 1'!BI4&amp;" e "&amp;'Extrato 1'!BI5,IF('Extrato 1'!EG9=4,'Extrato 1'!BI3&amp;", "&amp;'Extrato 1'!BI4&amp;", "&amp;'Extrato 1'!BI5&amp;" e "&amp;'Extrato 1'!BI6,IF('Extrato 1'!EG9=5,'Extrato 1'!BI3&amp;", "&amp;'Extrato 1'!BI4&amp;", "&amp;'Extrato 1'!BI5&amp;", "&amp;'Extrato 1'!BI6&amp;" e "&amp;'Extrato 1'!BI7,IF('Extrato 1'!EG9=6,'Extrato 1'!BI3&amp;", "&amp;'Extrato 1'!BI4&amp;", "&amp;'Extrato 1'!BI5&amp;", "&amp;'Extrato 1'!BI6&amp;", "&amp;'Extrato 1'!BI7&amp;" e "&amp;'Extrato 1'!BI8,IF('Extrato 1'!EG9=7,'Extrato 1'!BI3&amp;", "&amp;'Extrato 1'!BI4&amp;", "&amp;'Extrato 1'!BI5&amp;", "&amp;'Extrato 1'!BI6&amp;", "&amp;'Extrato 1'!BI7&amp;", "&amp;'Extrato 1'!BI8&amp;" e "&amp;'Extrato 1'!BI9,IF('Extrato 1'!EG9=8,'Extrato 1'!BI3&amp;", "&amp;'Extrato 1'!BI4&amp;", "&amp;'Extrato 1'!BI5&amp;", "&amp;'Extrato 1'!BI6&amp;", "&amp;'Extrato 1'!BI7&amp;", "&amp;'Extrato 1'!BI8&amp;", "&amp;'Extrato 1'!BI9&amp;" e "&amp;'Extrato 1'!BI10,IF('Extrato 1'!EG9=9,'Extrato 1'!BI3&amp;", "&amp;'Extrato 1'!BI4&amp;", "&amp;'Extrato 1'!BI5&amp;", "&amp;'Extrato 1'!BI6&amp;", "&amp;'Extrato 1'!BI7&amp;", "&amp;'Extrato 1'!BI8&amp;", "&amp;'Extrato 1'!BI9&amp;", "&amp;'Extrato 1'!BI10&amp;" e "&amp;'Extrato 1'!BI11,IF('Extrato 1'!EG9=10,'Extrato 1'!BI3&amp;", "&amp;'Extrato 1'!BI4&amp;", "&amp;'Extrato 1'!BI5&amp;", "&amp;'Extrato 1'!BI6&amp;", "&amp;'Extrato 1'!BI7&amp;", "&amp;'Extrato 1'!BI8&amp;", "&amp;'Extrato 1'!BI9&amp;", "&amp;'Extrato 1'!BI10&amp;", "&amp;'Extrato 1'!BI11&amp;" e "&amp;'Extrato 1'!BI12,IF('Extrato 1'!EG9=11,'Extrato 1'!BI3&amp;", "&amp;'Extrato 1'!BI4&amp;", "&amp;'Extrato 1'!BI5&amp;", "&amp;'Extrato 1'!BI6&amp;", "&amp;'Extrato 1'!BI7&amp;", "&amp;'Extrato 1'!BI8&amp;", "&amp;'Extrato 1'!BI9&amp;", "&amp;'Extrato 1'!BI10&amp;", "&amp;'Extrato 1'!BI11&amp;", "&amp;'Extrato 1'!BI12&amp;" e "&amp;'Extrato 1'!BI13,IF('Extrato 1'!EG9=12,'Extrato 1'!BI3&amp;", "&amp;'Extrato 1'!BI4&amp;", "&amp;'Extrato 1'!BI5&amp;", "&amp;'Extrato 1'!BI6&amp;", "&amp;'Extrato 1'!BI7&amp;", "&amp;'Extrato 1'!BI8&amp;", "&amp;'Extrato 1'!BI9&amp;", "&amp;'Extrato 1'!BI10&amp;", "&amp;'Extrato 1'!BI11&amp;", "&amp;'Extrato 1'!BI12&amp;", "&amp;'Extrato 1'!BI13&amp;" e "&amp;'Extrato 1'!BI14,IF('Extrato 1'!EG9=13,'Extrato 1'!BI3&amp;", "&amp;'Extrato 1'!BI4&amp;", "&amp;'Extrato 1'!BI5&amp;", "&amp;'Extrato 1'!BI6&amp;", "&amp;'Extrato 1'!BI7&amp;", "&amp;'Extrato 1'!BI8&amp;", "&amp;'Extrato 1'!BI9&amp;", "&amp;'Extrato 1'!BI10&amp;", "&amp;'Extrato 1'!BI11&amp;", "&amp;'Extrato 1'!BI12&amp;", "&amp;'Extrato 1'!BI13&amp;", "&amp;'Extrato 1'!BI14&amp;" e "&amp;'Extrato 1'!BI15,IF('Extrato 1'!EG9=14,'Extrato 1'!BI3&amp;", "&amp;'Extrato 1'!BI4&amp;", "&amp;'Extrato 1'!BI5&amp;", "&amp;'Extrato 1'!BI6&amp;", "&amp;'Extrato 1'!BI7&amp;", "&amp;'Extrato 1'!BI8&amp;", "&amp;'Extrato 1'!BI9&amp;", "&amp;'Extrato 1'!BI10&amp;", "&amp;'Extrato 1'!BI11&amp;", "&amp;'Extrato 1'!BI12&amp;", "&amp;'Extrato 1'!BI13&amp;", "&amp;'Extrato 1'!BI14&amp;", "&amp;'Extrato 1'!BI15&amp;" e "&amp;'Extrato 1'!BI16,IF('Extrato 1'!EG9=15,'Extrato 1'!BI3&amp;", "&amp;'Extrato 1'!BI4&amp;", "&amp;'Extrato 1'!BI5&amp;", "&amp;'Extrato 1'!BI6&amp;", "&amp;'Extrato 1'!BI7&amp;", "&amp;'Extrato 1'!BI8&amp;", "&amp;'Extrato 1'!BI9&amp;", "&amp;'Extrato 1'!BI10&amp;", "&amp;'Extrato 1'!BI11&amp;", "&amp;'Extrato 1'!BI12&amp;", "&amp;'Extrato 1'!BI13&amp;", "&amp;'Extrato 1'!BI14&amp;", "&amp;'Extrato 1'!BI15&amp;", "&amp;'Extrato 1'!BI16&amp;" e "&amp;'Extrato 1'!BI17,IF('Extrato 1'!EG9=16,'Extrato 1'!BI3&amp;", "&amp;'Extrato 1'!BI4&amp;", "&amp;'Extrato 1'!BI5&amp;", "&amp;'Extrato 1'!BI6&amp;", "&amp;'Extrato 1'!BI7&amp;", "&amp;'Extrato 1'!BI8&amp;", "&amp;'Extrato 1'!BI9&amp;", "&amp;'Extrato 1'!BI10&amp;", "&amp;'Extrato 1'!BI11&amp;", "&amp;'Extrato 1'!BI12&amp;", "&amp;'Extrato 1'!BI13&amp;", "&amp;'Extrato 1'!BI14&amp;", "&amp;'Extrato 1'!BI15&amp;", "&amp;'Extrato 1'!BI16&amp;", "&amp;'Extrato 1'!BI17&amp;" e "&amp;'Extrato 1'!BI18,IF('Extrato 1'!EG9=17,'Extrato 1'!BI3&amp;", "&amp;'Extrato 1'!BI4&amp;", "&amp;'Extrato 1'!BI5&amp;", "&amp;'Extrato 1'!BI6&amp;", "&amp;'Extrato 1'!BI7&amp;", "&amp;'Extrato 1'!BI8&amp;", "&amp;'Extrato 1'!BI9&amp;", "&amp;'Extrato 1'!BI10&amp;", "&amp;'Extrato 1'!BI11&amp;", "&amp;'Extrato 1'!BI12&amp;", "&amp;'Extrato 1'!BI13&amp;", "&amp;'Extrato 1'!BI14&amp;", "&amp;'Extrato 1'!BI15&amp;", "&amp;'Extrato 1'!BI16&amp;", "&amp;'Extrato 1'!BI17&amp;", "&amp;'Extrato 1'!BI18&amp;" e "&amp;'Extrato 1'!BI19,"")))))))))))))))))</f>
        <v>Emelynne Brito (100)</v>
      </c>
      <c r="GC36" s="13" t="str">
        <f>IF('Extrato 1'!EI9=1,'Extrato 1'!CS3,IF('Extrato 1'!EI9=2,'Extrato 1'!CS3&amp;" e "&amp;'Extrato 1'!CS4,IF('Extrato 1'!EI9=3,'Extrato 1'!CS3&amp;", "&amp;'Extrato 1'!CS4&amp;" e "&amp;'Extrato 1'!CS5,IF('Extrato 1'!EI9=4,'Extrato 1'!CS3&amp;", "&amp;'Extrato 1'!CS4&amp;", "&amp;'Extrato 1'!CS5&amp;" e "&amp;'Extrato 1'!CS6,IF('Extrato 1'!EI9=5,'Extrato 1'!CS3&amp;", "&amp;'Extrato 1'!CS4&amp;", "&amp;'Extrato 1'!CS5&amp;", "&amp;'Extrato 1'!CS6&amp;" e "&amp;'Extrato 1'!CS7,IF('Extrato 1'!EI9=6,'Extrato 1'!CS3&amp;", "&amp;'Extrato 1'!CS4&amp;", "&amp;'Extrato 1'!CS5&amp;", "&amp;'Extrato 1'!CS6&amp;", "&amp;'Extrato 1'!CS7&amp;" e "&amp;'Extrato 1'!CS8,IF('Extrato 1'!EI9=7,'Extrato 1'!CS3&amp;", "&amp;'Extrato 1'!CS4&amp;", "&amp;'Extrato 1'!CS5&amp;", "&amp;'Extrato 1'!CS6&amp;", "&amp;'Extrato 1'!CS7&amp;", "&amp;'Extrato 1'!CS8&amp;" e "&amp;'Extrato 1'!CS9,IF('Extrato 1'!EI9=8,'Extrato 1'!CS3&amp;", "&amp;'Extrato 1'!CS4&amp;", "&amp;'Extrato 1'!CS5&amp;", "&amp;'Extrato 1'!CS6&amp;", "&amp;'Extrato 1'!CS7&amp;", "&amp;'Extrato 1'!CS8&amp;", "&amp;'Extrato 1'!CS9&amp;" e "&amp;'Extrato 1'!CS10,IF('Extrato 1'!EI9=9,'Extrato 1'!CS3&amp;", "&amp;'Extrato 1'!CS4&amp;", "&amp;'Extrato 1'!CS5&amp;", "&amp;'Extrato 1'!CS6&amp;", "&amp;'Extrato 1'!CS7&amp;", "&amp;'Extrato 1'!CS8&amp;", "&amp;'Extrato 1'!CS9&amp;", "&amp;'Extrato 1'!CS10&amp;" e "&amp;'Extrato 1'!CS11,IF('Extrato 1'!EI9=10,'Extrato 1'!CS3&amp;", "&amp;'Extrato 1'!CS4&amp;", "&amp;'Extrato 1'!CS5&amp;", "&amp;'Extrato 1'!CS6&amp;", "&amp;'Extrato 1'!CS7&amp;", "&amp;'Extrato 1'!CS8&amp;", "&amp;'Extrato 1'!CS9&amp;", "&amp;'Extrato 1'!CS10&amp;", "&amp;'Extrato 1'!CS11&amp;" e "&amp;'Extrato 1'!CS12,IF('Extrato 1'!EI9=11,'Extrato 1'!CS3&amp;", "&amp;'Extrato 1'!CS4&amp;", "&amp;'Extrato 1'!CS5&amp;", "&amp;'Extrato 1'!CS6&amp;", "&amp;'Extrato 1'!CS7&amp;", "&amp;'Extrato 1'!CS8&amp;", "&amp;'Extrato 1'!CS9&amp;", "&amp;'Extrato 1'!CS10&amp;", "&amp;'Extrato 1'!CS11&amp;", "&amp;'Extrato 1'!CS12&amp;" e "&amp;'Extrato 1'!CS13,IF('Extrato 1'!EI9=12,'Extrato 1'!CS3&amp;", "&amp;'Extrato 1'!CS4&amp;", "&amp;'Extrato 1'!CS5&amp;", "&amp;'Extrato 1'!CS6&amp;", "&amp;'Extrato 1'!CS7&amp;", "&amp;'Extrato 1'!CS8&amp;", "&amp;'Extrato 1'!CS9&amp;", "&amp;'Extrato 1'!CS10&amp;", "&amp;'Extrato 1'!CS11&amp;", "&amp;'Extrato 1'!CS12&amp;", "&amp;'Extrato 1'!CS13&amp;" e "&amp;'Extrato 1'!CS14,IF('Extrato 1'!EI9=13,'Extrato 1'!CS3&amp;", "&amp;'Extrato 1'!CS4&amp;", "&amp;'Extrato 1'!CS5&amp;", "&amp;'Extrato 1'!CS6&amp;", "&amp;'Extrato 1'!CS7&amp;", "&amp;'Extrato 1'!CS8&amp;", "&amp;'Extrato 1'!CS9&amp;", "&amp;'Extrato 1'!CS10&amp;", "&amp;'Extrato 1'!CS11&amp;", "&amp;'Extrato 1'!CS12&amp;", "&amp;'Extrato 1'!CS13&amp;", "&amp;'Extrato 1'!CS14&amp;" e "&amp;'Extrato 1'!CS15,IF('Extrato 1'!EI9=14,'Extrato 1'!CS3&amp;", "&amp;'Extrato 1'!CS4&amp;", "&amp;'Extrato 1'!CS5&amp;", "&amp;'Extrato 1'!CS6&amp;", "&amp;'Extrato 1'!CS7&amp;", "&amp;'Extrato 1'!CS8&amp;", "&amp;'Extrato 1'!CS9&amp;", "&amp;'Extrato 1'!CS10&amp;", "&amp;'Extrato 1'!CS11&amp;", "&amp;'Extrato 1'!CS12&amp;", "&amp;'Extrato 1'!CS13&amp;", "&amp;'Extrato 1'!CS14&amp;", "&amp;'Extrato 1'!CS15&amp;" e "&amp;'Extrato 1'!CS16,IF('Extrato 1'!EI9=15,'Extrato 1'!CS3&amp;", "&amp;'Extrato 1'!CS4&amp;", "&amp;'Extrato 1'!CS5&amp;", "&amp;'Extrato 1'!CS6&amp;", "&amp;'Extrato 1'!CS7&amp;", "&amp;'Extrato 1'!CS8&amp;", "&amp;'Extrato 1'!CS9&amp;", "&amp;'Extrato 1'!CS10&amp;", "&amp;'Extrato 1'!CS11&amp;", "&amp;'Extrato 1'!CS12&amp;", "&amp;'Extrato 1'!CS13&amp;", "&amp;'Extrato 1'!CS14&amp;", "&amp;'Extrato 1'!CS15&amp;", "&amp;'Extrato 1'!CS16&amp;" e "&amp;'Extrato 1'!CS17,IF('Extrato 1'!EI9=16,'Extrato 1'!CS3&amp;", "&amp;'Extrato 1'!CS4&amp;", "&amp;'Extrato 1'!CS5&amp;", "&amp;'Extrato 1'!CS6&amp;", "&amp;'Extrato 1'!CS7&amp;", "&amp;'Extrato 1'!CS8&amp;", "&amp;'Extrato 1'!CS9&amp;", "&amp;'Extrato 1'!CS10&amp;", "&amp;'Extrato 1'!CS11&amp;", "&amp;'Extrato 1'!CS12&amp;", "&amp;'Extrato 1'!CS13&amp;", "&amp;'Extrato 1'!CS14&amp;", "&amp;'Extrato 1'!CS15&amp;", "&amp;'Extrato 1'!CS16&amp;", "&amp;'Extrato 1'!CS17&amp;" e "&amp;'Extrato 1'!CS18,IF('Extrato 1'!EI9=17,'Extrato 1'!CS3&amp;", "&amp;'Extrato 1'!CS4&amp;", "&amp;'Extrato 1'!CS5&amp;", "&amp;'Extrato 1'!CS6&amp;", "&amp;'Extrato 1'!CS7&amp;", "&amp;'Extrato 1'!CS8&amp;", "&amp;'Extrato 1'!CS9&amp;", "&amp;'Extrato 1'!CS10&amp;", "&amp;'Extrato 1'!CS11&amp;", "&amp;'Extrato 1'!CS12&amp;", "&amp;'Extrato 1'!CS13&amp;", "&amp;'Extrato 1'!CS14&amp;", "&amp;'Extrato 1'!CS15&amp;", "&amp;'Extrato 1'!CS16&amp;", "&amp;'Extrato 1'!CS17&amp;", "&amp;'Extrato 1'!CS18&amp;" e "&amp;'Extrato 1'!CS19,"")))))))))))))))))</f>
        <v>Edna Dias (96)</v>
      </c>
      <c r="GD36" s="13" t="str">
        <f>IF('Extrato 1'!EK9=1,'Extrato 1'!EC3,IF('Extrato 1'!EK9=2,'Extrato 1'!EC3&amp;" e "&amp;'Extrato 1'!EC4,IF('Extrato 1'!EK9=3,'Extrato 1'!EC3&amp;", "&amp;'Extrato 1'!EC4&amp;" e "&amp;'Extrato 1'!EC5,IF('Extrato 1'!EK9=4,'Extrato 1'!EC3&amp;", "&amp;'Extrato 1'!EC4&amp;", "&amp;'Extrato 1'!EC5&amp;" e "&amp;'Extrato 1'!EC6,IF('Extrato 1'!EK9=5,'Extrato 1'!EC3&amp;", "&amp;'Extrato 1'!EC4&amp;", "&amp;'Extrato 1'!EC5&amp;", "&amp;'Extrato 1'!EC6&amp;" e "&amp;'Extrato 1'!EC7,IF('Extrato 1'!EK9=6,'Extrato 1'!EC3&amp;", "&amp;'Extrato 1'!EC4&amp;", "&amp;'Extrato 1'!EC5&amp;", "&amp;'Extrato 1'!EC6&amp;", "&amp;'Extrato 1'!EC7&amp;" e "&amp;'Extrato 1'!EC8,IF('Extrato 1'!EK9=7,'Extrato 1'!EC3&amp;", "&amp;'Extrato 1'!EC4&amp;", "&amp;'Extrato 1'!EC5&amp;", "&amp;'Extrato 1'!EC6&amp;", "&amp;'Extrato 1'!EC7&amp;", "&amp;'Extrato 1'!EC8&amp;" e "&amp;'Extrato 1'!EC9,IF('Extrato 1'!EK9=8,'Extrato 1'!EC3&amp;", "&amp;'Extrato 1'!EC4&amp;", "&amp;'Extrato 1'!EC5&amp;", "&amp;'Extrato 1'!EC6&amp;", "&amp;'Extrato 1'!EC7&amp;", "&amp;'Extrato 1'!EC8&amp;", "&amp;'Extrato 1'!EC9&amp;" e "&amp;'Extrato 1'!EC10,IF('Extrato 1'!EK9=9,'Extrato 1'!EC3&amp;", "&amp;'Extrato 1'!EC4&amp;", "&amp;'Extrato 1'!EC5&amp;", "&amp;'Extrato 1'!EC6&amp;", "&amp;'Extrato 1'!EC7&amp;", "&amp;'Extrato 1'!EC8&amp;", "&amp;'Extrato 1'!EC9&amp;", "&amp;'Extrato 1'!EC10&amp;" e "&amp;'Extrato 1'!EC11,IF('Extrato 1'!EK9=10,'Extrato 1'!EC3&amp;", "&amp;'Extrato 1'!EC4&amp;", "&amp;'Extrato 1'!EC5&amp;", "&amp;'Extrato 1'!EC6&amp;", "&amp;'Extrato 1'!EC7&amp;", "&amp;'Extrato 1'!EC8&amp;", "&amp;'Extrato 1'!EC9&amp;", "&amp;'Extrato 1'!EC10&amp;", "&amp;'Extrato 1'!EC11&amp;" e "&amp;'Extrato 1'!EC12,IF('Extrato 1'!EK9=11,'Extrato 1'!EC3&amp;", "&amp;'Extrato 1'!EC4&amp;", "&amp;'Extrato 1'!EC5&amp;", "&amp;'Extrato 1'!EC6&amp;", "&amp;'Extrato 1'!EC7&amp;", "&amp;'Extrato 1'!EC8&amp;", "&amp;'Extrato 1'!EC9&amp;", "&amp;'Extrato 1'!EC10&amp;", "&amp;'Extrato 1'!EC11&amp;", "&amp;'Extrato 1'!EC12&amp;" e "&amp;'Extrato 1'!EC13,IF('Extrato 1'!EK9=12,'Extrato 1'!EC3&amp;", "&amp;'Extrato 1'!EC4&amp;", "&amp;'Extrato 1'!EC5&amp;", "&amp;'Extrato 1'!EC6&amp;", "&amp;'Extrato 1'!EC7&amp;", "&amp;'Extrato 1'!EC8&amp;", "&amp;'Extrato 1'!EC9&amp;", "&amp;'Extrato 1'!EC10&amp;", "&amp;'Extrato 1'!EC11&amp;", "&amp;'Extrato 1'!EC12&amp;", "&amp;'Extrato 1'!EC13&amp;" e "&amp;'Extrato 1'!EC14,IF('Extrato 1'!EK9=13,'Extrato 1'!EC3&amp;", "&amp;'Extrato 1'!EC4&amp;", "&amp;'Extrato 1'!EC5&amp;", "&amp;'Extrato 1'!EC6&amp;", "&amp;'Extrato 1'!EC7&amp;", "&amp;'Extrato 1'!EC8&amp;", "&amp;'Extrato 1'!EC9&amp;", "&amp;'Extrato 1'!EC10&amp;", "&amp;'Extrato 1'!EC11&amp;", "&amp;'Extrato 1'!EC12&amp;", "&amp;'Extrato 1'!EC13&amp;", "&amp;'Extrato 1'!EC14&amp;" e "&amp;'Extrato 1'!EC15,IF('Extrato 1'!EK9=14,'Extrato 1'!EC3&amp;", "&amp;'Extrato 1'!EC4&amp;", "&amp;'Extrato 1'!EC5&amp;", "&amp;'Extrato 1'!EC6&amp;", "&amp;'Extrato 1'!EC7&amp;", "&amp;'Extrato 1'!EC8&amp;", "&amp;'Extrato 1'!EC9&amp;", "&amp;'Extrato 1'!EC10&amp;", "&amp;'Extrato 1'!EC11&amp;", "&amp;'Extrato 1'!EC12&amp;", "&amp;'Extrato 1'!EC13&amp;", "&amp;'Extrato 1'!EC14&amp;", "&amp;'Extrato 1'!EC15&amp;" e "&amp;'Extrato 1'!EC16,IF('Extrato 1'!EK9=15,'Extrato 1'!EC3&amp;", "&amp;'Extrato 1'!EC4&amp;", "&amp;'Extrato 1'!EC5&amp;", "&amp;'Extrato 1'!EC6&amp;", "&amp;'Extrato 1'!EC7&amp;", "&amp;'Extrato 1'!EC8&amp;", "&amp;'Extrato 1'!EC9&amp;", "&amp;'Extrato 1'!EC10&amp;", "&amp;'Extrato 1'!EC11&amp;", "&amp;'Extrato 1'!EC12&amp;", "&amp;'Extrato 1'!EC13&amp;", "&amp;'Extrato 1'!EC14&amp;", "&amp;'Extrato 1'!EC15&amp;", "&amp;'Extrato 1'!EC16&amp;" e "&amp;'Extrato 1'!EC17,IF('Extrato 1'!EK9=16,'Extrato 1'!EC3&amp;", "&amp;'Extrato 1'!EC4&amp;", "&amp;'Extrato 1'!EC5&amp;", "&amp;'Extrato 1'!EC6&amp;", "&amp;'Extrato 1'!EC7&amp;", "&amp;'Extrato 1'!EC8&amp;", "&amp;'Extrato 1'!EC9&amp;", "&amp;'Extrato 1'!EC10&amp;", "&amp;'Extrato 1'!EC11&amp;", "&amp;'Extrato 1'!EC12&amp;", "&amp;'Extrato 1'!EC13&amp;", "&amp;'Extrato 1'!EC14&amp;", "&amp;'Extrato 1'!EC15&amp;", "&amp;'Extrato 1'!EC16&amp;", "&amp;'Extrato 1'!EC17&amp;" e "&amp;'Extrato 1'!EC18,IF('Extrato 1'!EK9=17,'Extrato 1'!EC3&amp;", "&amp;'Extrato 1'!EC4&amp;", "&amp;'Extrato 1'!EC5&amp;", "&amp;'Extrato 1'!EC6&amp;", "&amp;'Extrato 1'!EC7&amp;", "&amp;'Extrato 1'!EC8&amp;", "&amp;'Extrato 1'!EC9&amp;", "&amp;'Extrato 1'!EC10&amp;", "&amp;'Extrato 1'!EC11&amp;", "&amp;'Extrato 1'!EC12&amp;", "&amp;'Extrato 1'!EC13&amp;", "&amp;'Extrato 1'!EC14&amp;", "&amp;'Extrato 1'!EC15&amp;", "&amp;'Extrato 1'!EC16&amp;", "&amp;'Extrato 1'!EC17&amp;", "&amp;'Extrato 1'!EC18&amp;" e "&amp;'Extrato 1'!EC19,"")))))))))))))))))</f>
        <v/>
      </c>
      <c r="GK36" s="10" t="s">
        <v>4</v>
      </c>
      <c r="GL36" s="12" t="str">
        <f>IF(GK35="","",IF(GL35="","",IF((GK35-GL35)&lt;0,(GK35-GL35)*-1,(GK35-GL35)*1)))</f>
        <v/>
      </c>
      <c r="GM36" s="12" t="str">
        <f>IF(GK35="","",IF(GM35="","",IF((GK35-GM35)&lt;0,(GK35-GM35)*-1,(GK35-GM35)*1)))</f>
        <v/>
      </c>
      <c r="GN36" s="12" t="str">
        <f>IF(GK35="","",IF(GN35="","",IF((GK35-GN35)&lt;0,(GK35-GN35)*-1,(GK35-GN35)*1)))</f>
        <v/>
      </c>
      <c r="GO36" s="12" t="str">
        <f>IF(GK35="","",IF(GO35="","",IF((GK35-GO35)&lt;0,(GK35-GO35)*-1,(GK35-GO35)*1)))</f>
        <v/>
      </c>
      <c r="GP36" s="12" t="str">
        <f>IF(GK35="","",IF(GP35="","",IF((GK35-GP35)&lt;0,(GK35-GP35)*-1,(GK35-GP35)*1)))</f>
        <v/>
      </c>
      <c r="GQ36" s="12" t="str">
        <f>IF(GK35="","",IF(GQ35="","",IF((GK35-GQ35)&lt;0,(GK35-GQ35)*-1,(GK35-GQ35)*1)))</f>
        <v/>
      </c>
      <c r="GS36" s="11" t="str">
        <f>IF(ISERROR('Extrato 1'!II35&amp;" e"&amp;" "&amp;'Extrato 1'!IJ35&amp;"."),"-",'Extrato 1'!II35&amp;" e"&amp;" "&amp;'Extrato 1'!IJ35&amp;".")</f>
        <v>semelhante a 1ª colocada e semelhante a 2ª colocada.</v>
      </c>
      <c r="GT36" s="11" t="str">
        <f>IF(ISERROR('Extrato 1'!II35&amp;","&amp;" "&amp;'Extrato 1'!IJ35&amp;" e"&amp;" "&amp;'Extrato 1'!IK35&amp;"."),"-",'Extrato 1'!II35&amp;","&amp;" "&amp;'Extrato 1'!IJ35&amp;" e"&amp;" "&amp;'Extrato 1'!IK35&amp;".")</f>
        <v>semelhante a 1ª colocada, semelhante a 2ª colocada e semelhante a 3ª colocada.</v>
      </c>
      <c r="GU36" s="11" t="str">
        <f>IF(ISERROR('Extrato 1'!II35&amp;","&amp;" "&amp;'Extrato 1'!IJ35&amp;","&amp;" "&amp;'Extrato 1'!IK35&amp;" e"&amp;" "&amp;'Extrato 1'!IL35&amp;"."),"-",'Extrato 1'!II35&amp;","&amp;" "&amp;'Extrato 1'!IJ35&amp;","&amp;" "&amp;'Extrato 1'!IK35&amp;" e"&amp;" "&amp;'Extrato 1'!IL35&amp;".")</f>
        <v>semelhante a 1ª colocada, semelhante a 2ª colocada, semelhante a 3ª colocada e semelhante a 4ª colocada.</v>
      </c>
      <c r="GV36" s="11" t="str">
        <f>IF(ISERROR('Extrato 1'!II35&amp;","&amp;" "&amp;'Extrato 1'!IJ35&amp;","&amp;" "&amp;'Extrato 1'!IK35&amp;","&amp;" "&amp;'Extrato 1'!IL35&amp;" e"&amp;" "&amp;'Extrato 1'!IM35&amp;"."),"-",'Extrato 1'!II35&amp;","&amp;" "&amp;'Extrato 1'!IJ35&amp;","&amp;" "&amp;'Extrato 1'!IK35&amp;","&amp;" "&amp;'Extrato 1'!IL35&amp;" e"&amp;" "&amp;'Extrato 1'!IM35&amp;".")</f>
        <v>semelhante a 1ª colocada, semelhante a 2ª colocada, semelhante a 3ª colocada, semelhante a 4ª colocada e semelhante a 5ª colocada.</v>
      </c>
      <c r="GW36" s="11" t="str">
        <f>IF(ISERROR('Extrato 1'!II35&amp;","&amp;" "&amp;'Extrato 1'!IJ35&amp;","&amp;" "&amp;'Extrato 1'!IK35&amp;","&amp;" "&amp;'Extrato 1'!IL35&amp;","&amp;" "&amp;'Extrato 1'!IM35&amp;"e"&amp;" "&amp;'Extrato 1'!IN35&amp;"."),"-",'Extrato 1'!II35&amp;","&amp;" "&amp;'Extrato 1'!IJ35&amp;","&amp;" "&amp;'Extrato 1'!IK35&amp;","&amp;" "&amp;'Extrato 1'!IL35&amp;","&amp;" "&amp;'Extrato 1'!IM35&amp;" e"&amp;" "&amp;'Extrato 1'!IN35&amp;".")</f>
        <v>semelhante a 1ª colocada, semelhante a 2ª colocada, semelhante a 3ª colocada, semelhante a 4ª colocada, semelhante a 5ª colocada e semelhante a 6ª colocada.</v>
      </c>
      <c r="MB36" s="32">
        <f t="shared" si="12"/>
        <v>32</v>
      </c>
      <c r="MC36" s="32">
        <v>34</v>
      </c>
      <c r="MD36" s="32" t="str">
        <f>IF('Extrato 1'!X34=0,"",'Extrato 1'!X34)</f>
        <v/>
      </c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</row>
    <row r="37" spans="2:369" ht="15" customHeight="1" x14ac:dyDescent="0.25">
      <c r="B37" s="19">
        <f>'Extrato 1'!MC39</f>
        <v>37</v>
      </c>
      <c r="C37" s="7">
        <f>Esboço!AX35</f>
        <v>35</v>
      </c>
      <c r="D37" s="4" t="str">
        <f>IF('Análise Quantitativa'!R71=0,"",'Análise Quantitativa'!R71)</f>
        <v/>
      </c>
      <c r="E37" s="3" t="str">
        <f>IF('Análise Quantitativa'!P71=0,"",'Análise Quantitativa'!P71)</f>
        <v/>
      </c>
      <c r="F37" s="19" t="str">
        <f t="shared" si="0"/>
        <v/>
      </c>
      <c r="G37" s="19" t="str">
        <f t="shared" si="1"/>
        <v/>
      </c>
      <c r="H37" s="22" t="str">
        <v/>
      </c>
      <c r="I37" s="22" t="str">
        <v/>
      </c>
      <c r="J37" s="76" t="str">
        <f>IFERROR(IF('Análise Quantitativa'!$D$30="Máximo",RANK(D37,$D$3:$D$72,0),IF('Análise Quantitativa'!$D$30="Mínimo",RANK(D37,$D$3:$D$72,1),IF('Análise Quantitativa'!$D$30="- Mínimo",RANK(D37,$D$3:$D$72,1),""))),"")</f>
        <v/>
      </c>
      <c r="K37" s="76" t="str">
        <f>IFERROR(IF('Análise Quantitativa'!$D$30="Máximo",_xlfn.RANK.EQ(D37,$D$3:$D$72,0)+COUNTIF($D$3:D37,D37)-1,IF('Análise Quantitativa'!$D$30="Mínimo",_xlfn.RANK.EQ(D37,$D$3:$D$72,1)+COUNTIF($D$3:D37,D37)-1,IF('Análise Quantitativa'!$D$30="- Mínimo",_xlfn.RANK.EQ(D37,$D$3:$D$72,1)+COUNTIF($D$3:D37,D37)-1,""))),"")</f>
        <v/>
      </c>
      <c r="L37" s="6" t="str">
        <f>IFERROR(IF(ISBLANK(D37),"",IF(AND(D37&gt;'Extrato 1'!$EW$3),'Extrato 1'!$HR$2,IF(AND(D37&lt;'Extrato 1'!$EX$3),'Extrato 1'!$HQ$2,'Extrato 1'!$HP$2))),"")</f>
        <v>&gt;₯</v>
      </c>
      <c r="M37" s="6" t="e">
        <f>IF((((IF(AND('Extrato 1'!D37&gt;'Extrato 1'!$EW$3),(('Extrato 1'!$EW$3-'Extrato 1'!D37)/'Extrato 1'!D37),IF(AND('Extrato 1'!D37&lt;'Extrato 1'!$EX$3),(('Extrato 1'!$EX$3-'Extrato 1'!D37)/'Extrato 1'!D37),'Extrato 1'!$HW$2)))))&lt;0,IF(AND('Extrato 1'!D37&gt;'Extrato 1'!$EW$3),(('Extrato 1'!$EW$3-'Extrato 1'!D37)/'Extrato 1'!D37),IF(AND('Extrato 1'!D37&lt;'Extrato 1'!$EX$3),(('Extrato 1'!$EX$3-'Extrato 1'!D37)/'Extrato 1'!D37),'Extrato 1'!$HW$2))*-1,IF(AND('Extrato 1'!D37&gt;'Extrato 1'!$EW$3),(('Extrato 1'!$EW$3-'Extrato 1'!D37)/'Extrato 1'!D37),IF(AND('Extrato 1'!D37&lt;'Extrato 1'!$EX$3),(('Extrato 1'!$EX$3-'Extrato 1'!D37)/'Extrato 1'!D37),'Extrato 1'!$HW$2)))</f>
        <v>#VALUE!</v>
      </c>
      <c r="N37" s="6" t="e">
        <f>IF(AND(D37&gt;'Extrato 1'!$EW$3),M37,"")</f>
        <v>#VALUE!</v>
      </c>
      <c r="O37" s="6" t="str">
        <f>IF(D37&lt;'Extrato 1'!$EX$3,M37,"")</f>
        <v/>
      </c>
      <c r="P37" s="5" t="str">
        <f>IF('Extrato 1'!L37='Extrato 1'!$HP$2,'Extrato 1'!D37,"")</f>
        <v/>
      </c>
      <c r="Q37" s="4" t="str">
        <f>IF(ISNA(HLOOKUP($Q$2,'Extrato 1'!$ME$3:$NE$74,B37,0)),"",IF(HLOOKUP($Q$2,'Extrato 1'!$ME$3:$NE$74,B37,0)="","",IF(HLOOKUP($Q$2,'Extrato 1'!$ME$3:$NE$74,B37,0)=0,"",HLOOKUP($Q$2,'Extrato 1'!$ME$3:$NE$74,B37,0))))</f>
        <v/>
      </c>
      <c r="S37" s="77" t="str">
        <f t="shared" si="6"/>
        <v/>
      </c>
      <c r="T37" s="19" t="str">
        <f t="shared" si="2"/>
        <v/>
      </c>
      <c r="U37" s="3" t="str">
        <f>IF('Análise Quantitativa'!C71=0,"",'Análise Quantitativa'!C71)</f>
        <v/>
      </c>
      <c r="V37" s="19" t="str">
        <f t="shared" si="3"/>
        <v/>
      </c>
      <c r="X37" s="19" t="str">
        <f t="shared" si="4"/>
        <v/>
      </c>
      <c r="Y37" s="19" t="str">
        <f t="shared" si="5"/>
        <v/>
      </c>
      <c r="AA37" s="19" t="str">
        <f>IF('Extrato 1'!D37='Extrato 1'!$EF$3,'Extrato 1'!E37,"")</f>
        <v/>
      </c>
      <c r="AB37" s="19" t="str">
        <f>IF(AA37="","-",'Extrato 1'!S37)</f>
        <v>-</v>
      </c>
      <c r="AC37" s="19" t="str">
        <v/>
      </c>
      <c r="AD37" s="19" t="str">
        <f>IF(AC37="","",VLOOKUP(AC37,'Extrato 1'!$S$3:$U$72,3,0))</f>
        <v/>
      </c>
      <c r="AE37" s="2" t="str">
        <f>IF(AC37="","",AD37&amp;" ("&amp;VLOOKUP(AC37,'Extrato 1'!$S$3:$U$72,2,0)&amp;")")</f>
        <v/>
      </c>
      <c r="AF37" s="19" t="str">
        <f>IF('Extrato 1'!D37='Extrato 1'!$EF$4,'Extrato 1'!E37,"")</f>
        <v/>
      </c>
      <c r="AG37" s="19" t="str">
        <f>IF(AF37="","-",'Extrato 1'!$S37)</f>
        <v>-</v>
      </c>
      <c r="AH37" s="19" t="str">
        <v/>
      </c>
      <c r="AI37" s="19" t="str">
        <f>IF(AH37="","",VLOOKUP(AH37,'Extrato 1'!$S$3:$U$72,3,0))</f>
        <v/>
      </c>
      <c r="AJ37" s="2" t="str">
        <f>IF(AH37="","",AI37&amp;" ("&amp;VLOOKUP(AH37,'Extrato 1'!$S$3:$U$72,2,0)&amp;")")</f>
        <v/>
      </c>
      <c r="AK37" s="19" t="str">
        <f>IF('Extrato 1'!D37='Extrato 1'!$EF$5,'Extrato 1'!E37,"")</f>
        <v/>
      </c>
      <c r="AL37" s="19" t="str">
        <f>IF(AK37="","-",'Extrato 1'!$S37)</f>
        <v>-</v>
      </c>
      <c r="AM37" s="19" t="str">
        <v/>
      </c>
      <c r="AN37" s="19" t="str">
        <f>IF(AM37="","",VLOOKUP(AM37,'Extrato 1'!$S$3:$U$72,3,0))</f>
        <v/>
      </c>
      <c r="AO37" s="2" t="str">
        <f>IF(AM37="","",AN37&amp;" ("&amp;VLOOKUP(AM37,'Extrato 1'!$S$3:$U$72,2,0)&amp;")")</f>
        <v/>
      </c>
      <c r="AP37" s="19" t="str">
        <f>IF('Extrato 1'!D37='Extrato 1'!$EF$6,'Extrato 1'!E37,"")</f>
        <v/>
      </c>
      <c r="AQ37" s="19" t="str">
        <f>IF(AP37="","-",'Extrato 1'!$S37)</f>
        <v>-</v>
      </c>
      <c r="AR37" s="19" t="str">
        <v/>
      </c>
      <c r="AS37" s="19" t="str">
        <f>IF(AR37="","",VLOOKUP(AR37,'Extrato 1'!$S$3:$U$72,3,0))</f>
        <v/>
      </c>
      <c r="AT37" s="2" t="str">
        <f>IF(AR37="","",AS37&amp;" ("&amp;VLOOKUP(AR37,'Extrato 1'!$S$3:$U$72,2,0)&amp;")")</f>
        <v/>
      </c>
      <c r="AU37" s="19" t="str">
        <f>IF('Extrato 1'!D37='Extrato 1'!$EF$7,'Extrato 1'!E37,"")</f>
        <v/>
      </c>
      <c r="AV37" s="19" t="str">
        <f>IF(AU37="","-",'Extrato 1'!$S37)</f>
        <v>-</v>
      </c>
      <c r="AW37" s="19" t="str">
        <v/>
      </c>
      <c r="AX37" s="19" t="str">
        <f>IF(AW37="","",VLOOKUP(AW37,'Extrato 1'!$S$3:$U$72,3,0))</f>
        <v/>
      </c>
      <c r="AY37" s="2" t="str">
        <f>IF(AW37="","",AX37&amp;" ("&amp;VLOOKUP(AW37,'Extrato 1'!$S$3:$U$72,2,0)&amp;")")</f>
        <v/>
      </c>
      <c r="AZ37" s="19" t="str">
        <f>IF('Extrato 1'!D37='Extrato 1'!$EF$8,'Extrato 1'!E37,"")</f>
        <v/>
      </c>
      <c r="BA37" s="19" t="str">
        <f>IF(AZ37="","-",'Extrato 1'!$S37)</f>
        <v>-</v>
      </c>
      <c r="BB37" s="19" t="str">
        <v/>
      </c>
      <c r="BC37" s="19" t="str">
        <f>IF(BB37="","",VLOOKUP(BB37,'Extrato 1'!$S$3:$U$72,3,0))</f>
        <v/>
      </c>
      <c r="BD37" s="2" t="str">
        <f>IF(BB37="","",BC37&amp;" ("&amp;VLOOKUP(BB37,'Extrato 1'!$S$3:$U$72,2,0)&amp;")")</f>
        <v/>
      </c>
      <c r="BE37" s="19" t="str">
        <f>IF('Extrato 1'!D37='Extrato 1'!$EF$9,'Extrato 1'!E37,"")</f>
        <v/>
      </c>
      <c r="BF37" s="19" t="str">
        <f>IF(BE37="","-",'Extrato 1'!$S37)</f>
        <v>-</v>
      </c>
      <c r="BG37" s="19" t="str">
        <v/>
      </c>
      <c r="BH37" s="19" t="str">
        <f>IF(BG37="","",VLOOKUP(BG37,'Extrato 1'!$S$3:$U$72,3,0))</f>
        <v/>
      </c>
      <c r="BI37" s="2" t="str">
        <f>IF(BG37="","",BH37&amp;" ("&amp;VLOOKUP(BG37,'Extrato 1'!$S$3:$U$72,2,0)&amp;")")</f>
        <v/>
      </c>
      <c r="BJ37" s="8"/>
      <c r="BK37" s="19" t="str">
        <f>IF('Extrato 1'!D37='Extrato 1'!$EH$3,'Extrato 1'!E37,"")</f>
        <v/>
      </c>
      <c r="BL37" s="19" t="str">
        <f>IF(BK37="","-",'Extrato 1'!S37)</f>
        <v>-</v>
      </c>
      <c r="BM37" s="19" t="str">
        <v/>
      </c>
      <c r="BN37" s="19" t="str">
        <f>IF(BM37="","",VLOOKUP(BM37,'Extrato 1'!$S$3:$U$72,3,0))</f>
        <v/>
      </c>
      <c r="BO37" s="2" t="str">
        <f>IF(BM37="","",BN37&amp;" ("&amp;VLOOKUP(BM37,'Extrato 1'!$S$3:$U$72,2,0)&amp;")")</f>
        <v/>
      </c>
      <c r="BP37" s="19" t="str">
        <f>IF('Extrato 1'!D37='Extrato 1'!$EH$4,'Extrato 1'!E37,"")</f>
        <v/>
      </c>
      <c r="BQ37" s="19" t="str">
        <f>IF(BP37="","-",'Extrato 1'!$S37)</f>
        <v>-</v>
      </c>
      <c r="BR37" s="19" t="str">
        <v/>
      </c>
      <c r="BS37" s="19" t="str">
        <f>IF(BR37="","",VLOOKUP(BR37,'Extrato 1'!$S$3:$U$72,3,0))</f>
        <v/>
      </c>
      <c r="BT37" s="2" t="str">
        <f>IF(BR37="","",BS37&amp;" ("&amp;VLOOKUP(BR37,'Extrato 1'!$S$3:$U$72,2,0)&amp;")")</f>
        <v/>
      </c>
      <c r="BU37" s="19" t="str">
        <f>IF('Extrato 1'!D37='Extrato 1'!$EH$5,'Extrato 1'!E37,"")</f>
        <v/>
      </c>
      <c r="BV37" s="19" t="str">
        <f>IF(BU37="","-",'Extrato 1'!$S37)</f>
        <v>-</v>
      </c>
      <c r="BW37" s="19" t="str">
        <v/>
      </c>
      <c r="BX37" s="19" t="str">
        <f>IF(BW37="","",VLOOKUP(BW37,'Extrato 1'!$S$3:$U$72,3,0))</f>
        <v/>
      </c>
      <c r="BY37" s="2" t="str">
        <f>IF(BW37="","",BX37&amp;" ("&amp;VLOOKUP(BW37,'Extrato 1'!$S$3:$U$72,2,0)&amp;")")</f>
        <v/>
      </c>
      <c r="BZ37" s="19" t="str">
        <f>IF('Extrato 1'!D37='Extrato 1'!$EH$6,'Extrato 1'!E37,"")</f>
        <v/>
      </c>
      <c r="CA37" s="19" t="str">
        <f>IF(BZ37="","-",'Extrato 1'!$S37)</f>
        <v>-</v>
      </c>
      <c r="CB37" s="19" t="str">
        <v/>
      </c>
      <c r="CC37" s="19" t="str">
        <f>IF(CB37="","",VLOOKUP(CB37,'Extrato 1'!$S$3:$U$72,3,0))</f>
        <v/>
      </c>
      <c r="CD37" s="2" t="str">
        <f>IF(CB37="","",CC37&amp;" ("&amp;VLOOKUP(CB37,'Extrato 1'!$S$3:$U$72,2,0)&amp;")")</f>
        <v/>
      </c>
      <c r="CE37" s="19" t="str">
        <f>IF('Extrato 1'!D37='Extrato 1'!$EH$7,'Extrato 1'!E37,"")</f>
        <v/>
      </c>
      <c r="CF37" s="19" t="str">
        <f>IF(CE37="","-",'Extrato 1'!$S37)</f>
        <v>-</v>
      </c>
      <c r="CG37" s="19" t="str">
        <v/>
      </c>
      <c r="CH37" s="19" t="str">
        <f>IF(CG37="","",VLOOKUP(CG37,'Extrato 1'!$S$3:$U$72,3,0))</f>
        <v/>
      </c>
      <c r="CI37" s="2" t="str">
        <f>IF(CG37="","",CH37&amp;" ("&amp;VLOOKUP(CG37,'Extrato 1'!$S$3:$U$72,2,0)&amp;")")</f>
        <v/>
      </c>
      <c r="CJ37" s="19" t="str">
        <f>IF('Extrato 1'!D37='Extrato 1'!$EH$8,'Extrato 1'!E37,"")</f>
        <v/>
      </c>
      <c r="CK37" s="19" t="str">
        <f>IF(CJ37="","-",'Extrato 1'!$S37)</f>
        <v>-</v>
      </c>
      <c r="CL37" s="19" t="str">
        <v/>
      </c>
      <c r="CM37" s="19" t="str">
        <f>IF(CL37="","",VLOOKUP(CL37,'Extrato 1'!$S$3:$U$72,3,0))</f>
        <v/>
      </c>
      <c r="CN37" s="2" t="str">
        <f>IF(CL37="","",CM37&amp;" ("&amp;VLOOKUP(CL37,'Extrato 1'!$S$3:$U$72,2,0)&amp;")")</f>
        <v/>
      </c>
      <c r="CO37" s="19" t="str">
        <f>IF('Extrato 1'!D37='Extrato 1'!$EH$9,'Extrato 1'!E37,"")</f>
        <v/>
      </c>
      <c r="CP37" s="19" t="str">
        <f>IF(CO37="","-",'Extrato 1'!$S37)</f>
        <v>-</v>
      </c>
      <c r="CQ37" s="19" t="str">
        <v/>
      </c>
      <c r="CR37" s="19" t="str">
        <f>IF(CQ37="","",VLOOKUP(CQ37,'Extrato 1'!$S$3:$U$72,3,0))</f>
        <v/>
      </c>
      <c r="CS37" s="2" t="str">
        <f>IF(CQ37="","",CR37&amp;" ("&amp;VLOOKUP(CQ37,'Extrato 1'!$S$3:$U$72,2,0)&amp;")")</f>
        <v/>
      </c>
      <c r="CU37" s="19" t="str">
        <f>IF('Extrato 1'!D37='Extrato 1'!$EJ$3,'Extrato 1'!E37,"")</f>
        <v/>
      </c>
      <c r="CV37" s="19" t="str">
        <f>IF(CU37="","-",'Extrato 1'!S37)</f>
        <v>-</v>
      </c>
      <c r="CW37" s="19" t="str">
        <v/>
      </c>
      <c r="CX37" s="19" t="str">
        <f>IF(CW37="","",VLOOKUP(CW37,'Extrato 1'!$S$3:$U$72,3,0))</f>
        <v/>
      </c>
      <c r="CY37" s="2" t="str">
        <f>IF(CW37="","",CX37&amp;" ("&amp;VLOOKUP(CW37,'Extrato 1'!$S$3:$U$72,2,0)&amp;")")</f>
        <v/>
      </c>
      <c r="CZ37" s="19" t="str">
        <f>IF('Extrato 1'!D37='Extrato 1'!$EJ$4,'Extrato 1'!E37,"")</f>
        <v/>
      </c>
      <c r="DA37" s="19" t="str">
        <f>IF(CZ37="","-",'Extrato 1'!$S37)</f>
        <v>-</v>
      </c>
      <c r="DB37" s="19" t="str">
        <v/>
      </c>
      <c r="DC37" s="19" t="str">
        <f>IF(DB37="","",VLOOKUP(DB37,'Extrato 1'!$S$3:$U$72,3,0))</f>
        <v/>
      </c>
      <c r="DD37" s="2" t="str">
        <f>IF(DB37="","",DC37&amp;" ("&amp;VLOOKUP(DB37,'Extrato 1'!$S$3:$U$72,2,0)&amp;")")</f>
        <v/>
      </c>
      <c r="DE37" s="19" t="str">
        <f>IF('Extrato 1'!D37='Extrato 1'!$EJ$5,'Extrato 1'!E37,"")</f>
        <v/>
      </c>
      <c r="DF37" s="19" t="str">
        <f>IF(DE37="","-",'Extrato 1'!$S37)</f>
        <v>-</v>
      </c>
      <c r="DG37" s="19" t="str">
        <v/>
      </c>
      <c r="DH37" s="19" t="str">
        <f>IF(DG37="","",VLOOKUP(DG37,'Extrato 1'!$S$3:$U$72,3,0))</f>
        <v/>
      </c>
      <c r="DI37" s="2" t="str">
        <f>IF(DG37="","",DH37&amp;" ("&amp;VLOOKUP(DG37,'Extrato 1'!$S$3:$U$72,2,0)&amp;")")</f>
        <v/>
      </c>
      <c r="DJ37" s="19" t="str">
        <f>IF('Extrato 1'!D37='Extrato 1'!$EJ$6,'Extrato 1'!E37,"")</f>
        <v/>
      </c>
      <c r="DK37" s="19" t="str">
        <f>IF(DJ37="","-",'Extrato 1'!$S37)</f>
        <v>-</v>
      </c>
      <c r="DL37" s="19" t="str">
        <v/>
      </c>
      <c r="DM37" s="19" t="str">
        <f>IF(DL37="","",VLOOKUP(DL37,'Extrato 1'!$S$3:$U$72,3,0))</f>
        <v/>
      </c>
      <c r="DN37" s="2" t="str">
        <f>IF(DL37="","",DM37&amp;" ("&amp;VLOOKUP(DL37,'Extrato 1'!$S$3:$U$72,2,0)&amp;")")</f>
        <v/>
      </c>
      <c r="DO37" s="19" t="str">
        <f>IF('Extrato 1'!D37='Extrato 1'!$EJ$7,'Extrato 1'!E37,"")</f>
        <v/>
      </c>
      <c r="DP37" s="19" t="str">
        <f>IF(DO37="","-",'Extrato 1'!$S37)</f>
        <v>-</v>
      </c>
      <c r="DQ37" s="19" t="str">
        <v/>
      </c>
      <c r="DR37" s="19" t="str">
        <f>IF(DQ37="","",VLOOKUP(DQ37,'Extrato 1'!$S$3:$U$72,3,0))</f>
        <v/>
      </c>
      <c r="DS37" s="2" t="str">
        <f>IF(DQ37="","",DR37&amp;" ("&amp;VLOOKUP(DQ37,'Extrato 1'!$S$3:$U$72,2,0)&amp;")")</f>
        <v/>
      </c>
      <c r="DT37" s="19" t="str">
        <f>IF('Extrato 1'!D37='Extrato 1'!$EJ$8,'Extrato 1'!E37,"")</f>
        <v/>
      </c>
      <c r="DU37" s="19" t="str">
        <f>IF(DT37="","-",'Extrato 1'!$S37)</f>
        <v>-</v>
      </c>
      <c r="DV37" s="19" t="str">
        <v/>
      </c>
      <c r="DW37" s="19" t="str">
        <f>IF(DV37="","",VLOOKUP(DV37,'Extrato 1'!$S$3:$U$72,3,0))</f>
        <v/>
      </c>
      <c r="DX37" s="2" t="str">
        <f>IF(DV37="","",DW37&amp;" ("&amp;VLOOKUP(DV37,'Extrato 1'!$S$3:$U$72,2,0)&amp;")")</f>
        <v/>
      </c>
      <c r="DY37" s="19" t="str">
        <f>IF('Extrato 1'!D37='Extrato 1'!$EJ$9,'Extrato 1'!E37,"")</f>
        <v/>
      </c>
      <c r="DZ37" s="19" t="str">
        <f>IF(DY37="","-",'Extrato 1'!$S37)</f>
        <v>-</v>
      </c>
      <c r="EA37" s="19" t="str">
        <v/>
      </c>
      <c r="EB37" s="19" t="str">
        <f>IF(EA37="","",VLOOKUP(EA37,'Extrato 1'!$S$3:$U$72,3,0))</f>
        <v/>
      </c>
      <c r="EC37" s="2" t="str">
        <f>IF(EA37="","",EB37&amp;" ("&amp;VLOOKUP(EA37,'Extrato 1'!$S$3:$U$72,2,0)&amp;")")</f>
        <v/>
      </c>
      <c r="FM37" s="78">
        <v>35</v>
      </c>
      <c r="FN37" s="78" t="str">
        <f>IF('Extrato 1'!$FG$13='Extrato 1'!$GB$29,'Extrato 1'!AE37,IF('Extrato 1'!$FG$13='Extrato 1'!$GC$29,'Extrato 1'!BO37,IF('Extrato 1'!$FG$13='Extrato 1'!$EJ$2,'Extrato 1'!CY37,"")))</f>
        <v/>
      </c>
      <c r="FO37" s="78">
        <v>35</v>
      </c>
      <c r="FP37" s="78" t="str">
        <f>IF('Extrato 1'!$FG$13='Extrato 1'!$GB$29,'Extrato 1'!AJ37,IF('Extrato 1'!$FG$13='Extrato 1'!$GC$29,'Extrato 1'!BT37,IF('Extrato 1'!$FG$13='Extrato 1'!$EJ$2,'Extrato 1'!DD37,"")))</f>
        <v/>
      </c>
      <c r="FQ37" s="78">
        <v>35</v>
      </c>
      <c r="FR37" s="78" t="str">
        <f>IF('Extrato 1'!$FG$13='Extrato 1'!$GB$29,'Extrato 1'!AO37,IF('Extrato 1'!$FG$13='Extrato 1'!$GC$29,'Extrato 1'!BY37,IF('Extrato 1'!$FG$13='Extrato 1'!$EJ$2,'Extrato 1'!DI37,"")))</f>
        <v/>
      </c>
      <c r="FS37" s="78">
        <v>35</v>
      </c>
      <c r="FT37" s="78" t="str">
        <f>IF('Extrato 1'!$FG$13='Extrato 1'!$GB$29,'Extrato 1'!AT37,IF('Extrato 1'!$FG$13='Extrato 1'!$GC$29,'Extrato 1'!CD37,IF('Extrato 1'!$FG$13='Extrato 1'!$EJ$2,'Extrato 1'!DN37,"")))</f>
        <v/>
      </c>
      <c r="FU37" s="78">
        <v>35</v>
      </c>
      <c r="FV37" s="78" t="str">
        <f>IF('Extrato 1'!$FG$13='Extrato 1'!$GB$29,'Extrato 1'!AY37,IF('Extrato 1'!$FG$13='Extrato 1'!$GC$29,'Extrato 1'!CI37,IF('Extrato 1'!$FG$13='Extrato 1'!$EJ$2,'Extrato 1'!DS37,"")))</f>
        <v/>
      </c>
      <c r="FW37" s="78">
        <v>35</v>
      </c>
      <c r="FX37" s="78" t="str">
        <f>IF('Extrato 1'!$FG$13='Extrato 1'!$GB$29,'Extrato 1'!BD37,IF('Extrato 1'!$FG$13='Extrato 1'!$GC$29,'Extrato 1'!CN37,IF('Extrato 1'!$FG$13='Extrato 1'!$EJ$2,'Extrato 1'!DX37,"")))</f>
        <v/>
      </c>
      <c r="FY37" s="78">
        <v>35</v>
      </c>
      <c r="FZ37" s="78" t="str">
        <f>IF('Extrato 1'!$FG$13='Extrato 1'!$GB$29,'Extrato 1'!BI37,IF('Extrato 1'!$FG$13='Extrato 1'!$GC$29,'Extrato 1'!CS37,IF('Extrato 1'!$FG$13='Extrato 1'!$EJ$2,'Extrato 1'!EC37,"")))</f>
        <v/>
      </c>
      <c r="GK37" s="10" t="s">
        <v>3</v>
      </c>
      <c r="GL37" s="9" t="e">
        <f>IF(GK35=0,"",IF(GL35=0,"",IF((GL35-GK35)/GK35&lt;0,((GL35-GK35)/GK35)*-1,(GL35-GK35)/GK35)))</f>
        <v>#VALUE!</v>
      </c>
      <c r="GM37" s="9" t="e">
        <f>IF(GK35=0,"",IF(GM35=0,"",IF((GM35-GK35)/GK35&lt;0,((GM35-GK35)/GK35)*-1,(GM35-GK35)/GK35)))</f>
        <v>#VALUE!</v>
      </c>
      <c r="GN37" s="9" t="e">
        <f>IF(GK35=0,"",IF(GN35=0,"",IF((GN35-GK35)/GK35&lt;0,((GN35-GK35)/GK35)*-1,(GN35-GK35)/GK35)))</f>
        <v>#VALUE!</v>
      </c>
      <c r="GO37" s="9" t="e">
        <f>IF(GK35=0,"",IF(GO35=0,"",IF((GO35-GK35)/GK35&lt;0,((GO35-GK35)/GK35)*-1,(GO35-GK35)/GK35)))</f>
        <v>#VALUE!</v>
      </c>
      <c r="GP37" s="9" t="e">
        <f>IF(GK35=0,"",IF(GP35=0,"",IF((GP35-GK35)/GK35&lt;0,((GP35-GK35)/GK35)*-1,(GP35-GK35)/GK35)))</f>
        <v>#VALUE!</v>
      </c>
      <c r="GQ37" s="9" t="e">
        <f>IF(GK35=0,"",IF(GQ35=0,"",IF((GQ35-GK35)/GK35&lt;0,((GQ35-GK35)/GK35)*-1,(GQ35-GK35)/GK35)))</f>
        <v>#VALUE!</v>
      </c>
      <c r="MB37" s="32">
        <f t="shared" si="12"/>
        <v>33</v>
      </c>
      <c r="MC37" s="32">
        <v>35</v>
      </c>
      <c r="MD37" s="32" t="str">
        <f>IF('Extrato 1'!X35=0,"",'Extrato 1'!X35)</f>
        <v/>
      </c>
      <c r="ME37" s="32"/>
      <c r="MF37" s="32"/>
      <c r="MG37" s="32"/>
      <c r="MH37" s="32"/>
      <c r="MI37" s="32"/>
      <c r="MJ37" s="32"/>
      <c r="MK37" s="32"/>
      <c r="ML37" s="32"/>
      <c r="MM37" s="32"/>
      <c r="MN37" s="32"/>
      <c r="MO37" s="32"/>
      <c r="MP37" s="32"/>
      <c r="MQ37" s="32"/>
      <c r="MR37" s="32"/>
      <c r="MS37" s="32"/>
      <c r="MT37" s="32"/>
      <c r="MU37" s="32"/>
      <c r="MV37" s="32"/>
      <c r="MW37" s="32"/>
      <c r="MX37" s="32"/>
      <c r="MY37" s="32"/>
      <c r="MZ37" s="32"/>
      <c r="NA37" s="32"/>
      <c r="NB37" s="32"/>
      <c r="NC37" s="32"/>
      <c r="ND37" s="32"/>
      <c r="NE37" s="32"/>
    </row>
    <row r="38" spans="2:369" ht="15" customHeight="1" x14ac:dyDescent="0.25">
      <c r="B38" s="19">
        <f>'Extrato 1'!MC40</f>
        <v>38</v>
      </c>
      <c r="C38" s="7">
        <f>Esboço!AX36</f>
        <v>36</v>
      </c>
      <c r="D38" s="4"/>
      <c r="E38" s="3"/>
      <c r="F38" s="19" t="str">
        <f t="shared" si="0"/>
        <v>-</v>
      </c>
      <c r="G38" s="19" t="str">
        <f t="shared" si="1"/>
        <v>-</v>
      </c>
      <c r="H38" s="22" t="str">
        <v/>
      </c>
      <c r="I38" s="22" t="str">
        <v/>
      </c>
      <c r="J38" s="76" t="str">
        <f>IFERROR(IF('Análise Quantitativa'!$D$30="Máximo",RANK(D38,$D$3:$D$72,0),IF('Análise Quantitativa'!$D$30="Mínimo",RANK(D38,$D$3:$D$72,1),IF('Análise Quantitativa'!$D$30="- Mínimo",RANK(D38,$D$3:$D$72,1),""))),"")</f>
        <v/>
      </c>
      <c r="K38" s="76" t="str">
        <f>IFERROR(IF('Análise Quantitativa'!$D$30="Máximo",_xlfn.RANK.EQ(D38,$D$3:$D$72,0)+COUNTIF($D$3:D38,D38)-1,IF('Análise Quantitativa'!$D$30="Mínimo",_xlfn.RANK.EQ(D38,$D$3:$D$72,1)+COUNTIF($D$3:D38,D38)-1,IF('Análise Quantitativa'!$D$30="- Mínimo",_xlfn.RANK.EQ(D38,$D$3:$D$72,1)+COUNTIF($D$3:D38,D38)-1,""))),"")</f>
        <v/>
      </c>
      <c r="L38" s="6" t="str">
        <f>IFERROR(IF(ISBLANK(D38),"",IF(AND(D38&gt;'Extrato 1'!$EW$3),'Extrato 1'!$HR$2,IF(AND(D38&lt;'Extrato 1'!$EX$3),'Extrato 1'!$HQ$2,'Extrato 1'!$HP$2))),"")</f>
        <v/>
      </c>
      <c r="M38" s="6" t="e">
        <f>IF((((IF(AND('Extrato 1'!D38&gt;'Extrato 1'!$EW$3),(('Extrato 1'!$EW$3-'Extrato 1'!D38)/'Extrato 1'!D38),IF(AND('Extrato 1'!D38&lt;'Extrato 1'!$EX$3),(('Extrato 1'!$EX$3-'Extrato 1'!D38)/'Extrato 1'!D38),'Extrato 1'!$HW$2)))))&lt;0,IF(AND('Extrato 1'!D38&gt;'Extrato 1'!$EW$3),(('Extrato 1'!$EW$3-'Extrato 1'!D38)/'Extrato 1'!D38),IF(AND('Extrato 1'!D38&lt;'Extrato 1'!$EX$3),(('Extrato 1'!$EX$3-'Extrato 1'!D38)/'Extrato 1'!D38),'Extrato 1'!$HW$2))*-1,IF(AND('Extrato 1'!D38&gt;'Extrato 1'!$EW$3),(('Extrato 1'!$EW$3-'Extrato 1'!D38)/'Extrato 1'!D38),IF(AND('Extrato 1'!D38&lt;'Extrato 1'!$EX$3),(('Extrato 1'!$EX$3-'Extrato 1'!D38)/'Extrato 1'!D38),'Extrato 1'!$HW$2)))</f>
        <v>#DIV/0!</v>
      </c>
      <c r="N38" s="6" t="str">
        <f>IF(AND(D38&gt;'Extrato 1'!$EW$3),M38,"")</f>
        <v/>
      </c>
      <c r="O38" s="6" t="e">
        <f>IF(D38&lt;'Extrato 1'!$EX$3,M38,"")</f>
        <v>#DIV/0!</v>
      </c>
      <c r="P38" s="5" t="str">
        <f>IF('Extrato 1'!L38='Extrato 1'!$HP$2,'Extrato 1'!D38,"")</f>
        <v/>
      </c>
      <c r="Q38" s="4" t="str">
        <f>IF(ISNA(HLOOKUP($Q$2,'Extrato 1'!$ME$3:$NE$74,B38,0)),"",IF(HLOOKUP($Q$2,'Extrato 1'!$ME$3:$NE$74,B38,0)="","",IF(HLOOKUP($Q$2,'Extrato 1'!$ME$3:$NE$74,B38,0)=0,"",HLOOKUP($Q$2,'Extrato 1'!$ME$3:$NE$74,B38,0))))</f>
        <v/>
      </c>
      <c r="S38" s="77" t="str">
        <f t="shared" si="6"/>
        <v/>
      </c>
      <c r="T38" s="19" t="str">
        <f t="shared" si="2"/>
        <v/>
      </c>
      <c r="U38" s="3"/>
      <c r="V38" s="19" t="str">
        <f t="shared" si="3"/>
        <v/>
      </c>
      <c r="X38" s="19" t="str">
        <f t="shared" si="4"/>
        <v/>
      </c>
      <c r="Y38" s="19" t="str">
        <f t="shared" si="5"/>
        <v/>
      </c>
      <c r="AA38" s="19" t="str">
        <f>IF('Extrato 1'!D38='Extrato 1'!$EF$3,'Extrato 1'!E38,"")</f>
        <v/>
      </c>
      <c r="AB38" s="19" t="str">
        <f>IF(AA38="","-",'Extrato 1'!S38)</f>
        <v>-</v>
      </c>
      <c r="AC38" s="19" t="str">
        <v/>
      </c>
      <c r="AD38" s="19" t="str">
        <f>IF(AC38="","",VLOOKUP(AC38,'Extrato 1'!$S$3:$U$72,3,0))</f>
        <v/>
      </c>
      <c r="AE38" s="2" t="str">
        <f>IF(AC38="","",AD38&amp;" ("&amp;VLOOKUP(AC38,'Extrato 1'!$S$3:$U$72,2,0)&amp;")")</f>
        <v/>
      </c>
      <c r="AF38" s="19" t="str">
        <f>IF('Extrato 1'!D38='Extrato 1'!$EF$4,'Extrato 1'!E38,"")</f>
        <v/>
      </c>
      <c r="AG38" s="19" t="str">
        <f>IF(AF38="","-",'Extrato 1'!$S38)</f>
        <v>-</v>
      </c>
      <c r="AH38" s="19" t="str">
        <v/>
      </c>
      <c r="AI38" s="19" t="str">
        <f>IF(AH38="","",VLOOKUP(AH38,'Extrato 1'!$S$3:$U$72,3,0))</f>
        <v/>
      </c>
      <c r="AJ38" s="2" t="str">
        <f>IF(AH38="","",AI38&amp;" ("&amp;VLOOKUP(AH38,'Extrato 1'!$S$3:$U$72,2,0)&amp;")")</f>
        <v/>
      </c>
      <c r="AK38" s="19" t="str">
        <f>IF('Extrato 1'!D38='Extrato 1'!$EF$5,'Extrato 1'!E38,"")</f>
        <v/>
      </c>
      <c r="AL38" s="19" t="str">
        <f>IF(AK38="","-",'Extrato 1'!$S38)</f>
        <v>-</v>
      </c>
      <c r="AM38" s="19" t="str">
        <v/>
      </c>
      <c r="AN38" s="19" t="str">
        <f>IF(AM38="","",VLOOKUP(AM38,'Extrato 1'!$S$3:$U$72,3,0))</f>
        <v/>
      </c>
      <c r="AO38" s="2" t="str">
        <f>IF(AM38="","",AN38&amp;" ("&amp;VLOOKUP(AM38,'Extrato 1'!$S$3:$U$72,2,0)&amp;")")</f>
        <v/>
      </c>
      <c r="AP38" s="19" t="str">
        <f>IF('Extrato 1'!D38='Extrato 1'!$EF$6,'Extrato 1'!E38,"")</f>
        <v/>
      </c>
      <c r="AQ38" s="19" t="str">
        <f>IF(AP38="","-",'Extrato 1'!$S38)</f>
        <v>-</v>
      </c>
      <c r="AR38" s="19" t="str">
        <v/>
      </c>
      <c r="AS38" s="19" t="str">
        <f>IF(AR38="","",VLOOKUP(AR38,'Extrato 1'!$S$3:$U$72,3,0))</f>
        <v/>
      </c>
      <c r="AT38" s="2" t="str">
        <f>IF(AR38="","",AS38&amp;" ("&amp;VLOOKUP(AR38,'Extrato 1'!$S$3:$U$72,2,0)&amp;")")</f>
        <v/>
      </c>
      <c r="AU38" s="19" t="str">
        <f>IF('Extrato 1'!D38='Extrato 1'!$EF$7,'Extrato 1'!E38,"")</f>
        <v/>
      </c>
      <c r="AV38" s="19" t="str">
        <f>IF(AU38="","-",'Extrato 1'!$S38)</f>
        <v>-</v>
      </c>
      <c r="AW38" s="19" t="str">
        <v/>
      </c>
      <c r="AX38" s="19" t="str">
        <f>IF(AW38="","",VLOOKUP(AW38,'Extrato 1'!$S$3:$U$72,3,0))</f>
        <v/>
      </c>
      <c r="AY38" s="2" t="str">
        <f>IF(AW38="","",AX38&amp;" ("&amp;VLOOKUP(AW38,'Extrato 1'!$S$3:$U$72,2,0)&amp;")")</f>
        <v/>
      </c>
      <c r="AZ38" s="19" t="str">
        <f>IF('Extrato 1'!D38='Extrato 1'!$EF$8,'Extrato 1'!E38,"")</f>
        <v/>
      </c>
      <c r="BA38" s="19" t="str">
        <f>IF(AZ38="","-",'Extrato 1'!$S38)</f>
        <v>-</v>
      </c>
      <c r="BB38" s="19" t="str">
        <v/>
      </c>
      <c r="BC38" s="19" t="str">
        <f>IF(BB38="","",VLOOKUP(BB38,'Extrato 1'!$S$3:$U$72,3,0))</f>
        <v/>
      </c>
      <c r="BD38" s="2" t="str">
        <f>IF(BB38="","",BC38&amp;" ("&amp;VLOOKUP(BB38,'Extrato 1'!$S$3:$U$72,2,0)&amp;")")</f>
        <v/>
      </c>
      <c r="BE38" s="19" t="str">
        <f>IF('Extrato 1'!D38='Extrato 1'!$EF$9,'Extrato 1'!E38,"")</f>
        <v/>
      </c>
      <c r="BF38" s="19" t="str">
        <f>IF(BE38="","-",'Extrato 1'!$S38)</f>
        <v>-</v>
      </c>
      <c r="BG38" s="19" t="str">
        <v/>
      </c>
      <c r="BH38" s="19" t="str">
        <f>IF(BG38="","",VLOOKUP(BG38,'Extrato 1'!$S$3:$U$72,3,0))</f>
        <v/>
      </c>
      <c r="BI38" s="2" t="str">
        <f>IF(BG38="","",BH38&amp;" ("&amp;VLOOKUP(BG38,'Extrato 1'!$S$3:$U$72,2,0)&amp;")")</f>
        <v/>
      </c>
      <c r="BJ38" s="8"/>
      <c r="BK38" s="19" t="str">
        <f>IF('Extrato 1'!D38='Extrato 1'!$EH$3,'Extrato 1'!E38,"")</f>
        <v/>
      </c>
      <c r="BL38" s="19" t="str">
        <f>IF(BK38="","-",'Extrato 1'!S38)</f>
        <v>-</v>
      </c>
      <c r="BM38" s="19" t="str">
        <v/>
      </c>
      <c r="BN38" s="19" t="str">
        <f>IF(BM38="","",VLOOKUP(BM38,'Extrato 1'!$S$3:$U$72,3,0))</f>
        <v/>
      </c>
      <c r="BO38" s="2" t="str">
        <f>IF(BM38="","",BN38&amp;" ("&amp;VLOOKUP(BM38,'Extrato 1'!$S$3:$U$72,2,0)&amp;")")</f>
        <v/>
      </c>
      <c r="BP38" s="19" t="str">
        <f>IF('Extrato 1'!D38='Extrato 1'!$EH$4,'Extrato 1'!E38,"")</f>
        <v/>
      </c>
      <c r="BQ38" s="19" t="str">
        <f>IF(BP38="","-",'Extrato 1'!$S38)</f>
        <v>-</v>
      </c>
      <c r="BR38" s="19" t="str">
        <v/>
      </c>
      <c r="BS38" s="19" t="str">
        <f>IF(BR38="","",VLOOKUP(BR38,'Extrato 1'!$S$3:$U$72,3,0))</f>
        <v/>
      </c>
      <c r="BT38" s="2" t="str">
        <f>IF(BR38="","",BS38&amp;" ("&amp;VLOOKUP(BR38,'Extrato 1'!$S$3:$U$72,2,0)&amp;")")</f>
        <v/>
      </c>
      <c r="BU38" s="19" t="str">
        <f>IF('Extrato 1'!D38='Extrato 1'!$EH$5,'Extrato 1'!E38,"")</f>
        <v/>
      </c>
      <c r="BV38" s="19" t="str">
        <f>IF(BU38="","-",'Extrato 1'!$S38)</f>
        <v>-</v>
      </c>
      <c r="BW38" s="19" t="str">
        <v/>
      </c>
      <c r="BX38" s="19" t="str">
        <f>IF(BW38="","",VLOOKUP(BW38,'Extrato 1'!$S$3:$U$72,3,0))</f>
        <v/>
      </c>
      <c r="BY38" s="2" t="str">
        <f>IF(BW38="","",BX38&amp;" ("&amp;VLOOKUP(BW38,'Extrato 1'!$S$3:$U$72,2,0)&amp;")")</f>
        <v/>
      </c>
      <c r="BZ38" s="19" t="str">
        <f>IF('Extrato 1'!D38='Extrato 1'!$EH$6,'Extrato 1'!E38,"")</f>
        <v/>
      </c>
      <c r="CA38" s="19" t="str">
        <f>IF(BZ38="","-",'Extrato 1'!$S38)</f>
        <v>-</v>
      </c>
      <c r="CB38" s="19" t="str">
        <v/>
      </c>
      <c r="CC38" s="19" t="str">
        <f>IF(CB38="","",VLOOKUP(CB38,'Extrato 1'!$S$3:$U$72,3,0))</f>
        <v/>
      </c>
      <c r="CD38" s="2" t="str">
        <f>IF(CB38="","",CC38&amp;" ("&amp;VLOOKUP(CB38,'Extrato 1'!$S$3:$U$72,2,0)&amp;")")</f>
        <v/>
      </c>
      <c r="CE38" s="19" t="str">
        <f>IF('Extrato 1'!D38='Extrato 1'!$EH$7,'Extrato 1'!E38,"")</f>
        <v/>
      </c>
      <c r="CF38" s="19" t="str">
        <f>IF(CE38="","-",'Extrato 1'!$S38)</f>
        <v>-</v>
      </c>
      <c r="CG38" s="19" t="str">
        <v/>
      </c>
      <c r="CH38" s="19" t="str">
        <f>IF(CG38="","",VLOOKUP(CG38,'Extrato 1'!$S$3:$U$72,3,0))</f>
        <v/>
      </c>
      <c r="CI38" s="2" t="str">
        <f>IF(CG38="","",CH38&amp;" ("&amp;VLOOKUP(CG38,'Extrato 1'!$S$3:$U$72,2,0)&amp;")")</f>
        <v/>
      </c>
      <c r="CJ38" s="19" t="str">
        <f>IF('Extrato 1'!D38='Extrato 1'!$EH$8,'Extrato 1'!E38,"")</f>
        <v/>
      </c>
      <c r="CK38" s="19" t="str">
        <f>IF(CJ38="","-",'Extrato 1'!$S38)</f>
        <v>-</v>
      </c>
      <c r="CL38" s="19" t="str">
        <v/>
      </c>
      <c r="CM38" s="19" t="str">
        <f>IF(CL38="","",VLOOKUP(CL38,'Extrato 1'!$S$3:$U$72,3,0))</f>
        <v/>
      </c>
      <c r="CN38" s="2" t="str">
        <f>IF(CL38="","",CM38&amp;" ("&amp;VLOOKUP(CL38,'Extrato 1'!$S$3:$U$72,2,0)&amp;")")</f>
        <v/>
      </c>
      <c r="CO38" s="19" t="str">
        <f>IF('Extrato 1'!D38='Extrato 1'!$EH$9,'Extrato 1'!E38,"")</f>
        <v/>
      </c>
      <c r="CP38" s="19" t="str">
        <f>IF(CO38="","-",'Extrato 1'!$S38)</f>
        <v>-</v>
      </c>
      <c r="CQ38" s="19" t="str">
        <v/>
      </c>
      <c r="CR38" s="19" t="str">
        <f>IF(CQ38="","",VLOOKUP(CQ38,'Extrato 1'!$S$3:$U$72,3,0))</f>
        <v/>
      </c>
      <c r="CS38" s="2" t="str">
        <f>IF(CQ38="","",CR38&amp;" ("&amp;VLOOKUP(CQ38,'Extrato 1'!$S$3:$U$72,2,0)&amp;")")</f>
        <v/>
      </c>
      <c r="CU38" s="19">
        <f>IF('Extrato 1'!D38='Extrato 1'!$EJ$3,'Extrato 1'!E38,"")</f>
        <v>0</v>
      </c>
      <c r="CV38" s="19" t="str">
        <f>IF(CU38="","-",'Extrato 1'!S38)</f>
        <v/>
      </c>
      <c r="CW38" s="19" t="str">
        <v/>
      </c>
      <c r="CX38" s="19" t="str">
        <f>IF(CW38="","",VLOOKUP(CW38,'Extrato 1'!$S$3:$U$72,3,0))</f>
        <v/>
      </c>
      <c r="CY38" s="2" t="str">
        <f>IF(CW38="","",CX38&amp;" ("&amp;VLOOKUP(CW38,'Extrato 1'!$S$3:$U$72,2,0)&amp;")")</f>
        <v/>
      </c>
      <c r="CZ38" s="19">
        <f>IF('Extrato 1'!D38='Extrato 1'!$EJ$4,'Extrato 1'!E38,"")</f>
        <v>0</v>
      </c>
      <c r="DA38" s="19" t="str">
        <f>IF(CZ38="","-",'Extrato 1'!$S38)</f>
        <v/>
      </c>
      <c r="DB38" s="19" t="str">
        <v/>
      </c>
      <c r="DC38" s="19" t="str">
        <f>IF(DB38="","",VLOOKUP(DB38,'Extrato 1'!$S$3:$U$72,3,0))</f>
        <v/>
      </c>
      <c r="DD38" s="2" t="str">
        <f>IF(DB38="","",DC38&amp;" ("&amp;VLOOKUP(DB38,'Extrato 1'!$S$3:$U$72,2,0)&amp;")")</f>
        <v/>
      </c>
      <c r="DE38" s="19">
        <f>IF('Extrato 1'!D38='Extrato 1'!$EJ$5,'Extrato 1'!E38,"")</f>
        <v>0</v>
      </c>
      <c r="DF38" s="19" t="str">
        <f>IF(DE38="","-",'Extrato 1'!$S38)</f>
        <v/>
      </c>
      <c r="DG38" s="19" t="str">
        <v/>
      </c>
      <c r="DH38" s="19" t="str">
        <f>IF(DG38="","",VLOOKUP(DG38,'Extrato 1'!$S$3:$U$72,3,0))</f>
        <v/>
      </c>
      <c r="DI38" s="2" t="str">
        <f>IF(DG38="","",DH38&amp;" ("&amp;VLOOKUP(DG38,'Extrato 1'!$S$3:$U$72,2,0)&amp;")")</f>
        <v/>
      </c>
      <c r="DJ38" s="19">
        <f>IF('Extrato 1'!D38='Extrato 1'!$EJ$6,'Extrato 1'!E38,"")</f>
        <v>0</v>
      </c>
      <c r="DK38" s="19" t="str">
        <f>IF(DJ38="","-",'Extrato 1'!$S38)</f>
        <v/>
      </c>
      <c r="DL38" s="19" t="str">
        <v/>
      </c>
      <c r="DM38" s="19" t="str">
        <f>IF(DL38="","",VLOOKUP(DL38,'Extrato 1'!$S$3:$U$72,3,0))</f>
        <v/>
      </c>
      <c r="DN38" s="2" t="str">
        <f>IF(DL38="","",DM38&amp;" ("&amp;VLOOKUP(DL38,'Extrato 1'!$S$3:$U$72,2,0)&amp;")")</f>
        <v/>
      </c>
      <c r="DO38" s="19">
        <f>IF('Extrato 1'!D38='Extrato 1'!$EJ$7,'Extrato 1'!E38,"")</f>
        <v>0</v>
      </c>
      <c r="DP38" s="19" t="str">
        <f>IF(DO38="","-",'Extrato 1'!$S38)</f>
        <v/>
      </c>
      <c r="DQ38" s="19" t="str">
        <v/>
      </c>
      <c r="DR38" s="19" t="str">
        <f>IF(DQ38="","",VLOOKUP(DQ38,'Extrato 1'!$S$3:$U$72,3,0))</f>
        <v/>
      </c>
      <c r="DS38" s="2" t="str">
        <f>IF(DQ38="","",DR38&amp;" ("&amp;VLOOKUP(DQ38,'Extrato 1'!$S$3:$U$72,2,0)&amp;")")</f>
        <v/>
      </c>
      <c r="DT38" s="19">
        <f>IF('Extrato 1'!D38='Extrato 1'!$EJ$8,'Extrato 1'!E38,"")</f>
        <v>0</v>
      </c>
      <c r="DU38" s="19" t="str">
        <f>IF(DT38="","-",'Extrato 1'!$S38)</f>
        <v/>
      </c>
      <c r="DV38" s="19" t="str">
        <v/>
      </c>
      <c r="DW38" s="19" t="str">
        <f>IF(DV38="","",VLOOKUP(DV38,'Extrato 1'!$S$3:$U$72,3,0))</f>
        <v/>
      </c>
      <c r="DX38" s="2" t="str">
        <f>IF(DV38="","",DW38&amp;" ("&amp;VLOOKUP(DV38,'Extrato 1'!$S$3:$U$72,2,0)&amp;")")</f>
        <v/>
      </c>
      <c r="DY38" s="19">
        <f>IF('Extrato 1'!D38='Extrato 1'!$EJ$9,'Extrato 1'!E38,"")</f>
        <v>0</v>
      </c>
      <c r="DZ38" s="19" t="str">
        <f>IF(DY38="","-",'Extrato 1'!$S38)</f>
        <v/>
      </c>
      <c r="EA38" s="19" t="str">
        <v/>
      </c>
      <c r="EB38" s="19" t="str">
        <f>IF(EA38="","",VLOOKUP(EA38,'Extrato 1'!$S$3:$U$72,3,0))</f>
        <v/>
      </c>
      <c r="EC38" s="2" t="str">
        <f>IF(EA38="","",EB38&amp;" ("&amp;VLOOKUP(EA38,'Extrato 1'!$S$3:$U$72,2,0)&amp;")")</f>
        <v/>
      </c>
      <c r="FM38" s="78">
        <v>36</v>
      </c>
      <c r="FN38" s="78" t="str">
        <f>IF('Extrato 1'!$FG$13='Extrato 1'!$GB$29,'Extrato 1'!AE38,IF('Extrato 1'!$FG$13='Extrato 1'!$GC$29,'Extrato 1'!BO38,IF('Extrato 1'!$FG$13='Extrato 1'!$EJ$2,'Extrato 1'!CY38,"")))</f>
        <v/>
      </c>
      <c r="FO38" s="78">
        <v>36</v>
      </c>
      <c r="FP38" s="78" t="str">
        <f>IF('Extrato 1'!$FG$13='Extrato 1'!$GB$29,'Extrato 1'!AJ38,IF('Extrato 1'!$FG$13='Extrato 1'!$GC$29,'Extrato 1'!BT38,IF('Extrato 1'!$FG$13='Extrato 1'!$EJ$2,'Extrato 1'!DD38,"")))</f>
        <v/>
      </c>
      <c r="FQ38" s="78">
        <v>36</v>
      </c>
      <c r="FR38" s="78" t="str">
        <f>IF('Extrato 1'!$FG$13='Extrato 1'!$GB$29,'Extrato 1'!AO38,IF('Extrato 1'!$FG$13='Extrato 1'!$GC$29,'Extrato 1'!BY38,IF('Extrato 1'!$FG$13='Extrato 1'!$EJ$2,'Extrato 1'!DI38,"")))</f>
        <v/>
      </c>
      <c r="FS38" s="78">
        <v>36</v>
      </c>
      <c r="FT38" s="78" t="str">
        <f>IF('Extrato 1'!$FG$13='Extrato 1'!$GB$29,'Extrato 1'!AT38,IF('Extrato 1'!$FG$13='Extrato 1'!$GC$29,'Extrato 1'!CD38,IF('Extrato 1'!$FG$13='Extrato 1'!$EJ$2,'Extrato 1'!DN38,"")))</f>
        <v/>
      </c>
      <c r="FU38" s="78">
        <v>36</v>
      </c>
      <c r="FV38" s="78" t="str">
        <f>IF('Extrato 1'!$FG$13='Extrato 1'!$GB$29,'Extrato 1'!AY38,IF('Extrato 1'!$FG$13='Extrato 1'!$GC$29,'Extrato 1'!CI38,IF('Extrato 1'!$FG$13='Extrato 1'!$EJ$2,'Extrato 1'!DS38,"")))</f>
        <v/>
      </c>
      <c r="FW38" s="78">
        <v>36</v>
      </c>
      <c r="FX38" s="78" t="str">
        <f>IF('Extrato 1'!$FG$13='Extrato 1'!$GB$29,'Extrato 1'!BD38,IF('Extrato 1'!$FG$13='Extrato 1'!$GC$29,'Extrato 1'!CN38,IF('Extrato 1'!$FG$13='Extrato 1'!$EJ$2,'Extrato 1'!DX38,"")))</f>
        <v/>
      </c>
      <c r="FY38" s="78">
        <v>36</v>
      </c>
      <c r="FZ38" s="78" t="str">
        <f>IF('Extrato 1'!$FG$13='Extrato 1'!$GB$29,'Extrato 1'!BI38,IF('Extrato 1'!$FG$13='Extrato 1'!$GC$29,'Extrato 1'!CS38,IF('Extrato 1'!$FG$13='Extrato 1'!$EJ$2,'Extrato 1'!EC38,"")))</f>
        <v/>
      </c>
      <c r="MB38" s="32">
        <f t="shared" si="12"/>
        <v>34</v>
      </c>
      <c r="MC38" s="32">
        <v>36</v>
      </c>
      <c r="MD38" s="32" t="str">
        <f>IF('Extrato 1'!X36=0,"",'Extrato 1'!X36)</f>
        <v/>
      </c>
      <c r="ME38" s="32"/>
      <c r="MF38" s="32"/>
      <c r="MG38" s="32"/>
      <c r="MH38" s="32"/>
      <c r="MI38" s="32"/>
      <c r="MJ38" s="32"/>
      <c r="MK38" s="32"/>
      <c r="ML38" s="32"/>
      <c r="MM38" s="32"/>
      <c r="MN38" s="32"/>
      <c r="MO38" s="32"/>
      <c r="MP38" s="32"/>
      <c r="MQ38" s="32"/>
      <c r="MR38" s="32"/>
      <c r="MS38" s="32"/>
      <c r="MT38" s="32"/>
      <c r="MU38" s="32"/>
      <c r="MV38" s="32"/>
      <c r="MW38" s="32"/>
      <c r="MX38" s="32"/>
      <c r="MY38" s="32"/>
      <c r="MZ38" s="32"/>
      <c r="NA38" s="32"/>
      <c r="NB38" s="32"/>
      <c r="NC38" s="32"/>
      <c r="ND38" s="32"/>
      <c r="NE38" s="32"/>
    </row>
    <row r="39" spans="2:369" ht="15" customHeight="1" x14ac:dyDescent="0.25">
      <c r="B39" s="19">
        <f>'Extrato 1'!MC41</f>
        <v>39</v>
      </c>
      <c r="C39" s="7">
        <f>Esboço!AX37</f>
        <v>37</v>
      </c>
      <c r="D39" s="4"/>
      <c r="E39" s="3"/>
      <c r="F39" s="19" t="str">
        <f t="shared" si="0"/>
        <v>-</v>
      </c>
      <c r="G39" s="19" t="str">
        <f t="shared" si="1"/>
        <v>-</v>
      </c>
      <c r="H39" s="22" t="str">
        <v/>
      </c>
      <c r="I39" s="22" t="str">
        <v/>
      </c>
      <c r="J39" s="76" t="str">
        <f>IFERROR(IF('Análise Quantitativa'!$D$30="Máximo",RANK(D39,$D$3:$D$72,0),IF('Análise Quantitativa'!$D$30="Mínimo",RANK(D39,$D$3:$D$72,1),IF('Análise Quantitativa'!$D$30="- Mínimo",RANK(D39,$D$3:$D$72,1),""))),"")</f>
        <v/>
      </c>
      <c r="K39" s="76" t="str">
        <f>IFERROR(IF('Análise Quantitativa'!$D$30="Máximo",_xlfn.RANK.EQ(D39,$D$3:$D$72,0)+COUNTIF($D$3:D39,D39)-1,IF('Análise Quantitativa'!$D$30="Mínimo",_xlfn.RANK.EQ(D39,$D$3:$D$72,1)+COUNTIF($D$3:D39,D39)-1,IF('Análise Quantitativa'!$D$30="- Mínimo",_xlfn.RANK.EQ(D39,$D$3:$D$72,1)+COUNTIF($D$3:D39,D39)-1,""))),"")</f>
        <v/>
      </c>
      <c r="L39" s="6" t="str">
        <f>IFERROR(IF(ISBLANK(D39),"",IF(AND(D39&gt;'Extrato 1'!$EW$3),'Extrato 1'!$HR$2,IF(AND(D39&lt;'Extrato 1'!$EX$3),'Extrato 1'!$HQ$2,'Extrato 1'!$HP$2))),"")</f>
        <v/>
      </c>
      <c r="M39" s="6" t="e">
        <f>IF((((IF(AND('Extrato 1'!D39&gt;'Extrato 1'!$EW$3),(('Extrato 1'!$EW$3-'Extrato 1'!D39)/'Extrato 1'!D39),IF(AND('Extrato 1'!D39&lt;'Extrato 1'!$EX$3),(('Extrato 1'!$EX$3-'Extrato 1'!D39)/'Extrato 1'!D39),'Extrato 1'!$HW$2)))))&lt;0,IF(AND('Extrato 1'!D39&gt;'Extrato 1'!$EW$3),(('Extrato 1'!$EW$3-'Extrato 1'!D39)/'Extrato 1'!D39),IF(AND('Extrato 1'!D39&lt;'Extrato 1'!$EX$3),(('Extrato 1'!$EX$3-'Extrato 1'!D39)/'Extrato 1'!D39),'Extrato 1'!$HW$2))*-1,IF(AND('Extrato 1'!D39&gt;'Extrato 1'!$EW$3),(('Extrato 1'!$EW$3-'Extrato 1'!D39)/'Extrato 1'!D39),IF(AND('Extrato 1'!D39&lt;'Extrato 1'!$EX$3),(('Extrato 1'!$EX$3-'Extrato 1'!D39)/'Extrato 1'!D39),'Extrato 1'!$HW$2)))</f>
        <v>#DIV/0!</v>
      </c>
      <c r="N39" s="6" t="str">
        <f>IF(AND(D39&gt;'Extrato 1'!$EW$3),M39,"")</f>
        <v/>
      </c>
      <c r="O39" s="6" t="e">
        <f>IF(D39&lt;'Extrato 1'!$EX$3,M39,"")</f>
        <v>#DIV/0!</v>
      </c>
      <c r="P39" s="5" t="str">
        <f>IF('Extrato 1'!L39='Extrato 1'!$HP$2,'Extrato 1'!D39,"")</f>
        <v/>
      </c>
      <c r="Q39" s="4" t="str">
        <f>IF(ISNA(HLOOKUP($Q$2,'Extrato 1'!$ME$3:$NE$74,B39,0)),"",IF(HLOOKUP($Q$2,'Extrato 1'!$ME$3:$NE$74,B39,0)="","",IF(HLOOKUP($Q$2,'Extrato 1'!$ME$3:$NE$74,B39,0)=0,"",HLOOKUP($Q$2,'Extrato 1'!$ME$3:$NE$74,B39,0))))</f>
        <v/>
      </c>
      <c r="S39" s="77" t="str">
        <f t="shared" si="6"/>
        <v/>
      </c>
      <c r="T39" s="19" t="str">
        <f t="shared" si="2"/>
        <v/>
      </c>
      <c r="U39" s="3"/>
      <c r="V39" s="19" t="str">
        <f t="shared" si="3"/>
        <v/>
      </c>
      <c r="X39" s="19" t="str">
        <f t="shared" si="4"/>
        <v/>
      </c>
      <c r="Y39" s="19" t="str">
        <f t="shared" si="5"/>
        <v/>
      </c>
      <c r="AA39" s="19" t="str">
        <f>IF('Extrato 1'!D39='Extrato 1'!$EF$3,'Extrato 1'!E39,"")</f>
        <v/>
      </c>
      <c r="AB39" s="19" t="str">
        <f>IF(AA39="","-",'Extrato 1'!S39)</f>
        <v>-</v>
      </c>
      <c r="AC39" s="19" t="str">
        <v/>
      </c>
      <c r="AD39" s="19" t="str">
        <f>IF(AC39="","",VLOOKUP(AC39,'Extrato 1'!$S$3:$U$72,3,0))</f>
        <v/>
      </c>
      <c r="AE39" s="2" t="str">
        <f>IF(AC39="","",AD39&amp;" ("&amp;VLOOKUP(AC39,'Extrato 1'!$S$3:$U$72,2,0)&amp;")")</f>
        <v/>
      </c>
      <c r="AF39" s="19" t="str">
        <f>IF('Extrato 1'!D39='Extrato 1'!$EF$4,'Extrato 1'!E39,"")</f>
        <v/>
      </c>
      <c r="AG39" s="19" t="str">
        <f>IF(AF39="","-",'Extrato 1'!$S39)</f>
        <v>-</v>
      </c>
      <c r="AH39" s="19" t="str">
        <v/>
      </c>
      <c r="AI39" s="19" t="str">
        <f>IF(AH39="","",VLOOKUP(AH39,'Extrato 1'!$S$3:$U$72,3,0))</f>
        <v/>
      </c>
      <c r="AJ39" s="2" t="str">
        <f>IF(AH39="","",AI39&amp;" ("&amp;VLOOKUP(AH39,'Extrato 1'!$S$3:$U$72,2,0)&amp;")")</f>
        <v/>
      </c>
      <c r="AK39" s="19" t="str">
        <f>IF('Extrato 1'!D39='Extrato 1'!$EF$5,'Extrato 1'!E39,"")</f>
        <v/>
      </c>
      <c r="AL39" s="19" t="str">
        <f>IF(AK39="","-",'Extrato 1'!$S39)</f>
        <v>-</v>
      </c>
      <c r="AM39" s="19" t="str">
        <v/>
      </c>
      <c r="AN39" s="19" t="str">
        <f>IF(AM39="","",VLOOKUP(AM39,'Extrato 1'!$S$3:$U$72,3,0))</f>
        <v/>
      </c>
      <c r="AO39" s="2" t="str">
        <f>IF(AM39="","",AN39&amp;" ("&amp;VLOOKUP(AM39,'Extrato 1'!$S$3:$U$72,2,0)&amp;")")</f>
        <v/>
      </c>
      <c r="AP39" s="19" t="str">
        <f>IF('Extrato 1'!D39='Extrato 1'!$EF$6,'Extrato 1'!E39,"")</f>
        <v/>
      </c>
      <c r="AQ39" s="19" t="str">
        <f>IF(AP39="","-",'Extrato 1'!$S39)</f>
        <v>-</v>
      </c>
      <c r="AR39" s="19" t="str">
        <v/>
      </c>
      <c r="AS39" s="19" t="str">
        <f>IF(AR39="","",VLOOKUP(AR39,'Extrato 1'!$S$3:$U$72,3,0))</f>
        <v/>
      </c>
      <c r="AT39" s="2" t="str">
        <f>IF(AR39="","",AS39&amp;" ("&amp;VLOOKUP(AR39,'Extrato 1'!$S$3:$U$72,2,0)&amp;")")</f>
        <v/>
      </c>
      <c r="AU39" s="19" t="str">
        <f>IF('Extrato 1'!D39='Extrato 1'!$EF$7,'Extrato 1'!E39,"")</f>
        <v/>
      </c>
      <c r="AV39" s="19" t="str">
        <f>IF(AU39="","-",'Extrato 1'!$S39)</f>
        <v>-</v>
      </c>
      <c r="AW39" s="19" t="str">
        <v/>
      </c>
      <c r="AX39" s="19" t="str">
        <f>IF(AW39="","",VLOOKUP(AW39,'Extrato 1'!$S$3:$U$72,3,0))</f>
        <v/>
      </c>
      <c r="AY39" s="2" t="str">
        <f>IF(AW39="","",AX39&amp;" ("&amp;VLOOKUP(AW39,'Extrato 1'!$S$3:$U$72,2,0)&amp;")")</f>
        <v/>
      </c>
      <c r="AZ39" s="19" t="str">
        <f>IF('Extrato 1'!D39='Extrato 1'!$EF$8,'Extrato 1'!E39,"")</f>
        <v/>
      </c>
      <c r="BA39" s="19" t="str">
        <f>IF(AZ39="","-",'Extrato 1'!$S39)</f>
        <v>-</v>
      </c>
      <c r="BB39" s="19" t="str">
        <v/>
      </c>
      <c r="BC39" s="19" t="str">
        <f>IF(BB39="","",VLOOKUP(BB39,'Extrato 1'!$S$3:$U$72,3,0))</f>
        <v/>
      </c>
      <c r="BD39" s="2" t="str">
        <f>IF(BB39="","",BC39&amp;" ("&amp;VLOOKUP(BB39,'Extrato 1'!$S$3:$U$72,2,0)&amp;")")</f>
        <v/>
      </c>
      <c r="BE39" s="19" t="str">
        <f>IF('Extrato 1'!D39='Extrato 1'!$EF$9,'Extrato 1'!E39,"")</f>
        <v/>
      </c>
      <c r="BF39" s="19" t="str">
        <f>IF(BE39="","-",'Extrato 1'!$S39)</f>
        <v>-</v>
      </c>
      <c r="BG39" s="19" t="str">
        <v/>
      </c>
      <c r="BH39" s="19" t="str">
        <f>IF(BG39="","",VLOOKUP(BG39,'Extrato 1'!$S$3:$U$72,3,0))</f>
        <v/>
      </c>
      <c r="BI39" s="2" t="str">
        <f>IF(BG39="","",BH39&amp;" ("&amp;VLOOKUP(BG39,'Extrato 1'!$S$3:$U$72,2,0)&amp;")")</f>
        <v/>
      </c>
      <c r="BK39" s="19" t="str">
        <f>IF('Extrato 1'!D39='Extrato 1'!$EH$3,'Extrato 1'!E39,"")</f>
        <v/>
      </c>
      <c r="BL39" s="19" t="str">
        <f>IF(BK39="","-",'Extrato 1'!S39)</f>
        <v>-</v>
      </c>
      <c r="BM39" s="19" t="str">
        <v/>
      </c>
      <c r="BN39" s="19" t="str">
        <f>IF(BM39="","",VLOOKUP(BM39,'Extrato 1'!$S$3:$U$72,3,0))</f>
        <v/>
      </c>
      <c r="BO39" s="2" t="str">
        <f>IF(BM39="","",BN39&amp;" ("&amp;VLOOKUP(BM39,'Extrato 1'!$S$3:$U$72,2,0)&amp;")")</f>
        <v/>
      </c>
      <c r="BP39" s="19" t="str">
        <f>IF('Extrato 1'!D39='Extrato 1'!$EH$4,'Extrato 1'!E39,"")</f>
        <v/>
      </c>
      <c r="BQ39" s="19" t="str">
        <f>IF(BP39="","-",'Extrato 1'!$S39)</f>
        <v>-</v>
      </c>
      <c r="BR39" s="19" t="str">
        <v/>
      </c>
      <c r="BS39" s="19" t="str">
        <f>IF(BR39="","",VLOOKUP(BR39,'Extrato 1'!$S$3:$U$72,3,0))</f>
        <v/>
      </c>
      <c r="BT39" s="2" t="str">
        <f>IF(BR39="","",BS39&amp;" ("&amp;VLOOKUP(BR39,'Extrato 1'!$S$3:$U$72,2,0)&amp;")")</f>
        <v/>
      </c>
      <c r="BU39" s="19" t="str">
        <f>IF('Extrato 1'!D39='Extrato 1'!$EH$5,'Extrato 1'!E39,"")</f>
        <v/>
      </c>
      <c r="BV39" s="19" t="str">
        <f>IF(BU39="","-",'Extrato 1'!$S39)</f>
        <v>-</v>
      </c>
      <c r="BW39" s="19" t="str">
        <v/>
      </c>
      <c r="BX39" s="19" t="str">
        <f>IF(BW39="","",VLOOKUP(BW39,'Extrato 1'!$S$3:$U$72,3,0))</f>
        <v/>
      </c>
      <c r="BY39" s="2" t="str">
        <f>IF(BW39="","",BX39&amp;" ("&amp;VLOOKUP(BW39,'Extrato 1'!$S$3:$U$72,2,0)&amp;")")</f>
        <v/>
      </c>
      <c r="BZ39" s="19" t="str">
        <f>IF('Extrato 1'!D39='Extrato 1'!$EH$6,'Extrato 1'!E39,"")</f>
        <v/>
      </c>
      <c r="CA39" s="19" t="str">
        <f>IF(BZ39="","-",'Extrato 1'!$S39)</f>
        <v>-</v>
      </c>
      <c r="CB39" s="19" t="str">
        <v/>
      </c>
      <c r="CC39" s="19" t="str">
        <f>IF(CB39="","",VLOOKUP(CB39,'Extrato 1'!$S$3:$U$72,3,0))</f>
        <v/>
      </c>
      <c r="CD39" s="2" t="str">
        <f>IF(CB39="","",CC39&amp;" ("&amp;VLOOKUP(CB39,'Extrato 1'!$S$3:$U$72,2,0)&amp;")")</f>
        <v/>
      </c>
      <c r="CE39" s="19" t="str">
        <f>IF('Extrato 1'!D39='Extrato 1'!$EH$7,'Extrato 1'!E39,"")</f>
        <v/>
      </c>
      <c r="CF39" s="19" t="str">
        <f>IF(CE39="","-",'Extrato 1'!$S39)</f>
        <v>-</v>
      </c>
      <c r="CG39" s="19" t="str">
        <v/>
      </c>
      <c r="CH39" s="19" t="str">
        <f>IF(CG39="","",VLOOKUP(CG39,'Extrato 1'!$S$3:$U$72,3,0))</f>
        <v/>
      </c>
      <c r="CI39" s="2" t="str">
        <f>IF(CG39="","",CH39&amp;" ("&amp;VLOOKUP(CG39,'Extrato 1'!$S$3:$U$72,2,0)&amp;")")</f>
        <v/>
      </c>
      <c r="CJ39" s="19" t="str">
        <f>IF('Extrato 1'!D39='Extrato 1'!$EH$8,'Extrato 1'!E39,"")</f>
        <v/>
      </c>
      <c r="CK39" s="19" t="str">
        <f>IF(CJ39="","-",'Extrato 1'!$S39)</f>
        <v>-</v>
      </c>
      <c r="CL39" s="19" t="str">
        <v/>
      </c>
      <c r="CM39" s="19" t="str">
        <f>IF(CL39="","",VLOOKUP(CL39,'Extrato 1'!$S$3:$U$72,3,0))</f>
        <v/>
      </c>
      <c r="CN39" s="2" t="str">
        <f>IF(CL39="","",CM39&amp;" ("&amp;VLOOKUP(CL39,'Extrato 1'!$S$3:$U$72,2,0)&amp;")")</f>
        <v/>
      </c>
      <c r="CO39" s="19" t="str">
        <f>IF('Extrato 1'!D39='Extrato 1'!$EH$9,'Extrato 1'!E39,"")</f>
        <v/>
      </c>
      <c r="CP39" s="19" t="str">
        <f>IF(CO39="","-",'Extrato 1'!$S39)</f>
        <v>-</v>
      </c>
      <c r="CQ39" s="19" t="str">
        <v/>
      </c>
      <c r="CR39" s="19" t="str">
        <f>IF(CQ39="","",VLOOKUP(CQ39,'Extrato 1'!$S$3:$U$72,3,0))</f>
        <v/>
      </c>
      <c r="CS39" s="2" t="str">
        <f>IF(CQ39="","",CR39&amp;" ("&amp;VLOOKUP(CQ39,'Extrato 1'!$S$3:$U$72,2,0)&amp;")")</f>
        <v/>
      </c>
      <c r="CU39" s="19">
        <f>IF('Extrato 1'!D39='Extrato 1'!$EJ$3,'Extrato 1'!E39,"")</f>
        <v>0</v>
      </c>
      <c r="CV39" s="19" t="str">
        <f>IF(CU39="","-",'Extrato 1'!S39)</f>
        <v/>
      </c>
      <c r="CW39" s="19" t="str">
        <v/>
      </c>
      <c r="CX39" s="19" t="str">
        <f>IF(CW39="","",VLOOKUP(CW39,'Extrato 1'!$S$3:$U$72,3,0))</f>
        <v/>
      </c>
      <c r="CY39" s="2" t="str">
        <f>IF(CW39="","",CX39&amp;" ("&amp;VLOOKUP(CW39,'Extrato 1'!$S$3:$U$72,2,0)&amp;")")</f>
        <v/>
      </c>
      <c r="CZ39" s="19">
        <f>IF('Extrato 1'!D39='Extrato 1'!$EJ$4,'Extrato 1'!E39,"")</f>
        <v>0</v>
      </c>
      <c r="DA39" s="19" t="str">
        <f>IF(CZ39="","-",'Extrato 1'!$S39)</f>
        <v/>
      </c>
      <c r="DB39" s="19" t="str">
        <v/>
      </c>
      <c r="DC39" s="19" t="str">
        <f>IF(DB39="","",VLOOKUP(DB39,'Extrato 1'!$S$3:$U$72,3,0))</f>
        <v/>
      </c>
      <c r="DD39" s="2" t="str">
        <f>IF(DB39="","",DC39&amp;" ("&amp;VLOOKUP(DB39,'Extrato 1'!$S$3:$U$72,2,0)&amp;")")</f>
        <v/>
      </c>
      <c r="DE39" s="19">
        <f>IF('Extrato 1'!D39='Extrato 1'!$EJ$5,'Extrato 1'!E39,"")</f>
        <v>0</v>
      </c>
      <c r="DF39" s="19" t="str">
        <f>IF(DE39="","-",'Extrato 1'!$S39)</f>
        <v/>
      </c>
      <c r="DG39" s="19" t="str">
        <v/>
      </c>
      <c r="DH39" s="19" t="str">
        <f>IF(DG39="","",VLOOKUP(DG39,'Extrato 1'!$S$3:$U$72,3,0))</f>
        <v/>
      </c>
      <c r="DI39" s="2" t="str">
        <f>IF(DG39="","",DH39&amp;" ("&amp;VLOOKUP(DG39,'Extrato 1'!$S$3:$U$72,2,0)&amp;")")</f>
        <v/>
      </c>
      <c r="DJ39" s="19">
        <f>IF('Extrato 1'!D39='Extrato 1'!$EJ$6,'Extrato 1'!E39,"")</f>
        <v>0</v>
      </c>
      <c r="DK39" s="19" t="str">
        <f>IF(DJ39="","-",'Extrato 1'!$S39)</f>
        <v/>
      </c>
      <c r="DL39" s="19" t="str">
        <v/>
      </c>
      <c r="DM39" s="19" t="str">
        <f>IF(DL39="","",VLOOKUP(DL39,'Extrato 1'!$S$3:$U$72,3,0))</f>
        <v/>
      </c>
      <c r="DN39" s="2" t="str">
        <f>IF(DL39="","",DM39&amp;" ("&amp;VLOOKUP(DL39,'Extrato 1'!$S$3:$U$72,2,0)&amp;")")</f>
        <v/>
      </c>
      <c r="DO39" s="19">
        <f>IF('Extrato 1'!D39='Extrato 1'!$EJ$7,'Extrato 1'!E39,"")</f>
        <v>0</v>
      </c>
      <c r="DP39" s="19" t="str">
        <f>IF(DO39="","-",'Extrato 1'!$S39)</f>
        <v/>
      </c>
      <c r="DQ39" s="19" t="str">
        <v/>
      </c>
      <c r="DR39" s="19" t="str">
        <f>IF(DQ39="","",VLOOKUP(DQ39,'Extrato 1'!$S$3:$U$72,3,0))</f>
        <v/>
      </c>
      <c r="DS39" s="2" t="str">
        <f>IF(DQ39="","",DR39&amp;" ("&amp;VLOOKUP(DQ39,'Extrato 1'!$S$3:$U$72,2,0)&amp;")")</f>
        <v/>
      </c>
      <c r="DT39" s="19">
        <f>IF('Extrato 1'!D39='Extrato 1'!$EJ$8,'Extrato 1'!E39,"")</f>
        <v>0</v>
      </c>
      <c r="DU39" s="19" t="str">
        <f>IF(DT39="","-",'Extrato 1'!$S39)</f>
        <v/>
      </c>
      <c r="DV39" s="19" t="str">
        <v/>
      </c>
      <c r="DW39" s="19" t="str">
        <f>IF(DV39="","",VLOOKUP(DV39,'Extrato 1'!$S$3:$U$72,3,0))</f>
        <v/>
      </c>
      <c r="DX39" s="2" t="str">
        <f>IF(DV39="","",DW39&amp;" ("&amp;VLOOKUP(DV39,'Extrato 1'!$S$3:$U$72,2,0)&amp;")")</f>
        <v/>
      </c>
      <c r="DY39" s="19">
        <f>IF('Extrato 1'!D39='Extrato 1'!$EJ$9,'Extrato 1'!E39,"")</f>
        <v>0</v>
      </c>
      <c r="DZ39" s="19" t="str">
        <f>IF(DY39="","-",'Extrato 1'!$S39)</f>
        <v/>
      </c>
      <c r="EA39" s="19" t="str">
        <v/>
      </c>
      <c r="EB39" s="19" t="str">
        <f>IF(EA39="","",VLOOKUP(EA39,'Extrato 1'!$S$3:$U$72,3,0))</f>
        <v/>
      </c>
      <c r="EC39" s="2" t="str">
        <f>IF(EA39="","",EB39&amp;" ("&amp;VLOOKUP(EA39,'Extrato 1'!$S$3:$U$72,2,0)&amp;")")</f>
        <v/>
      </c>
      <c r="FM39" s="78">
        <v>37</v>
      </c>
      <c r="FN39" s="78" t="str">
        <f>IF('Extrato 1'!$FG$13='Extrato 1'!$GB$29,'Extrato 1'!AE39,IF('Extrato 1'!$FG$13='Extrato 1'!$GC$29,'Extrato 1'!BO39,IF('Extrato 1'!$FG$13='Extrato 1'!$EJ$2,'Extrato 1'!CY39,"")))</f>
        <v/>
      </c>
      <c r="FO39" s="78">
        <v>37</v>
      </c>
      <c r="FP39" s="78" t="str">
        <f>IF('Extrato 1'!$FG$13='Extrato 1'!$GB$29,'Extrato 1'!AJ39,IF('Extrato 1'!$FG$13='Extrato 1'!$GC$29,'Extrato 1'!BT39,IF('Extrato 1'!$FG$13='Extrato 1'!$EJ$2,'Extrato 1'!DD39,"")))</f>
        <v/>
      </c>
      <c r="FQ39" s="78">
        <v>37</v>
      </c>
      <c r="FR39" s="78" t="str">
        <f>IF('Extrato 1'!$FG$13='Extrato 1'!$GB$29,'Extrato 1'!AO39,IF('Extrato 1'!$FG$13='Extrato 1'!$GC$29,'Extrato 1'!BY39,IF('Extrato 1'!$FG$13='Extrato 1'!$EJ$2,'Extrato 1'!DI39,"")))</f>
        <v/>
      </c>
      <c r="FS39" s="78">
        <v>37</v>
      </c>
      <c r="FT39" s="78" t="str">
        <f>IF('Extrato 1'!$FG$13='Extrato 1'!$GB$29,'Extrato 1'!AT39,IF('Extrato 1'!$FG$13='Extrato 1'!$GC$29,'Extrato 1'!CD39,IF('Extrato 1'!$FG$13='Extrato 1'!$EJ$2,'Extrato 1'!DN39,"")))</f>
        <v/>
      </c>
      <c r="FU39" s="78">
        <v>37</v>
      </c>
      <c r="FV39" s="78" t="str">
        <f>IF('Extrato 1'!$FG$13='Extrato 1'!$GB$29,'Extrato 1'!AY39,IF('Extrato 1'!$FG$13='Extrato 1'!$GC$29,'Extrato 1'!CI39,IF('Extrato 1'!$FG$13='Extrato 1'!$EJ$2,'Extrato 1'!DS39,"")))</f>
        <v/>
      </c>
      <c r="FW39" s="78">
        <v>37</v>
      </c>
      <c r="FX39" s="78" t="str">
        <f>IF('Extrato 1'!$FG$13='Extrato 1'!$GB$29,'Extrato 1'!BD39,IF('Extrato 1'!$FG$13='Extrato 1'!$GC$29,'Extrato 1'!CN39,IF('Extrato 1'!$FG$13='Extrato 1'!$EJ$2,'Extrato 1'!DX39,"")))</f>
        <v/>
      </c>
      <c r="FY39" s="78">
        <v>37</v>
      </c>
      <c r="FZ39" s="78" t="str">
        <f>IF('Extrato 1'!$FG$13='Extrato 1'!$GB$29,'Extrato 1'!BI39,IF('Extrato 1'!$FG$13='Extrato 1'!$GC$29,'Extrato 1'!CS39,IF('Extrato 1'!$FG$13='Extrato 1'!$EJ$2,'Extrato 1'!EC39,"")))</f>
        <v/>
      </c>
      <c r="MB39" s="32">
        <f t="shared" si="12"/>
        <v>35</v>
      </c>
      <c r="MC39" s="32">
        <v>37</v>
      </c>
      <c r="MD39" s="32" t="str">
        <f>IF('Extrato 1'!X37=0,"",'Extrato 1'!X37)</f>
        <v/>
      </c>
      <c r="ME39" s="32"/>
      <c r="MF39" s="32"/>
      <c r="MG39" s="32"/>
      <c r="MH39" s="32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2"/>
      <c r="MV39" s="32"/>
      <c r="MW39" s="32"/>
      <c r="MX39" s="32"/>
      <c r="MY39" s="32"/>
      <c r="MZ39" s="32"/>
      <c r="NA39" s="32"/>
      <c r="NB39" s="32"/>
      <c r="NC39" s="32"/>
      <c r="ND39" s="32"/>
      <c r="NE39" s="32"/>
    </row>
    <row r="40" spans="2:369" ht="15" customHeight="1" x14ac:dyDescent="0.25">
      <c r="B40" s="19">
        <f>'Extrato 1'!MC42</f>
        <v>40</v>
      </c>
      <c r="C40" s="7">
        <f>Esboço!AX38</f>
        <v>38</v>
      </c>
      <c r="D40" s="4"/>
      <c r="E40" s="3"/>
      <c r="F40" s="19" t="str">
        <f t="shared" si="0"/>
        <v>-</v>
      </c>
      <c r="G40" s="19" t="str">
        <f t="shared" si="1"/>
        <v>-</v>
      </c>
      <c r="H40" s="22" t="str">
        <v/>
      </c>
      <c r="I40" s="22" t="str">
        <v/>
      </c>
      <c r="J40" s="76" t="str">
        <f>IFERROR(IF('Análise Quantitativa'!$D$30="Máximo",RANK(D40,$D$3:$D$72,0),IF('Análise Quantitativa'!$D$30="Mínimo",RANK(D40,$D$3:$D$72,1),IF('Análise Quantitativa'!$D$30="- Mínimo",RANK(D40,$D$3:$D$72,1),""))),"")</f>
        <v/>
      </c>
      <c r="K40" s="76" t="str">
        <f>IFERROR(IF('Análise Quantitativa'!$D$30="Máximo",_xlfn.RANK.EQ(D40,$D$3:$D$72,0)+COUNTIF($D$3:D40,D40)-1,IF('Análise Quantitativa'!$D$30="Mínimo",_xlfn.RANK.EQ(D40,$D$3:$D$72,1)+COUNTIF($D$3:D40,D40)-1,IF('Análise Quantitativa'!$D$30="- Mínimo",_xlfn.RANK.EQ(D40,$D$3:$D$72,1)+COUNTIF($D$3:D40,D40)-1,""))),"")</f>
        <v/>
      </c>
      <c r="L40" s="6" t="str">
        <f>IFERROR(IF(ISBLANK(D40),"",IF(AND(D40&gt;'Extrato 1'!$EW$3),'Extrato 1'!$HR$2,IF(AND(D40&lt;'Extrato 1'!$EX$3),'Extrato 1'!$HQ$2,'Extrato 1'!$HP$2))),"")</f>
        <v/>
      </c>
      <c r="M40" s="6" t="e">
        <f>IF((((IF(AND('Extrato 1'!D40&gt;'Extrato 1'!$EW$3),(('Extrato 1'!$EW$3-'Extrato 1'!D40)/'Extrato 1'!D40),IF(AND('Extrato 1'!D40&lt;'Extrato 1'!$EX$3),(('Extrato 1'!$EX$3-'Extrato 1'!D40)/'Extrato 1'!D40),'Extrato 1'!$HW$2)))))&lt;0,IF(AND('Extrato 1'!D40&gt;'Extrato 1'!$EW$3),(('Extrato 1'!$EW$3-'Extrato 1'!D40)/'Extrato 1'!D40),IF(AND('Extrato 1'!D40&lt;'Extrato 1'!$EX$3),(('Extrato 1'!$EX$3-'Extrato 1'!D40)/'Extrato 1'!D40),'Extrato 1'!$HW$2))*-1,IF(AND('Extrato 1'!D40&gt;'Extrato 1'!$EW$3),(('Extrato 1'!$EW$3-'Extrato 1'!D40)/'Extrato 1'!D40),IF(AND('Extrato 1'!D40&lt;'Extrato 1'!$EX$3),(('Extrato 1'!$EX$3-'Extrato 1'!D40)/'Extrato 1'!D40),'Extrato 1'!$HW$2)))</f>
        <v>#DIV/0!</v>
      </c>
      <c r="N40" s="6" t="str">
        <f>IF(AND(D40&gt;'Extrato 1'!$EW$3),M40,"")</f>
        <v/>
      </c>
      <c r="O40" s="6" t="e">
        <f>IF(D40&lt;'Extrato 1'!$EX$3,M40,"")</f>
        <v>#DIV/0!</v>
      </c>
      <c r="P40" s="5" t="str">
        <f>IF('Extrato 1'!L40='Extrato 1'!$HP$2,'Extrato 1'!D40,"")</f>
        <v/>
      </c>
      <c r="Q40" s="4" t="str">
        <f>IF(ISNA(HLOOKUP($Q$2,'Extrato 1'!$ME$3:$NE$74,B40,0)),"",IF(HLOOKUP($Q$2,'Extrato 1'!$ME$3:$NE$74,B40,0)="","",IF(HLOOKUP($Q$2,'Extrato 1'!$ME$3:$NE$74,B40,0)=0,"",HLOOKUP($Q$2,'Extrato 1'!$ME$3:$NE$74,B40,0))))</f>
        <v/>
      </c>
      <c r="S40" s="77" t="str">
        <f t="shared" si="6"/>
        <v/>
      </c>
      <c r="T40" s="19" t="str">
        <f t="shared" si="2"/>
        <v/>
      </c>
      <c r="U40" s="3"/>
      <c r="V40" s="19" t="str">
        <f t="shared" si="3"/>
        <v/>
      </c>
      <c r="X40" s="19" t="str">
        <f t="shared" si="4"/>
        <v/>
      </c>
      <c r="Y40" s="19" t="str">
        <f t="shared" si="5"/>
        <v/>
      </c>
      <c r="AA40" s="19" t="str">
        <f>IF('Extrato 1'!D40='Extrato 1'!$EF$3,'Extrato 1'!E40,"")</f>
        <v/>
      </c>
      <c r="AB40" s="19" t="str">
        <f>IF(AA40="","-",'Extrato 1'!S40)</f>
        <v>-</v>
      </c>
      <c r="AC40" s="19" t="str">
        <v/>
      </c>
      <c r="AD40" s="19" t="str">
        <f>IF(AC40="","",VLOOKUP(AC40,'Extrato 1'!$S$3:$U$72,3,0))</f>
        <v/>
      </c>
      <c r="AE40" s="2" t="str">
        <f>IF(AC40="","",AD40&amp;" ("&amp;VLOOKUP(AC40,'Extrato 1'!$S$3:$U$72,2,0)&amp;")")</f>
        <v/>
      </c>
      <c r="AF40" s="19" t="str">
        <f>IF('Extrato 1'!D40='Extrato 1'!$EF$4,'Extrato 1'!E40,"")</f>
        <v/>
      </c>
      <c r="AG40" s="19" t="str">
        <f>IF(AF40="","-",'Extrato 1'!$S40)</f>
        <v>-</v>
      </c>
      <c r="AH40" s="19" t="str">
        <v/>
      </c>
      <c r="AI40" s="19" t="str">
        <f>IF(AH40="","",VLOOKUP(AH40,'Extrato 1'!$S$3:$U$72,3,0))</f>
        <v/>
      </c>
      <c r="AJ40" s="2" t="str">
        <f>IF(AH40="","",AI40&amp;" ("&amp;VLOOKUP(AH40,'Extrato 1'!$S$3:$U$72,2,0)&amp;")")</f>
        <v/>
      </c>
      <c r="AK40" s="19" t="str">
        <f>IF('Extrato 1'!D40='Extrato 1'!$EF$5,'Extrato 1'!E40,"")</f>
        <v/>
      </c>
      <c r="AL40" s="19" t="str">
        <f>IF(AK40="","-",'Extrato 1'!$S40)</f>
        <v>-</v>
      </c>
      <c r="AM40" s="19" t="str">
        <v/>
      </c>
      <c r="AN40" s="19" t="str">
        <f>IF(AM40="","",VLOOKUP(AM40,'Extrato 1'!$S$3:$U$72,3,0))</f>
        <v/>
      </c>
      <c r="AO40" s="2" t="str">
        <f>IF(AM40="","",AN40&amp;" ("&amp;VLOOKUP(AM40,'Extrato 1'!$S$3:$U$72,2,0)&amp;")")</f>
        <v/>
      </c>
      <c r="AP40" s="19" t="str">
        <f>IF('Extrato 1'!D40='Extrato 1'!$EF$6,'Extrato 1'!E40,"")</f>
        <v/>
      </c>
      <c r="AQ40" s="19" t="str">
        <f>IF(AP40="","-",'Extrato 1'!$S40)</f>
        <v>-</v>
      </c>
      <c r="AR40" s="19" t="str">
        <v/>
      </c>
      <c r="AS40" s="19" t="str">
        <f>IF(AR40="","",VLOOKUP(AR40,'Extrato 1'!$S$3:$U$72,3,0))</f>
        <v/>
      </c>
      <c r="AT40" s="2" t="str">
        <f>IF(AR40="","",AS40&amp;" ("&amp;VLOOKUP(AR40,'Extrato 1'!$S$3:$U$72,2,0)&amp;")")</f>
        <v/>
      </c>
      <c r="AU40" s="19" t="str">
        <f>IF('Extrato 1'!D40='Extrato 1'!$EF$7,'Extrato 1'!E40,"")</f>
        <v/>
      </c>
      <c r="AV40" s="19" t="str">
        <f>IF(AU40="","-",'Extrato 1'!$S40)</f>
        <v>-</v>
      </c>
      <c r="AW40" s="19" t="str">
        <v/>
      </c>
      <c r="AX40" s="19" t="str">
        <f>IF(AW40="","",VLOOKUP(AW40,'Extrato 1'!$S$3:$U$72,3,0))</f>
        <v/>
      </c>
      <c r="AY40" s="2" t="str">
        <f>IF(AW40="","",AX40&amp;" ("&amp;VLOOKUP(AW40,'Extrato 1'!$S$3:$U$72,2,0)&amp;")")</f>
        <v/>
      </c>
      <c r="AZ40" s="19" t="str">
        <f>IF('Extrato 1'!D40='Extrato 1'!$EF$8,'Extrato 1'!E40,"")</f>
        <v/>
      </c>
      <c r="BA40" s="19" t="str">
        <f>IF(AZ40="","-",'Extrato 1'!$S40)</f>
        <v>-</v>
      </c>
      <c r="BB40" s="19" t="str">
        <v/>
      </c>
      <c r="BC40" s="19" t="str">
        <f>IF(BB40="","",VLOOKUP(BB40,'Extrato 1'!$S$3:$U$72,3,0))</f>
        <v/>
      </c>
      <c r="BD40" s="2" t="str">
        <f>IF(BB40="","",BC40&amp;" ("&amp;VLOOKUP(BB40,'Extrato 1'!$S$3:$U$72,2,0)&amp;")")</f>
        <v/>
      </c>
      <c r="BE40" s="19" t="str">
        <f>IF('Extrato 1'!D40='Extrato 1'!$EF$9,'Extrato 1'!E40,"")</f>
        <v/>
      </c>
      <c r="BF40" s="19" t="str">
        <f>IF(BE40="","-",'Extrato 1'!$S40)</f>
        <v>-</v>
      </c>
      <c r="BG40" s="19" t="str">
        <v/>
      </c>
      <c r="BH40" s="19" t="str">
        <f>IF(BG40="","",VLOOKUP(BG40,'Extrato 1'!$S$3:$U$72,3,0))</f>
        <v/>
      </c>
      <c r="BI40" s="2" t="str">
        <f>IF(BG40="","",BH40&amp;" ("&amp;VLOOKUP(BG40,'Extrato 1'!$S$3:$U$72,2,0)&amp;")")</f>
        <v/>
      </c>
      <c r="BK40" s="19" t="str">
        <f>IF('Extrato 1'!D40='Extrato 1'!$EH$3,'Extrato 1'!E40,"")</f>
        <v/>
      </c>
      <c r="BL40" s="19" t="str">
        <f>IF(BK40="","-",'Extrato 1'!S40)</f>
        <v>-</v>
      </c>
      <c r="BM40" s="19" t="str">
        <v/>
      </c>
      <c r="BN40" s="19" t="str">
        <f>IF(BM40="","",VLOOKUP(BM40,'Extrato 1'!$S$3:$U$72,3,0))</f>
        <v/>
      </c>
      <c r="BO40" s="2" t="str">
        <f>IF(BM40="","",BN40&amp;" ("&amp;VLOOKUP(BM40,'Extrato 1'!$S$3:$U$72,2,0)&amp;")")</f>
        <v/>
      </c>
      <c r="BP40" s="19" t="str">
        <f>IF('Extrato 1'!D40='Extrato 1'!$EH$4,'Extrato 1'!E40,"")</f>
        <v/>
      </c>
      <c r="BQ40" s="19" t="str">
        <f>IF(BP40="","-",'Extrato 1'!$S40)</f>
        <v>-</v>
      </c>
      <c r="BR40" s="19" t="str">
        <v/>
      </c>
      <c r="BS40" s="19" t="str">
        <f>IF(BR40="","",VLOOKUP(BR40,'Extrato 1'!$S$3:$U$72,3,0))</f>
        <v/>
      </c>
      <c r="BT40" s="2" t="str">
        <f>IF(BR40="","",BS40&amp;" ("&amp;VLOOKUP(BR40,'Extrato 1'!$S$3:$U$72,2,0)&amp;")")</f>
        <v/>
      </c>
      <c r="BU40" s="19" t="str">
        <f>IF('Extrato 1'!D40='Extrato 1'!$EH$5,'Extrato 1'!E40,"")</f>
        <v/>
      </c>
      <c r="BV40" s="19" t="str">
        <f>IF(BU40="","-",'Extrato 1'!$S40)</f>
        <v>-</v>
      </c>
      <c r="BW40" s="19" t="str">
        <v/>
      </c>
      <c r="BX40" s="19" t="str">
        <f>IF(BW40="","",VLOOKUP(BW40,'Extrato 1'!$S$3:$U$72,3,0))</f>
        <v/>
      </c>
      <c r="BY40" s="2" t="str">
        <f>IF(BW40="","",BX40&amp;" ("&amp;VLOOKUP(BW40,'Extrato 1'!$S$3:$U$72,2,0)&amp;")")</f>
        <v/>
      </c>
      <c r="BZ40" s="19" t="str">
        <f>IF('Extrato 1'!D40='Extrato 1'!$EH$6,'Extrato 1'!E40,"")</f>
        <v/>
      </c>
      <c r="CA40" s="19" t="str">
        <f>IF(BZ40="","-",'Extrato 1'!$S40)</f>
        <v>-</v>
      </c>
      <c r="CB40" s="19" t="str">
        <v/>
      </c>
      <c r="CC40" s="19" t="str">
        <f>IF(CB40="","",VLOOKUP(CB40,'Extrato 1'!$S$3:$U$72,3,0))</f>
        <v/>
      </c>
      <c r="CD40" s="2" t="str">
        <f>IF(CB40="","",CC40&amp;" ("&amp;VLOOKUP(CB40,'Extrato 1'!$S$3:$U$72,2,0)&amp;")")</f>
        <v/>
      </c>
      <c r="CE40" s="19" t="str">
        <f>IF('Extrato 1'!D40='Extrato 1'!$EH$7,'Extrato 1'!E40,"")</f>
        <v/>
      </c>
      <c r="CF40" s="19" t="str">
        <f>IF(CE40="","-",'Extrato 1'!$S40)</f>
        <v>-</v>
      </c>
      <c r="CG40" s="19" t="str">
        <v/>
      </c>
      <c r="CH40" s="19" t="str">
        <f>IF(CG40="","",VLOOKUP(CG40,'Extrato 1'!$S$3:$U$72,3,0))</f>
        <v/>
      </c>
      <c r="CI40" s="2" t="str">
        <f>IF(CG40="","",CH40&amp;" ("&amp;VLOOKUP(CG40,'Extrato 1'!$S$3:$U$72,2,0)&amp;")")</f>
        <v/>
      </c>
      <c r="CJ40" s="19" t="str">
        <f>IF('Extrato 1'!D40='Extrato 1'!$EH$8,'Extrato 1'!E40,"")</f>
        <v/>
      </c>
      <c r="CK40" s="19" t="str">
        <f>IF(CJ40="","-",'Extrato 1'!$S40)</f>
        <v>-</v>
      </c>
      <c r="CL40" s="19" t="str">
        <v/>
      </c>
      <c r="CM40" s="19" t="str">
        <f>IF(CL40="","",VLOOKUP(CL40,'Extrato 1'!$S$3:$U$72,3,0))</f>
        <v/>
      </c>
      <c r="CN40" s="2" t="str">
        <f>IF(CL40="","",CM40&amp;" ("&amp;VLOOKUP(CL40,'Extrato 1'!$S$3:$U$72,2,0)&amp;")")</f>
        <v/>
      </c>
      <c r="CO40" s="19" t="str">
        <f>IF('Extrato 1'!D40='Extrato 1'!$EH$9,'Extrato 1'!E40,"")</f>
        <v/>
      </c>
      <c r="CP40" s="19" t="str">
        <f>IF(CO40="","-",'Extrato 1'!$S40)</f>
        <v>-</v>
      </c>
      <c r="CQ40" s="19" t="str">
        <v/>
      </c>
      <c r="CR40" s="19" t="str">
        <f>IF(CQ40="","",VLOOKUP(CQ40,'Extrato 1'!$S$3:$U$72,3,0))</f>
        <v/>
      </c>
      <c r="CS40" s="2" t="str">
        <f>IF(CQ40="","",CR40&amp;" ("&amp;VLOOKUP(CQ40,'Extrato 1'!$S$3:$U$72,2,0)&amp;")")</f>
        <v/>
      </c>
      <c r="CU40" s="19">
        <f>IF('Extrato 1'!D40='Extrato 1'!$EJ$3,'Extrato 1'!E40,"")</f>
        <v>0</v>
      </c>
      <c r="CV40" s="19" t="str">
        <f>IF(CU40="","-",'Extrato 1'!S40)</f>
        <v/>
      </c>
      <c r="CW40" s="19" t="str">
        <v/>
      </c>
      <c r="CX40" s="19" t="str">
        <f>IF(CW40="","",VLOOKUP(CW40,'Extrato 1'!$S$3:$U$72,3,0))</f>
        <v/>
      </c>
      <c r="CY40" s="2" t="str">
        <f>IF(CW40="","",CX40&amp;" ("&amp;VLOOKUP(CW40,'Extrato 1'!$S$3:$U$72,2,0)&amp;")")</f>
        <v/>
      </c>
      <c r="CZ40" s="19">
        <f>IF('Extrato 1'!D40='Extrato 1'!$EJ$4,'Extrato 1'!E40,"")</f>
        <v>0</v>
      </c>
      <c r="DA40" s="19" t="str">
        <f>IF(CZ40="","-",'Extrato 1'!$S40)</f>
        <v/>
      </c>
      <c r="DB40" s="19" t="str">
        <v/>
      </c>
      <c r="DC40" s="19" t="str">
        <f>IF(DB40="","",VLOOKUP(DB40,'Extrato 1'!$S$3:$U$72,3,0))</f>
        <v/>
      </c>
      <c r="DD40" s="2" t="str">
        <f>IF(DB40="","",DC40&amp;" ("&amp;VLOOKUP(DB40,'Extrato 1'!$S$3:$U$72,2,0)&amp;")")</f>
        <v/>
      </c>
      <c r="DE40" s="19">
        <f>IF('Extrato 1'!D40='Extrato 1'!$EJ$5,'Extrato 1'!E40,"")</f>
        <v>0</v>
      </c>
      <c r="DF40" s="19" t="str">
        <f>IF(DE40="","-",'Extrato 1'!$S40)</f>
        <v/>
      </c>
      <c r="DG40" s="19" t="str">
        <v/>
      </c>
      <c r="DH40" s="19" t="str">
        <f>IF(DG40="","",VLOOKUP(DG40,'Extrato 1'!$S$3:$U$72,3,0))</f>
        <v/>
      </c>
      <c r="DI40" s="2" t="str">
        <f>IF(DG40="","",DH40&amp;" ("&amp;VLOOKUP(DG40,'Extrato 1'!$S$3:$U$72,2,0)&amp;")")</f>
        <v/>
      </c>
      <c r="DJ40" s="19">
        <f>IF('Extrato 1'!D40='Extrato 1'!$EJ$6,'Extrato 1'!E40,"")</f>
        <v>0</v>
      </c>
      <c r="DK40" s="19" t="str">
        <f>IF(DJ40="","-",'Extrato 1'!$S40)</f>
        <v/>
      </c>
      <c r="DL40" s="19" t="str">
        <v/>
      </c>
      <c r="DM40" s="19" t="str">
        <f>IF(DL40="","",VLOOKUP(DL40,'Extrato 1'!$S$3:$U$72,3,0))</f>
        <v/>
      </c>
      <c r="DN40" s="2" t="str">
        <f>IF(DL40="","",DM40&amp;" ("&amp;VLOOKUP(DL40,'Extrato 1'!$S$3:$U$72,2,0)&amp;")")</f>
        <v/>
      </c>
      <c r="DO40" s="19">
        <f>IF('Extrato 1'!D40='Extrato 1'!$EJ$7,'Extrato 1'!E40,"")</f>
        <v>0</v>
      </c>
      <c r="DP40" s="19" t="str">
        <f>IF(DO40="","-",'Extrato 1'!$S40)</f>
        <v/>
      </c>
      <c r="DQ40" s="19" t="str">
        <v/>
      </c>
      <c r="DR40" s="19" t="str">
        <f>IF(DQ40="","",VLOOKUP(DQ40,'Extrato 1'!$S$3:$U$72,3,0))</f>
        <v/>
      </c>
      <c r="DS40" s="2" t="str">
        <f>IF(DQ40="","",DR40&amp;" ("&amp;VLOOKUP(DQ40,'Extrato 1'!$S$3:$U$72,2,0)&amp;")")</f>
        <v/>
      </c>
      <c r="DT40" s="19">
        <f>IF('Extrato 1'!D40='Extrato 1'!$EJ$8,'Extrato 1'!E40,"")</f>
        <v>0</v>
      </c>
      <c r="DU40" s="19" t="str">
        <f>IF(DT40="","-",'Extrato 1'!$S40)</f>
        <v/>
      </c>
      <c r="DV40" s="19" t="str">
        <v/>
      </c>
      <c r="DW40" s="19" t="str">
        <f>IF(DV40="","",VLOOKUP(DV40,'Extrato 1'!$S$3:$U$72,3,0))</f>
        <v/>
      </c>
      <c r="DX40" s="2" t="str">
        <f>IF(DV40="","",DW40&amp;" ("&amp;VLOOKUP(DV40,'Extrato 1'!$S$3:$U$72,2,0)&amp;")")</f>
        <v/>
      </c>
      <c r="DY40" s="19">
        <f>IF('Extrato 1'!D40='Extrato 1'!$EJ$9,'Extrato 1'!E40,"")</f>
        <v>0</v>
      </c>
      <c r="DZ40" s="19" t="str">
        <f>IF(DY40="","-",'Extrato 1'!$S40)</f>
        <v/>
      </c>
      <c r="EA40" s="19" t="str">
        <v/>
      </c>
      <c r="EB40" s="19" t="str">
        <f>IF(EA40="","",VLOOKUP(EA40,'Extrato 1'!$S$3:$U$72,3,0))</f>
        <v/>
      </c>
      <c r="EC40" s="2" t="str">
        <f>IF(EA40="","",EB40&amp;" ("&amp;VLOOKUP(EA40,'Extrato 1'!$S$3:$U$72,2,0)&amp;")")</f>
        <v/>
      </c>
      <c r="FM40" s="78">
        <v>38</v>
      </c>
      <c r="FN40" s="78" t="str">
        <f>IF('Extrato 1'!$FG$13='Extrato 1'!$GB$29,'Extrato 1'!AE40,IF('Extrato 1'!$FG$13='Extrato 1'!$GC$29,'Extrato 1'!BO40,IF('Extrato 1'!$FG$13='Extrato 1'!$EJ$2,'Extrato 1'!CY40,"")))</f>
        <v/>
      </c>
      <c r="FO40" s="78">
        <v>38</v>
      </c>
      <c r="FP40" s="78" t="str">
        <f>IF('Extrato 1'!$FG$13='Extrato 1'!$GB$29,'Extrato 1'!AJ40,IF('Extrato 1'!$FG$13='Extrato 1'!$GC$29,'Extrato 1'!BT40,IF('Extrato 1'!$FG$13='Extrato 1'!$EJ$2,'Extrato 1'!DD40,"")))</f>
        <v/>
      </c>
      <c r="FQ40" s="78">
        <v>38</v>
      </c>
      <c r="FR40" s="78" t="str">
        <f>IF('Extrato 1'!$FG$13='Extrato 1'!$GB$29,'Extrato 1'!AO40,IF('Extrato 1'!$FG$13='Extrato 1'!$GC$29,'Extrato 1'!BY40,IF('Extrato 1'!$FG$13='Extrato 1'!$EJ$2,'Extrato 1'!DI40,"")))</f>
        <v/>
      </c>
      <c r="FS40" s="78">
        <v>38</v>
      </c>
      <c r="FT40" s="78" t="str">
        <f>IF('Extrato 1'!$FG$13='Extrato 1'!$GB$29,'Extrato 1'!AT40,IF('Extrato 1'!$FG$13='Extrato 1'!$GC$29,'Extrato 1'!CD40,IF('Extrato 1'!$FG$13='Extrato 1'!$EJ$2,'Extrato 1'!DN40,"")))</f>
        <v/>
      </c>
      <c r="FU40" s="78">
        <v>38</v>
      </c>
      <c r="FV40" s="78" t="str">
        <f>IF('Extrato 1'!$FG$13='Extrato 1'!$GB$29,'Extrato 1'!AY40,IF('Extrato 1'!$FG$13='Extrato 1'!$GC$29,'Extrato 1'!CI40,IF('Extrato 1'!$FG$13='Extrato 1'!$EJ$2,'Extrato 1'!DS40,"")))</f>
        <v/>
      </c>
      <c r="FW40" s="78">
        <v>38</v>
      </c>
      <c r="FX40" s="78" t="str">
        <f>IF('Extrato 1'!$FG$13='Extrato 1'!$GB$29,'Extrato 1'!BD40,IF('Extrato 1'!$FG$13='Extrato 1'!$GC$29,'Extrato 1'!CN40,IF('Extrato 1'!$FG$13='Extrato 1'!$EJ$2,'Extrato 1'!DX40,"")))</f>
        <v/>
      </c>
      <c r="FY40" s="78">
        <v>38</v>
      </c>
      <c r="FZ40" s="78" t="str">
        <f>IF('Extrato 1'!$FG$13='Extrato 1'!$GB$29,'Extrato 1'!BI40,IF('Extrato 1'!$FG$13='Extrato 1'!$GC$29,'Extrato 1'!CS40,IF('Extrato 1'!$FG$13='Extrato 1'!$EJ$2,'Extrato 1'!EC40,"")))</f>
        <v/>
      </c>
      <c r="MB40" s="32">
        <f t="shared" si="12"/>
        <v>36</v>
      </c>
      <c r="MC40" s="32">
        <v>38</v>
      </c>
      <c r="MD40" s="32" t="str">
        <f>IF('Extrato 1'!X38=0,"",'Extrato 1'!X38)</f>
        <v/>
      </c>
      <c r="ME40" s="32"/>
      <c r="MF40" s="32"/>
      <c r="MG40" s="32"/>
      <c r="MH40" s="32"/>
      <c r="MI40" s="32"/>
      <c r="MJ40" s="32"/>
      <c r="MK40" s="32"/>
      <c r="ML40" s="32"/>
      <c r="MM40" s="32"/>
      <c r="MN40" s="32"/>
      <c r="MO40" s="32"/>
      <c r="MP40" s="32"/>
      <c r="MQ40" s="32"/>
      <c r="MR40" s="32"/>
      <c r="MS40" s="32"/>
      <c r="MT40" s="32"/>
      <c r="MU40" s="32"/>
      <c r="MV40" s="32"/>
      <c r="MW40" s="32"/>
      <c r="MX40" s="32"/>
      <c r="MY40" s="32"/>
      <c r="MZ40" s="32"/>
      <c r="NA40" s="32"/>
      <c r="NB40" s="32"/>
      <c r="NC40" s="32"/>
      <c r="ND40" s="32"/>
      <c r="NE40" s="32"/>
    </row>
    <row r="41" spans="2:369" ht="15" customHeight="1" x14ac:dyDescent="0.25">
      <c r="B41" s="19">
        <f>'Extrato 1'!MC43</f>
        <v>41</v>
      </c>
      <c r="C41" s="7">
        <f>Esboço!AX39</f>
        <v>39</v>
      </c>
      <c r="D41" s="4"/>
      <c r="E41" s="3"/>
      <c r="F41" s="19" t="str">
        <f t="shared" si="0"/>
        <v>-</v>
      </c>
      <c r="G41" s="19" t="str">
        <f t="shared" si="1"/>
        <v>-</v>
      </c>
      <c r="H41" s="22" t="str">
        <v/>
      </c>
      <c r="I41" s="22" t="str">
        <v/>
      </c>
      <c r="J41" s="76" t="str">
        <f>IFERROR(IF('Análise Quantitativa'!$D$30="Máximo",RANK(D41,$D$3:$D$72,0),IF('Análise Quantitativa'!$D$30="Mínimo",RANK(D41,$D$3:$D$72,1),IF('Análise Quantitativa'!$D$30="- Mínimo",RANK(D41,$D$3:$D$72,1),""))),"")</f>
        <v/>
      </c>
      <c r="K41" s="76" t="str">
        <f>IFERROR(IF('Análise Quantitativa'!$D$30="Máximo",_xlfn.RANK.EQ(D41,$D$3:$D$72,0)+COUNTIF($D$3:D41,D41)-1,IF('Análise Quantitativa'!$D$30="Mínimo",_xlfn.RANK.EQ(D41,$D$3:$D$72,1)+COUNTIF($D$3:D41,D41)-1,IF('Análise Quantitativa'!$D$30="- Mínimo",_xlfn.RANK.EQ(D41,$D$3:$D$72,1)+COUNTIF($D$3:D41,D41)-1,""))),"")</f>
        <v/>
      </c>
      <c r="L41" s="6" t="str">
        <f>IFERROR(IF(ISBLANK(D41),"",IF(AND(D41&gt;'Extrato 1'!$EW$3),'Extrato 1'!$HR$2,IF(AND(D41&lt;'Extrato 1'!$EX$3),'Extrato 1'!$HQ$2,'Extrato 1'!$HP$2))),"")</f>
        <v/>
      </c>
      <c r="M41" s="6" t="e">
        <f>IF((((IF(AND('Extrato 1'!D41&gt;'Extrato 1'!$EW$3),(('Extrato 1'!$EW$3-'Extrato 1'!D41)/'Extrato 1'!D41),IF(AND('Extrato 1'!D41&lt;'Extrato 1'!$EX$3),(('Extrato 1'!$EX$3-'Extrato 1'!D41)/'Extrato 1'!D41),'Extrato 1'!$HW$2)))))&lt;0,IF(AND('Extrato 1'!D41&gt;'Extrato 1'!$EW$3),(('Extrato 1'!$EW$3-'Extrato 1'!D41)/'Extrato 1'!D41),IF(AND('Extrato 1'!D41&lt;'Extrato 1'!$EX$3),(('Extrato 1'!$EX$3-'Extrato 1'!D41)/'Extrato 1'!D41),'Extrato 1'!$HW$2))*-1,IF(AND('Extrato 1'!D41&gt;'Extrato 1'!$EW$3),(('Extrato 1'!$EW$3-'Extrato 1'!D41)/'Extrato 1'!D41),IF(AND('Extrato 1'!D41&lt;'Extrato 1'!$EX$3),(('Extrato 1'!$EX$3-'Extrato 1'!D41)/'Extrato 1'!D41),'Extrato 1'!$HW$2)))</f>
        <v>#DIV/0!</v>
      </c>
      <c r="N41" s="6" t="str">
        <f>IF(AND(D41&gt;'Extrato 1'!$EW$3),M41,"")</f>
        <v/>
      </c>
      <c r="O41" s="6" t="e">
        <f>IF(D41&lt;'Extrato 1'!$EX$3,M41,"")</f>
        <v>#DIV/0!</v>
      </c>
      <c r="P41" s="5" t="str">
        <f>IF('Extrato 1'!L41='Extrato 1'!$HP$2,'Extrato 1'!D41,"")</f>
        <v/>
      </c>
      <c r="Q41" s="4" t="str">
        <f>IF(ISNA(HLOOKUP($Q$2,'Extrato 1'!$ME$3:$NE$74,B41,0)),"",IF(HLOOKUP($Q$2,'Extrato 1'!$ME$3:$NE$74,B41,0)="","",IF(HLOOKUP($Q$2,'Extrato 1'!$ME$3:$NE$74,B41,0)=0,"",HLOOKUP($Q$2,'Extrato 1'!$ME$3:$NE$74,B41,0))))</f>
        <v/>
      </c>
      <c r="S41" s="77" t="str">
        <f t="shared" si="6"/>
        <v/>
      </c>
      <c r="T41" s="19" t="str">
        <f t="shared" si="2"/>
        <v/>
      </c>
      <c r="U41" s="3"/>
      <c r="V41" s="19" t="str">
        <f t="shared" si="3"/>
        <v/>
      </c>
      <c r="X41" s="19" t="str">
        <f t="shared" si="4"/>
        <v/>
      </c>
      <c r="Y41" s="19" t="str">
        <f t="shared" si="5"/>
        <v/>
      </c>
      <c r="AA41" s="19" t="str">
        <f>IF('Extrato 1'!D41='Extrato 1'!$EF$3,'Extrato 1'!E41,"")</f>
        <v/>
      </c>
      <c r="AB41" s="19" t="str">
        <f>IF(AA41="","-",'Extrato 1'!S41)</f>
        <v>-</v>
      </c>
      <c r="AC41" s="19" t="str">
        <v/>
      </c>
      <c r="AD41" s="19" t="str">
        <f>IF(AC41="","",VLOOKUP(AC41,'Extrato 1'!$S$3:$U$72,3,0))</f>
        <v/>
      </c>
      <c r="AE41" s="2" t="str">
        <f>IF(AC41="","",AD41&amp;" ("&amp;VLOOKUP(AC41,'Extrato 1'!$S$3:$U$72,2,0)&amp;")")</f>
        <v/>
      </c>
      <c r="AF41" s="19" t="str">
        <f>IF('Extrato 1'!D41='Extrato 1'!$EF$4,'Extrato 1'!E41,"")</f>
        <v/>
      </c>
      <c r="AG41" s="19" t="str">
        <f>IF(AF41="","-",'Extrato 1'!$S41)</f>
        <v>-</v>
      </c>
      <c r="AH41" s="19" t="str">
        <v/>
      </c>
      <c r="AI41" s="19" t="str">
        <f>IF(AH41="","",VLOOKUP(AH41,'Extrato 1'!$S$3:$U$72,3,0))</f>
        <v/>
      </c>
      <c r="AJ41" s="2" t="str">
        <f>IF(AH41="","",AI41&amp;" ("&amp;VLOOKUP(AH41,'Extrato 1'!$S$3:$U$72,2,0)&amp;")")</f>
        <v/>
      </c>
      <c r="AK41" s="19" t="str">
        <f>IF('Extrato 1'!D41='Extrato 1'!$EF$5,'Extrato 1'!E41,"")</f>
        <v/>
      </c>
      <c r="AL41" s="19" t="str">
        <f>IF(AK41="","-",'Extrato 1'!$S41)</f>
        <v>-</v>
      </c>
      <c r="AM41" s="19" t="str">
        <v/>
      </c>
      <c r="AN41" s="19" t="str">
        <f>IF(AM41="","",VLOOKUP(AM41,'Extrato 1'!$S$3:$U$72,3,0))</f>
        <v/>
      </c>
      <c r="AO41" s="2" t="str">
        <f>IF(AM41="","",AN41&amp;" ("&amp;VLOOKUP(AM41,'Extrato 1'!$S$3:$U$72,2,0)&amp;")")</f>
        <v/>
      </c>
      <c r="AP41" s="19" t="str">
        <f>IF('Extrato 1'!D41='Extrato 1'!$EF$6,'Extrato 1'!E41,"")</f>
        <v/>
      </c>
      <c r="AQ41" s="19" t="str">
        <f>IF(AP41="","-",'Extrato 1'!$S41)</f>
        <v>-</v>
      </c>
      <c r="AR41" s="19" t="str">
        <v/>
      </c>
      <c r="AS41" s="19" t="str">
        <f>IF(AR41="","",VLOOKUP(AR41,'Extrato 1'!$S$3:$U$72,3,0))</f>
        <v/>
      </c>
      <c r="AT41" s="2" t="str">
        <f>IF(AR41="","",AS41&amp;" ("&amp;VLOOKUP(AR41,'Extrato 1'!$S$3:$U$72,2,0)&amp;")")</f>
        <v/>
      </c>
      <c r="AU41" s="19" t="str">
        <f>IF('Extrato 1'!D41='Extrato 1'!$EF$7,'Extrato 1'!E41,"")</f>
        <v/>
      </c>
      <c r="AV41" s="19" t="str">
        <f>IF(AU41="","-",'Extrato 1'!$S41)</f>
        <v>-</v>
      </c>
      <c r="AW41" s="19" t="str">
        <v/>
      </c>
      <c r="AX41" s="19" t="str">
        <f>IF(AW41="","",VLOOKUP(AW41,'Extrato 1'!$S$3:$U$72,3,0))</f>
        <v/>
      </c>
      <c r="AY41" s="2" t="str">
        <f>IF(AW41="","",AX41&amp;" ("&amp;VLOOKUP(AW41,'Extrato 1'!$S$3:$U$72,2,0)&amp;")")</f>
        <v/>
      </c>
      <c r="AZ41" s="19" t="str">
        <f>IF('Extrato 1'!D41='Extrato 1'!$EF$8,'Extrato 1'!E41,"")</f>
        <v/>
      </c>
      <c r="BA41" s="19" t="str">
        <f>IF(AZ41="","-",'Extrato 1'!$S41)</f>
        <v>-</v>
      </c>
      <c r="BB41" s="19" t="str">
        <v/>
      </c>
      <c r="BC41" s="19" t="str">
        <f>IF(BB41="","",VLOOKUP(BB41,'Extrato 1'!$S$3:$U$72,3,0))</f>
        <v/>
      </c>
      <c r="BD41" s="2" t="str">
        <f>IF(BB41="","",BC41&amp;" ("&amp;VLOOKUP(BB41,'Extrato 1'!$S$3:$U$72,2,0)&amp;")")</f>
        <v/>
      </c>
      <c r="BE41" s="19" t="str">
        <f>IF('Extrato 1'!D41='Extrato 1'!$EF$9,'Extrato 1'!E41,"")</f>
        <v/>
      </c>
      <c r="BF41" s="19" t="str">
        <f>IF(BE41="","-",'Extrato 1'!$S41)</f>
        <v>-</v>
      </c>
      <c r="BG41" s="19" t="str">
        <v/>
      </c>
      <c r="BH41" s="19" t="str">
        <f>IF(BG41="","",VLOOKUP(BG41,'Extrato 1'!$S$3:$U$72,3,0))</f>
        <v/>
      </c>
      <c r="BI41" s="2" t="str">
        <f>IF(BG41="","",BH41&amp;" ("&amp;VLOOKUP(BG41,'Extrato 1'!$S$3:$U$72,2,0)&amp;")")</f>
        <v/>
      </c>
      <c r="BK41" s="19" t="str">
        <f>IF('Extrato 1'!D41='Extrato 1'!$EH$3,'Extrato 1'!E41,"")</f>
        <v/>
      </c>
      <c r="BL41" s="19" t="str">
        <f>IF(BK41="","-",'Extrato 1'!S41)</f>
        <v>-</v>
      </c>
      <c r="BM41" s="19" t="str">
        <v/>
      </c>
      <c r="BN41" s="19" t="str">
        <f>IF(BM41="","",VLOOKUP(BM41,'Extrato 1'!$S$3:$U$72,3,0))</f>
        <v/>
      </c>
      <c r="BO41" s="2" t="str">
        <f>IF(BM41="","",BN41&amp;" ("&amp;VLOOKUP(BM41,'Extrato 1'!$S$3:$U$72,2,0)&amp;")")</f>
        <v/>
      </c>
      <c r="BP41" s="19" t="str">
        <f>IF('Extrato 1'!D41='Extrato 1'!$EH$4,'Extrato 1'!E41,"")</f>
        <v/>
      </c>
      <c r="BQ41" s="19" t="str">
        <f>IF(BP41="","-",'Extrato 1'!$S41)</f>
        <v>-</v>
      </c>
      <c r="BR41" s="19" t="str">
        <v/>
      </c>
      <c r="BS41" s="19" t="str">
        <f>IF(BR41="","",VLOOKUP(BR41,'Extrato 1'!$S$3:$U$72,3,0))</f>
        <v/>
      </c>
      <c r="BT41" s="2" t="str">
        <f>IF(BR41="","",BS41&amp;" ("&amp;VLOOKUP(BR41,'Extrato 1'!$S$3:$U$72,2,0)&amp;")")</f>
        <v/>
      </c>
      <c r="BU41" s="19" t="str">
        <f>IF('Extrato 1'!D41='Extrato 1'!$EH$5,'Extrato 1'!E41,"")</f>
        <v/>
      </c>
      <c r="BV41" s="19" t="str">
        <f>IF(BU41="","-",'Extrato 1'!$S41)</f>
        <v>-</v>
      </c>
      <c r="BW41" s="19" t="str">
        <v/>
      </c>
      <c r="BX41" s="19" t="str">
        <f>IF(BW41="","",VLOOKUP(BW41,'Extrato 1'!$S$3:$U$72,3,0))</f>
        <v/>
      </c>
      <c r="BY41" s="2" t="str">
        <f>IF(BW41="","",BX41&amp;" ("&amp;VLOOKUP(BW41,'Extrato 1'!$S$3:$U$72,2,0)&amp;")")</f>
        <v/>
      </c>
      <c r="BZ41" s="19" t="str">
        <f>IF('Extrato 1'!D41='Extrato 1'!$EH$6,'Extrato 1'!E41,"")</f>
        <v/>
      </c>
      <c r="CA41" s="19" t="str">
        <f>IF(BZ41="","-",'Extrato 1'!$S41)</f>
        <v>-</v>
      </c>
      <c r="CB41" s="19" t="str">
        <v/>
      </c>
      <c r="CC41" s="19" t="str">
        <f>IF(CB41="","",VLOOKUP(CB41,'Extrato 1'!$S$3:$U$72,3,0))</f>
        <v/>
      </c>
      <c r="CD41" s="2" t="str">
        <f>IF(CB41="","",CC41&amp;" ("&amp;VLOOKUP(CB41,'Extrato 1'!$S$3:$U$72,2,0)&amp;")")</f>
        <v/>
      </c>
      <c r="CE41" s="19" t="str">
        <f>IF('Extrato 1'!D41='Extrato 1'!$EH$7,'Extrato 1'!E41,"")</f>
        <v/>
      </c>
      <c r="CF41" s="19" t="str">
        <f>IF(CE41="","-",'Extrato 1'!$S41)</f>
        <v>-</v>
      </c>
      <c r="CG41" s="19" t="str">
        <v/>
      </c>
      <c r="CH41" s="19" t="str">
        <f>IF(CG41="","",VLOOKUP(CG41,'Extrato 1'!$S$3:$U$72,3,0))</f>
        <v/>
      </c>
      <c r="CI41" s="2" t="str">
        <f>IF(CG41="","",CH41&amp;" ("&amp;VLOOKUP(CG41,'Extrato 1'!$S$3:$U$72,2,0)&amp;")")</f>
        <v/>
      </c>
      <c r="CJ41" s="19" t="str">
        <f>IF('Extrato 1'!D41='Extrato 1'!$EH$8,'Extrato 1'!E41,"")</f>
        <v/>
      </c>
      <c r="CK41" s="19" t="str">
        <f>IF(CJ41="","-",'Extrato 1'!$S41)</f>
        <v>-</v>
      </c>
      <c r="CL41" s="19" t="str">
        <v/>
      </c>
      <c r="CM41" s="19" t="str">
        <f>IF(CL41="","",VLOOKUP(CL41,'Extrato 1'!$S$3:$U$72,3,0))</f>
        <v/>
      </c>
      <c r="CN41" s="2" t="str">
        <f>IF(CL41="","",CM41&amp;" ("&amp;VLOOKUP(CL41,'Extrato 1'!$S$3:$U$72,2,0)&amp;")")</f>
        <v/>
      </c>
      <c r="CO41" s="19" t="str">
        <f>IF('Extrato 1'!D41='Extrato 1'!$EH$9,'Extrato 1'!E41,"")</f>
        <v/>
      </c>
      <c r="CP41" s="19" t="str">
        <f>IF(CO41="","-",'Extrato 1'!$S41)</f>
        <v>-</v>
      </c>
      <c r="CQ41" s="19" t="str">
        <v/>
      </c>
      <c r="CR41" s="19" t="str">
        <f>IF(CQ41="","",VLOOKUP(CQ41,'Extrato 1'!$S$3:$U$72,3,0))</f>
        <v/>
      </c>
      <c r="CS41" s="2" t="str">
        <f>IF(CQ41="","",CR41&amp;" ("&amp;VLOOKUP(CQ41,'Extrato 1'!$S$3:$U$72,2,0)&amp;")")</f>
        <v/>
      </c>
      <c r="CU41" s="19">
        <f>IF('Extrato 1'!D41='Extrato 1'!$EJ$3,'Extrato 1'!E41,"")</f>
        <v>0</v>
      </c>
      <c r="CV41" s="19" t="str">
        <f>IF(CU41="","-",'Extrato 1'!S41)</f>
        <v/>
      </c>
      <c r="CW41" s="19" t="str">
        <v/>
      </c>
      <c r="CX41" s="19" t="str">
        <f>IF(CW41="","",VLOOKUP(CW41,'Extrato 1'!$S$3:$U$72,3,0))</f>
        <v/>
      </c>
      <c r="CY41" s="2" t="str">
        <f>IF(CW41="","",CX41&amp;" ("&amp;VLOOKUP(CW41,'Extrato 1'!$S$3:$U$72,2,0)&amp;")")</f>
        <v/>
      </c>
      <c r="CZ41" s="19">
        <f>IF('Extrato 1'!D41='Extrato 1'!$EJ$4,'Extrato 1'!E41,"")</f>
        <v>0</v>
      </c>
      <c r="DA41" s="19" t="str">
        <f>IF(CZ41="","-",'Extrato 1'!$S41)</f>
        <v/>
      </c>
      <c r="DB41" s="19" t="str">
        <v/>
      </c>
      <c r="DC41" s="19" t="str">
        <f>IF(DB41="","",VLOOKUP(DB41,'Extrato 1'!$S$3:$U$72,3,0))</f>
        <v/>
      </c>
      <c r="DD41" s="2" t="str">
        <f>IF(DB41="","",DC41&amp;" ("&amp;VLOOKUP(DB41,'Extrato 1'!$S$3:$U$72,2,0)&amp;")")</f>
        <v/>
      </c>
      <c r="DE41" s="19">
        <f>IF('Extrato 1'!D41='Extrato 1'!$EJ$5,'Extrato 1'!E41,"")</f>
        <v>0</v>
      </c>
      <c r="DF41" s="19" t="str">
        <f>IF(DE41="","-",'Extrato 1'!$S41)</f>
        <v/>
      </c>
      <c r="DG41" s="19" t="str">
        <v/>
      </c>
      <c r="DH41" s="19" t="str">
        <f>IF(DG41="","",VLOOKUP(DG41,'Extrato 1'!$S$3:$U$72,3,0))</f>
        <v/>
      </c>
      <c r="DI41" s="2" t="str">
        <f>IF(DG41="","",DH41&amp;" ("&amp;VLOOKUP(DG41,'Extrato 1'!$S$3:$U$72,2,0)&amp;")")</f>
        <v/>
      </c>
      <c r="DJ41" s="19">
        <f>IF('Extrato 1'!D41='Extrato 1'!$EJ$6,'Extrato 1'!E41,"")</f>
        <v>0</v>
      </c>
      <c r="DK41" s="19" t="str">
        <f>IF(DJ41="","-",'Extrato 1'!$S41)</f>
        <v/>
      </c>
      <c r="DL41" s="19" t="str">
        <v/>
      </c>
      <c r="DM41" s="19" t="str">
        <f>IF(DL41="","",VLOOKUP(DL41,'Extrato 1'!$S$3:$U$72,3,0))</f>
        <v/>
      </c>
      <c r="DN41" s="2" t="str">
        <f>IF(DL41="","",DM41&amp;" ("&amp;VLOOKUP(DL41,'Extrato 1'!$S$3:$U$72,2,0)&amp;")")</f>
        <v/>
      </c>
      <c r="DO41" s="19">
        <f>IF('Extrato 1'!D41='Extrato 1'!$EJ$7,'Extrato 1'!E41,"")</f>
        <v>0</v>
      </c>
      <c r="DP41" s="19" t="str">
        <f>IF(DO41="","-",'Extrato 1'!$S41)</f>
        <v/>
      </c>
      <c r="DQ41" s="19" t="str">
        <v/>
      </c>
      <c r="DR41" s="19" t="str">
        <f>IF(DQ41="","",VLOOKUP(DQ41,'Extrato 1'!$S$3:$U$72,3,0))</f>
        <v/>
      </c>
      <c r="DS41" s="2" t="str">
        <f>IF(DQ41="","",DR41&amp;" ("&amp;VLOOKUP(DQ41,'Extrato 1'!$S$3:$U$72,2,0)&amp;")")</f>
        <v/>
      </c>
      <c r="DT41" s="19">
        <f>IF('Extrato 1'!D41='Extrato 1'!$EJ$8,'Extrato 1'!E41,"")</f>
        <v>0</v>
      </c>
      <c r="DU41" s="19" t="str">
        <f>IF(DT41="","-",'Extrato 1'!$S41)</f>
        <v/>
      </c>
      <c r="DV41" s="19" t="str">
        <v/>
      </c>
      <c r="DW41" s="19" t="str">
        <f>IF(DV41="","",VLOOKUP(DV41,'Extrato 1'!$S$3:$U$72,3,0))</f>
        <v/>
      </c>
      <c r="DX41" s="2" t="str">
        <f>IF(DV41="","",DW41&amp;" ("&amp;VLOOKUP(DV41,'Extrato 1'!$S$3:$U$72,2,0)&amp;")")</f>
        <v/>
      </c>
      <c r="DY41" s="19">
        <f>IF('Extrato 1'!D41='Extrato 1'!$EJ$9,'Extrato 1'!E41,"")</f>
        <v>0</v>
      </c>
      <c r="DZ41" s="19" t="str">
        <f>IF(DY41="","-",'Extrato 1'!$S41)</f>
        <v/>
      </c>
      <c r="EA41" s="19" t="str">
        <v/>
      </c>
      <c r="EB41" s="19" t="str">
        <f>IF(EA41="","",VLOOKUP(EA41,'Extrato 1'!$S$3:$U$72,3,0))</f>
        <v/>
      </c>
      <c r="EC41" s="2" t="str">
        <f>IF(EA41="","",EB41&amp;" ("&amp;VLOOKUP(EA41,'Extrato 1'!$S$3:$U$72,2,0)&amp;")")</f>
        <v/>
      </c>
      <c r="FM41" s="78">
        <v>39</v>
      </c>
      <c r="FN41" s="78" t="str">
        <f>IF('Extrato 1'!$FG$13='Extrato 1'!$GB$29,'Extrato 1'!AE41,IF('Extrato 1'!$FG$13='Extrato 1'!$GC$29,'Extrato 1'!BO41,IF('Extrato 1'!$FG$13='Extrato 1'!$EJ$2,'Extrato 1'!CY41,"")))</f>
        <v/>
      </c>
      <c r="FO41" s="78">
        <v>39</v>
      </c>
      <c r="FP41" s="78" t="str">
        <f>IF('Extrato 1'!$FG$13='Extrato 1'!$GB$29,'Extrato 1'!AJ41,IF('Extrato 1'!$FG$13='Extrato 1'!$GC$29,'Extrato 1'!BT41,IF('Extrato 1'!$FG$13='Extrato 1'!$EJ$2,'Extrato 1'!DD41,"")))</f>
        <v/>
      </c>
      <c r="FQ41" s="78">
        <v>39</v>
      </c>
      <c r="FR41" s="78" t="str">
        <f>IF('Extrato 1'!$FG$13='Extrato 1'!$GB$29,'Extrato 1'!AO41,IF('Extrato 1'!$FG$13='Extrato 1'!$GC$29,'Extrato 1'!BY41,IF('Extrato 1'!$FG$13='Extrato 1'!$EJ$2,'Extrato 1'!DI41,"")))</f>
        <v/>
      </c>
      <c r="FS41" s="78">
        <v>39</v>
      </c>
      <c r="FT41" s="78" t="str">
        <f>IF('Extrato 1'!$FG$13='Extrato 1'!$GB$29,'Extrato 1'!AT41,IF('Extrato 1'!$FG$13='Extrato 1'!$GC$29,'Extrato 1'!CD41,IF('Extrato 1'!$FG$13='Extrato 1'!$EJ$2,'Extrato 1'!DN41,"")))</f>
        <v/>
      </c>
      <c r="FU41" s="78">
        <v>39</v>
      </c>
      <c r="FV41" s="78" t="str">
        <f>IF('Extrato 1'!$FG$13='Extrato 1'!$GB$29,'Extrato 1'!AY41,IF('Extrato 1'!$FG$13='Extrato 1'!$GC$29,'Extrato 1'!CI41,IF('Extrato 1'!$FG$13='Extrato 1'!$EJ$2,'Extrato 1'!DS41,"")))</f>
        <v/>
      </c>
      <c r="FW41" s="78">
        <v>39</v>
      </c>
      <c r="FX41" s="78" t="str">
        <f>IF('Extrato 1'!$FG$13='Extrato 1'!$GB$29,'Extrato 1'!BD41,IF('Extrato 1'!$FG$13='Extrato 1'!$GC$29,'Extrato 1'!CN41,IF('Extrato 1'!$FG$13='Extrato 1'!$EJ$2,'Extrato 1'!DX41,"")))</f>
        <v/>
      </c>
      <c r="FY41" s="78">
        <v>39</v>
      </c>
      <c r="FZ41" s="78" t="str">
        <f>IF('Extrato 1'!$FG$13='Extrato 1'!$GB$29,'Extrato 1'!BI41,IF('Extrato 1'!$FG$13='Extrato 1'!$GC$29,'Extrato 1'!CS41,IF('Extrato 1'!$FG$13='Extrato 1'!$EJ$2,'Extrato 1'!EC41,"")))</f>
        <v/>
      </c>
      <c r="MB41" s="32">
        <f t="shared" si="12"/>
        <v>37</v>
      </c>
      <c r="MC41" s="32">
        <v>39</v>
      </c>
      <c r="MD41" s="32" t="str">
        <f>IF('Extrato 1'!X39=0,"",'Extrato 1'!X39)</f>
        <v/>
      </c>
      <c r="ME41" s="32"/>
      <c r="MF41" s="32" t="s">
        <v>2</v>
      </c>
      <c r="MG41" s="32"/>
      <c r="MH41" s="32"/>
      <c r="MI41" s="32"/>
      <c r="MJ41" s="32"/>
      <c r="MK41" s="32"/>
      <c r="ML41" s="32"/>
      <c r="MM41" s="32"/>
      <c r="MN41" s="32"/>
      <c r="MO41" s="32"/>
      <c r="MP41" s="32"/>
      <c r="MQ41" s="32"/>
      <c r="MR41" s="32"/>
      <c r="MS41" s="32"/>
      <c r="MT41" s="32"/>
      <c r="MU41" s="32"/>
      <c r="MV41" s="32"/>
      <c r="MW41" s="32"/>
      <c r="MX41" s="32"/>
      <c r="MY41" s="32"/>
      <c r="MZ41" s="32"/>
      <c r="NA41" s="32"/>
      <c r="NB41" s="32"/>
      <c r="NC41" s="32"/>
      <c r="ND41" s="32"/>
      <c r="NE41" s="32"/>
    </row>
    <row r="42" spans="2:369" ht="15" customHeight="1" x14ac:dyDescent="0.25">
      <c r="B42" s="19">
        <f>'Extrato 1'!MC44</f>
        <v>42</v>
      </c>
      <c r="C42" s="7">
        <f>Esboço!AX40</f>
        <v>40</v>
      </c>
      <c r="D42" s="4"/>
      <c r="E42" s="3"/>
      <c r="F42" s="19" t="str">
        <f t="shared" si="0"/>
        <v>-</v>
      </c>
      <c r="G42" s="19" t="str">
        <f t="shared" si="1"/>
        <v>-</v>
      </c>
      <c r="H42" s="22" t="str">
        <v/>
      </c>
      <c r="I42" s="22" t="str">
        <v/>
      </c>
      <c r="J42" s="76" t="str">
        <f>IFERROR(IF('Análise Quantitativa'!$D$30="Máximo",RANK(D42,$D$3:$D$72,0),IF('Análise Quantitativa'!$D$30="Mínimo",RANK(D42,$D$3:$D$72,1),IF('Análise Quantitativa'!$D$30="- Mínimo",RANK(D42,$D$3:$D$72,1),""))),"")</f>
        <v/>
      </c>
      <c r="K42" s="76" t="str">
        <f>IFERROR(IF('Análise Quantitativa'!$D$30="Máximo",_xlfn.RANK.EQ(D42,$D$3:$D$72,0)+COUNTIF($D$3:D42,D42)-1,IF('Análise Quantitativa'!$D$30="Mínimo",_xlfn.RANK.EQ(D42,$D$3:$D$72,1)+COUNTIF($D$3:D42,D42)-1,IF('Análise Quantitativa'!$D$30="- Mínimo",_xlfn.RANK.EQ(D42,$D$3:$D$72,1)+COUNTIF($D$3:D42,D42)-1,""))),"")</f>
        <v/>
      </c>
      <c r="L42" s="6" t="str">
        <f>IFERROR(IF(ISBLANK(D42),"",IF(AND(D42&gt;'Extrato 1'!$EW$3),'Extrato 1'!$HR$2,IF(AND(D42&lt;'Extrato 1'!$EX$3),'Extrato 1'!$HQ$2,'Extrato 1'!$HP$2))),"")</f>
        <v/>
      </c>
      <c r="M42" s="6" t="e">
        <f>IF((((IF(AND('Extrato 1'!D42&gt;'Extrato 1'!$EW$3),(('Extrato 1'!$EW$3-'Extrato 1'!D42)/'Extrato 1'!D42),IF(AND('Extrato 1'!D42&lt;'Extrato 1'!$EX$3),(('Extrato 1'!$EX$3-'Extrato 1'!D42)/'Extrato 1'!D42),'Extrato 1'!$HW$2)))))&lt;0,IF(AND('Extrato 1'!D42&gt;'Extrato 1'!$EW$3),(('Extrato 1'!$EW$3-'Extrato 1'!D42)/'Extrato 1'!D42),IF(AND('Extrato 1'!D42&lt;'Extrato 1'!$EX$3),(('Extrato 1'!$EX$3-'Extrato 1'!D42)/'Extrato 1'!D42),'Extrato 1'!$HW$2))*-1,IF(AND('Extrato 1'!D42&gt;'Extrato 1'!$EW$3),(('Extrato 1'!$EW$3-'Extrato 1'!D42)/'Extrato 1'!D42),IF(AND('Extrato 1'!D42&lt;'Extrato 1'!$EX$3),(('Extrato 1'!$EX$3-'Extrato 1'!D42)/'Extrato 1'!D42),'Extrato 1'!$HW$2)))</f>
        <v>#DIV/0!</v>
      </c>
      <c r="N42" s="6" t="str">
        <f>IF(AND(D42&gt;'Extrato 1'!$EW$3),M42,"")</f>
        <v/>
      </c>
      <c r="O42" s="6" t="e">
        <f>IF(D42&lt;'Extrato 1'!$EX$3,M42,"")</f>
        <v>#DIV/0!</v>
      </c>
      <c r="P42" s="5" t="str">
        <f>IF('Extrato 1'!L42='Extrato 1'!$HP$2,'Extrato 1'!D42,"")</f>
        <v/>
      </c>
      <c r="Q42" s="4" t="str">
        <f>IF(ISNA(HLOOKUP($Q$2,'Extrato 1'!$ME$3:$NE$74,B42,0)),"",IF(HLOOKUP($Q$2,'Extrato 1'!$ME$3:$NE$74,B42,0)="","",IF(HLOOKUP($Q$2,'Extrato 1'!$ME$3:$NE$74,B42,0)=0,"",HLOOKUP($Q$2,'Extrato 1'!$ME$3:$NE$74,B42,0))))</f>
        <v/>
      </c>
      <c r="S42" s="77" t="str">
        <f t="shared" si="6"/>
        <v/>
      </c>
      <c r="T42" s="19" t="str">
        <f t="shared" si="2"/>
        <v/>
      </c>
      <c r="U42" s="3"/>
      <c r="V42" s="19" t="str">
        <f t="shared" si="3"/>
        <v/>
      </c>
      <c r="X42" s="19" t="str">
        <f t="shared" si="4"/>
        <v/>
      </c>
      <c r="Y42" s="19" t="str">
        <f t="shared" si="5"/>
        <v/>
      </c>
      <c r="AA42" s="19" t="str">
        <f>IF('Extrato 1'!D42='Extrato 1'!$EF$3,'Extrato 1'!E42,"")</f>
        <v/>
      </c>
      <c r="AB42" s="19" t="str">
        <f>IF(AA42="","-",'Extrato 1'!S42)</f>
        <v>-</v>
      </c>
      <c r="AC42" s="19" t="str">
        <v/>
      </c>
      <c r="AD42" s="19" t="str">
        <f>IF(AC42="","",VLOOKUP(AC42,'Extrato 1'!$S$3:$U$72,3,0))</f>
        <v/>
      </c>
      <c r="AE42" s="2" t="str">
        <f>IF(AC42="","",AD42&amp;" ("&amp;VLOOKUP(AC42,'Extrato 1'!$S$3:$U$72,2,0)&amp;")")</f>
        <v/>
      </c>
      <c r="AF42" s="19" t="str">
        <f>IF('Extrato 1'!D42='Extrato 1'!$EF$4,'Extrato 1'!E42,"")</f>
        <v/>
      </c>
      <c r="AG42" s="19" t="str">
        <f>IF(AF42="","-",'Extrato 1'!$S42)</f>
        <v>-</v>
      </c>
      <c r="AH42" s="19" t="str">
        <v/>
      </c>
      <c r="AI42" s="19" t="str">
        <f>IF(AH42="","",VLOOKUP(AH42,'Extrato 1'!$S$3:$U$72,3,0))</f>
        <v/>
      </c>
      <c r="AJ42" s="2" t="str">
        <f>IF(AH42="","",AI42&amp;" ("&amp;VLOOKUP(AH42,'Extrato 1'!$S$3:$U$72,2,0)&amp;")")</f>
        <v/>
      </c>
      <c r="AK42" s="19" t="str">
        <f>IF('Extrato 1'!D42='Extrato 1'!$EF$5,'Extrato 1'!E42,"")</f>
        <v/>
      </c>
      <c r="AL42" s="19" t="str">
        <f>IF(AK42="","-",'Extrato 1'!$S42)</f>
        <v>-</v>
      </c>
      <c r="AM42" s="19" t="str">
        <v/>
      </c>
      <c r="AN42" s="19" t="str">
        <f>IF(AM42="","",VLOOKUP(AM42,'Extrato 1'!$S$3:$U$72,3,0))</f>
        <v/>
      </c>
      <c r="AO42" s="2" t="str">
        <f>IF(AM42="","",AN42&amp;" ("&amp;VLOOKUP(AM42,'Extrato 1'!$S$3:$U$72,2,0)&amp;")")</f>
        <v/>
      </c>
      <c r="AP42" s="19" t="str">
        <f>IF('Extrato 1'!D42='Extrato 1'!$EF$6,'Extrato 1'!E42,"")</f>
        <v/>
      </c>
      <c r="AQ42" s="19" t="str">
        <f>IF(AP42="","-",'Extrato 1'!$S42)</f>
        <v>-</v>
      </c>
      <c r="AR42" s="19" t="str">
        <v/>
      </c>
      <c r="AS42" s="19" t="str">
        <f>IF(AR42="","",VLOOKUP(AR42,'Extrato 1'!$S$3:$U$72,3,0))</f>
        <v/>
      </c>
      <c r="AT42" s="2" t="str">
        <f>IF(AR42="","",AS42&amp;" ("&amp;VLOOKUP(AR42,'Extrato 1'!$S$3:$U$72,2,0)&amp;")")</f>
        <v/>
      </c>
      <c r="AU42" s="19" t="str">
        <f>IF('Extrato 1'!D42='Extrato 1'!$EF$7,'Extrato 1'!E42,"")</f>
        <v/>
      </c>
      <c r="AV42" s="19" t="str">
        <f>IF(AU42="","-",'Extrato 1'!$S42)</f>
        <v>-</v>
      </c>
      <c r="AW42" s="19" t="str">
        <v/>
      </c>
      <c r="AX42" s="19" t="str">
        <f>IF(AW42="","",VLOOKUP(AW42,'Extrato 1'!$S$3:$U$72,3,0))</f>
        <v/>
      </c>
      <c r="AY42" s="2" t="str">
        <f>IF(AW42="","",AX42&amp;" ("&amp;VLOOKUP(AW42,'Extrato 1'!$S$3:$U$72,2,0)&amp;")")</f>
        <v/>
      </c>
      <c r="AZ42" s="19" t="str">
        <f>IF('Extrato 1'!D42='Extrato 1'!$EF$8,'Extrato 1'!E42,"")</f>
        <v/>
      </c>
      <c r="BA42" s="19" t="str">
        <f>IF(AZ42="","-",'Extrato 1'!$S42)</f>
        <v>-</v>
      </c>
      <c r="BB42" s="19" t="str">
        <v/>
      </c>
      <c r="BC42" s="19" t="str">
        <f>IF(BB42="","",VLOOKUP(BB42,'Extrato 1'!$S$3:$U$72,3,0))</f>
        <v/>
      </c>
      <c r="BD42" s="2" t="str">
        <f>IF(BB42="","",BC42&amp;" ("&amp;VLOOKUP(BB42,'Extrato 1'!$S$3:$U$72,2,0)&amp;")")</f>
        <v/>
      </c>
      <c r="BE42" s="19" t="str">
        <f>IF('Extrato 1'!D42='Extrato 1'!$EF$9,'Extrato 1'!E42,"")</f>
        <v/>
      </c>
      <c r="BF42" s="19" t="str">
        <f>IF(BE42="","-",'Extrato 1'!$S42)</f>
        <v>-</v>
      </c>
      <c r="BG42" s="19" t="str">
        <v/>
      </c>
      <c r="BH42" s="19" t="str">
        <f>IF(BG42="","",VLOOKUP(BG42,'Extrato 1'!$S$3:$U$72,3,0))</f>
        <v/>
      </c>
      <c r="BI42" s="2" t="str">
        <f>IF(BG42="","",BH42&amp;" ("&amp;VLOOKUP(BG42,'Extrato 1'!$S$3:$U$72,2,0)&amp;")")</f>
        <v/>
      </c>
      <c r="BK42" s="19" t="str">
        <f>IF('Extrato 1'!D42='Extrato 1'!$EH$3,'Extrato 1'!E42,"")</f>
        <v/>
      </c>
      <c r="BL42" s="19" t="str">
        <f>IF(BK42="","-",'Extrato 1'!S42)</f>
        <v>-</v>
      </c>
      <c r="BM42" s="19" t="str">
        <v/>
      </c>
      <c r="BN42" s="19" t="str">
        <f>IF(BM42="","",VLOOKUP(BM42,'Extrato 1'!$S$3:$U$72,3,0))</f>
        <v/>
      </c>
      <c r="BO42" s="2" t="str">
        <f>IF(BM42="","",BN42&amp;" ("&amp;VLOOKUP(BM42,'Extrato 1'!$S$3:$U$72,2,0)&amp;")")</f>
        <v/>
      </c>
      <c r="BP42" s="19" t="str">
        <f>IF('Extrato 1'!D42='Extrato 1'!$EH$4,'Extrato 1'!E42,"")</f>
        <v/>
      </c>
      <c r="BQ42" s="19" t="str">
        <f>IF(BP42="","-",'Extrato 1'!$S42)</f>
        <v>-</v>
      </c>
      <c r="BR42" s="19" t="str">
        <v/>
      </c>
      <c r="BS42" s="19" t="str">
        <f>IF(BR42="","",VLOOKUP(BR42,'Extrato 1'!$S$3:$U$72,3,0))</f>
        <v/>
      </c>
      <c r="BT42" s="2" t="str">
        <f>IF(BR42="","",BS42&amp;" ("&amp;VLOOKUP(BR42,'Extrato 1'!$S$3:$U$72,2,0)&amp;")")</f>
        <v/>
      </c>
      <c r="BU42" s="19" t="str">
        <f>IF('Extrato 1'!D42='Extrato 1'!$EH$5,'Extrato 1'!E42,"")</f>
        <v/>
      </c>
      <c r="BV42" s="19" t="str">
        <f>IF(BU42="","-",'Extrato 1'!$S42)</f>
        <v>-</v>
      </c>
      <c r="BW42" s="19" t="str">
        <v/>
      </c>
      <c r="BX42" s="19" t="str">
        <f>IF(BW42="","",VLOOKUP(BW42,'Extrato 1'!$S$3:$U$72,3,0))</f>
        <v/>
      </c>
      <c r="BY42" s="2" t="str">
        <f>IF(BW42="","",BX42&amp;" ("&amp;VLOOKUP(BW42,'Extrato 1'!$S$3:$U$72,2,0)&amp;")")</f>
        <v/>
      </c>
      <c r="BZ42" s="19" t="str">
        <f>IF('Extrato 1'!D42='Extrato 1'!$EH$6,'Extrato 1'!E42,"")</f>
        <v/>
      </c>
      <c r="CA42" s="19" t="str">
        <f>IF(BZ42="","-",'Extrato 1'!$S42)</f>
        <v>-</v>
      </c>
      <c r="CB42" s="19" t="str">
        <v/>
      </c>
      <c r="CC42" s="19" t="str">
        <f>IF(CB42="","",VLOOKUP(CB42,'Extrato 1'!$S$3:$U$72,3,0))</f>
        <v/>
      </c>
      <c r="CD42" s="2" t="str">
        <f>IF(CB42="","",CC42&amp;" ("&amp;VLOOKUP(CB42,'Extrato 1'!$S$3:$U$72,2,0)&amp;")")</f>
        <v/>
      </c>
      <c r="CE42" s="19" t="str">
        <f>IF('Extrato 1'!D42='Extrato 1'!$EH$7,'Extrato 1'!E42,"")</f>
        <v/>
      </c>
      <c r="CF42" s="19" t="str">
        <f>IF(CE42="","-",'Extrato 1'!$S42)</f>
        <v>-</v>
      </c>
      <c r="CG42" s="19" t="str">
        <v/>
      </c>
      <c r="CH42" s="19" t="str">
        <f>IF(CG42="","",VLOOKUP(CG42,'Extrato 1'!$S$3:$U$72,3,0))</f>
        <v/>
      </c>
      <c r="CI42" s="2" t="str">
        <f>IF(CG42="","",CH42&amp;" ("&amp;VLOOKUP(CG42,'Extrato 1'!$S$3:$U$72,2,0)&amp;")")</f>
        <v/>
      </c>
      <c r="CJ42" s="19" t="str">
        <f>IF('Extrato 1'!D42='Extrato 1'!$EH$8,'Extrato 1'!E42,"")</f>
        <v/>
      </c>
      <c r="CK42" s="19" t="str">
        <f>IF(CJ42="","-",'Extrato 1'!$S42)</f>
        <v>-</v>
      </c>
      <c r="CL42" s="19" t="str">
        <v/>
      </c>
      <c r="CM42" s="19" t="str">
        <f>IF(CL42="","",VLOOKUP(CL42,'Extrato 1'!$S$3:$U$72,3,0))</f>
        <v/>
      </c>
      <c r="CN42" s="2" t="str">
        <f>IF(CL42="","",CM42&amp;" ("&amp;VLOOKUP(CL42,'Extrato 1'!$S$3:$U$72,2,0)&amp;")")</f>
        <v/>
      </c>
      <c r="CO42" s="19" t="str">
        <f>IF('Extrato 1'!D42='Extrato 1'!$EH$9,'Extrato 1'!E42,"")</f>
        <v/>
      </c>
      <c r="CP42" s="19" t="str">
        <f>IF(CO42="","-",'Extrato 1'!$S42)</f>
        <v>-</v>
      </c>
      <c r="CQ42" s="19" t="str">
        <v/>
      </c>
      <c r="CR42" s="19" t="str">
        <f>IF(CQ42="","",VLOOKUP(CQ42,'Extrato 1'!$S$3:$U$72,3,0))</f>
        <v/>
      </c>
      <c r="CS42" s="2" t="str">
        <f>IF(CQ42="","",CR42&amp;" ("&amp;VLOOKUP(CQ42,'Extrato 1'!$S$3:$U$72,2,0)&amp;")")</f>
        <v/>
      </c>
      <c r="CU42" s="19">
        <f>IF('Extrato 1'!D42='Extrato 1'!$EJ$3,'Extrato 1'!E42,"")</f>
        <v>0</v>
      </c>
      <c r="CV42" s="19" t="str">
        <f>IF(CU42="","-",'Extrato 1'!S42)</f>
        <v/>
      </c>
      <c r="CW42" s="19" t="str">
        <v/>
      </c>
      <c r="CX42" s="19" t="str">
        <f>IF(CW42="","",VLOOKUP(CW42,'Extrato 1'!$S$3:$U$72,3,0))</f>
        <v/>
      </c>
      <c r="CY42" s="2" t="str">
        <f>IF(CW42="","",CX42&amp;" ("&amp;VLOOKUP(CW42,'Extrato 1'!$S$3:$U$72,2,0)&amp;")")</f>
        <v/>
      </c>
      <c r="CZ42" s="19">
        <f>IF('Extrato 1'!D42='Extrato 1'!$EJ$4,'Extrato 1'!E42,"")</f>
        <v>0</v>
      </c>
      <c r="DA42" s="19" t="str">
        <f>IF(CZ42="","-",'Extrato 1'!$S42)</f>
        <v/>
      </c>
      <c r="DB42" s="19" t="str">
        <v/>
      </c>
      <c r="DC42" s="19" t="str">
        <f>IF(DB42="","",VLOOKUP(DB42,'Extrato 1'!$S$3:$U$72,3,0))</f>
        <v/>
      </c>
      <c r="DD42" s="2" t="str">
        <f>IF(DB42="","",DC42&amp;" ("&amp;VLOOKUP(DB42,'Extrato 1'!$S$3:$U$72,2,0)&amp;")")</f>
        <v/>
      </c>
      <c r="DE42" s="19">
        <f>IF('Extrato 1'!D42='Extrato 1'!$EJ$5,'Extrato 1'!E42,"")</f>
        <v>0</v>
      </c>
      <c r="DF42" s="19" t="str">
        <f>IF(DE42="","-",'Extrato 1'!$S42)</f>
        <v/>
      </c>
      <c r="DG42" s="19" t="str">
        <v/>
      </c>
      <c r="DH42" s="19" t="str">
        <f>IF(DG42="","",VLOOKUP(DG42,'Extrato 1'!$S$3:$U$72,3,0))</f>
        <v/>
      </c>
      <c r="DI42" s="2" t="str">
        <f>IF(DG42="","",DH42&amp;" ("&amp;VLOOKUP(DG42,'Extrato 1'!$S$3:$U$72,2,0)&amp;")")</f>
        <v/>
      </c>
      <c r="DJ42" s="19">
        <f>IF('Extrato 1'!D42='Extrato 1'!$EJ$6,'Extrato 1'!E42,"")</f>
        <v>0</v>
      </c>
      <c r="DK42" s="19" t="str">
        <f>IF(DJ42="","-",'Extrato 1'!$S42)</f>
        <v/>
      </c>
      <c r="DL42" s="19" t="str">
        <v/>
      </c>
      <c r="DM42" s="19" t="str">
        <f>IF(DL42="","",VLOOKUP(DL42,'Extrato 1'!$S$3:$U$72,3,0))</f>
        <v/>
      </c>
      <c r="DN42" s="2" t="str">
        <f>IF(DL42="","",DM42&amp;" ("&amp;VLOOKUP(DL42,'Extrato 1'!$S$3:$U$72,2,0)&amp;")")</f>
        <v/>
      </c>
      <c r="DO42" s="19">
        <f>IF('Extrato 1'!D42='Extrato 1'!$EJ$7,'Extrato 1'!E42,"")</f>
        <v>0</v>
      </c>
      <c r="DP42" s="19" t="str">
        <f>IF(DO42="","-",'Extrato 1'!$S42)</f>
        <v/>
      </c>
      <c r="DQ42" s="19" t="str">
        <v/>
      </c>
      <c r="DR42" s="19" t="str">
        <f>IF(DQ42="","",VLOOKUP(DQ42,'Extrato 1'!$S$3:$U$72,3,0))</f>
        <v/>
      </c>
      <c r="DS42" s="2" t="str">
        <f>IF(DQ42="","",DR42&amp;" ("&amp;VLOOKUP(DQ42,'Extrato 1'!$S$3:$U$72,2,0)&amp;")")</f>
        <v/>
      </c>
      <c r="DT42" s="19">
        <f>IF('Extrato 1'!D42='Extrato 1'!$EJ$8,'Extrato 1'!E42,"")</f>
        <v>0</v>
      </c>
      <c r="DU42" s="19" t="str">
        <f>IF(DT42="","-",'Extrato 1'!$S42)</f>
        <v/>
      </c>
      <c r="DV42" s="19" t="str">
        <v/>
      </c>
      <c r="DW42" s="19" t="str">
        <f>IF(DV42="","",VLOOKUP(DV42,'Extrato 1'!$S$3:$U$72,3,0))</f>
        <v/>
      </c>
      <c r="DX42" s="2" t="str">
        <f>IF(DV42="","",DW42&amp;" ("&amp;VLOOKUP(DV42,'Extrato 1'!$S$3:$U$72,2,0)&amp;")")</f>
        <v/>
      </c>
      <c r="DY42" s="19">
        <f>IF('Extrato 1'!D42='Extrato 1'!$EJ$9,'Extrato 1'!E42,"")</f>
        <v>0</v>
      </c>
      <c r="DZ42" s="19" t="str">
        <f>IF(DY42="","-",'Extrato 1'!$S42)</f>
        <v/>
      </c>
      <c r="EA42" s="19" t="str">
        <v/>
      </c>
      <c r="EB42" s="19" t="str">
        <f>IF(EA42="","",VLOOKUP(EA42,'Extrato 1'!$S$3:$U$72,3,0))</f>
        <v/>
      </c>
      <c r="EC42" s="2" t="str">
        <f>IF(EA42="","",EB42&amp;" ("&amp;VLOOKUP(EA42,'Extrato 1'!$S$3:$U$72,2,0)&amp;")")</f>
        <v/>
      </c>
      <c r="FM42" s="78">
        <v>40</v>
      </c>
      <c r="FN42" s="78" t="str">
        <f>IF('Extrato 1'!$FG$13='Extrato 1'!$GB$29,'Extrato 1'!AE42,IF('Extrato 1'!$FG$13='Extrato 1'!$GC$29,'Extrato 1'!BO42,IF('Extrato 1'!$FG$13='Extrato 1'!$EJ$2,'Extrato 1'!CY42,"")))</f>
        <v/>
      </c>
      <c r="FO42" s="78">
        <v>40</v>
      </c>
      <c r="FP42" s="78" t="str">
        <f>IF('Extrato 1'!$FG$13='Extrato 1'!$GB$29,'Extrato 1'!AJ42,IF('Extrato 1'!$FG$13='Extrato 1'!$GC$29,'Extrato 1'!BT42,IF('Extrato 1'!$FG$13='Extrato 1'!$EJ$2,'Extrato 1'!DD42,"")))</f>
        <v/>
      </c>
      <c r="FQ42" s="78">
        <v>40</v>
      </c>
      <c r="FR42" s="78" t="str">
        <f>IF('Extrato 1'!$FG$13='Extrato 1'!$GB$29,'Extrato 1'!AO42,IF('Extrato 1'!$FG$13='Extrato 1'!$GC$29,'Extrato 1'!BY42,IF('Extrato 1'!$FG$13='Extrato 1'!$EJ$2,'Extrato 1'!DI42,"")))</f>
        <v/>
      </c>
      <c r="FS42" s="78">
        <v>40</v>
      </c>
      <c r="FT42" s="78" t="str">
        <f>IF('Extrato 1'!$FG$13='Extrato 1'!$GB$29,'Extrato 1'!AT42,IF('Extrato 1'!$FG$13='Extrato 1'!$GC$29,'Extrato 1'!CD42,IF('Extrato 1'!$FG$13='Extrato 1'!$EJ$2,'Extrato 1'!DN42,"")))</f>
        <v/>
      </c>
      <c r="FU42" s="78">
        <v>40</v>
      </c>
      <c r="FV42" s="78" t="str">
        <f>IF('Extrato 1'!$FG$13='Extrato 1'!$GB$29,'Extrato 1'!AY42,IF('Extrato 1'!$FG$13='Extrato 1'!$GC$29,'Extrato 1'!CI42,IF('Extrato 1'!$FG$13='Extrato 1'!$EJ$2,'Extrato 1'!DS42,"")))</f>
        <v/>
      </c>
      <c r="FW42" s="78">
        <v>40</v>
      </c>
      <c r="FX42" s="78" t="str">
        <f>IF('Extrato 1'!$FG$13='Extrato 1'!$GB$29,'Extrato 1'!BD42,IF('Extrato 1'!$FG$13='Extrato 1'!$GC$29,'Extrato 1'!CN42,IF('Extrato 1'!$FG$13='Extrato 1'!$EJ$2,'Extrato 1'!DX42,"")))</f>
        <v/>
      </c>
      <c r="FY42" s="78">
        <v>40</v>
      </c>
      <c r="FZ42" s="78" t="str">
        <f>IF('Extrato 1'!$FG$13='Extrato 1'!$GB$29,'Extrato 1'!BI42,IF('Extrato 1'!$FG$13='Extrato 1'!$GC$29,'Extrato 1'!CS42,IF('Extrato 1'!$FG$13='Extrato 1'!$EJ$2,'Extrato 1'!EC42,"")))</f>
        <v/>
      </c>
      <c r="MB42" s="32">
        <f t="shared" si="12"/>
        <v>38</v>
      </c>
      <c r="MC42" s="32">
        <v>40</v>
      </c>
      <c r="MD42" s="32" t="str">
        <f>IF('Extrato 1'!X40=0,"",'Extrato 1'!X40)</f>
        <v/>
      </c>
      <c r="ME42" s="32" t="s">
        <v>1</v>
      </c>
      <c r="MF42" s="32" t="s">
        <v>0</v>
      </c>
      <c r="MG42" s="32"/>
      <c r="MH42" s="32"/>
      <c r="MI42" s="32"/>
      <c r="MJ42" s="32"/>
      <c r="MK42" s="32"/>
      <c r="ML42" s="32"/>
      <c r="MM42" s="32"/>
      <c r="MN42" s="32"/>
      <c r="MO42" s="32"/>
      <c r="MP42" s="32"/>
      <c r="MQ42" s="32"/>
      <c r="MR42" s="32"/>
      <c r="MS42" s="32"/>
      <c r="MT42" s="32"/>
      <c r="MU42" s="32"/>
      <c r="MV42" s="32"/>
      <c r="MW42" s="32"/>
      <c r="MX42" s="32"/>
      <c r="MY42" s="32"/>
      <c r="MZ42" s="32"/>
      <c r="NA42" s="32"/>
      <c r="NB42" s="32"/>
      <c r="NC42" s="32"/>
      <c r="ND42" s="32"/>
      <c r="NE42" s="32"/>
    </row>
    <row r="43" spans="2:369" ht="15" customHeight="1" x14ac:dyDescent="0.25">
      <c r="B43" s="19">
        <f>'Extrato 1'!MC45</f>
        <v>43</v>
      </c>
      <c r="C43" s="7">
        <f>Esboço!AX41</f>
        <v>41</v>
      </c>
      <c r="D43" s="4"/>
      <c r="E43" s="3"/>
      <c r="F43" s="19" t="str">
        <f t="shared" si="0"/>
        <v>-</v>
      </c>
      <c r="G43" s="19" t="str">
        <f t="shared" si="1"/>
        <v>-</v>
      </c>
      <c r="H43" s="22" t="str">
        <v/>
      </c>
      <c r="I43" s="22" t="str">
        <v/>
      </c>
      <c r="J43" s="76" t="str">
        <f>IFERROR(IF('Análise Quantitativa'!$D$30="Máximo",RANK(D43,$D$3:$D$72,0),IF('Análise Quantitativa'!$D$30="Mínimo",RANK(D43,$D$3:$D$72,1),IF('Análise Quantitativa'!$D$30="- Mínimo",RANK(D43,$D$3:$D$72,1),""))),"")</f>
        <v/>
      </c>
      <c r="K43" s="76" t="str">
        <f>IFERROR(IF('Análise Quantitativa'!$D$30="Máximo",_xlfn.RANK.EQ(D43,$D$3:$D$72,0)+COUNTIF($D$3:D43,D43)-1,IF('Análise Quantitativa'!$D$30="Mínimo",_xlfn.RANK.EQ(D43,$D$3:$D$72,1)+COUNTIF($D$3:D43,D43)-1,IF('Análise Quantitativa'!$D$30="- Mínimo",_xlfn.RANK.EQ(D43,$D$3:$D$72,1)+COUNTIF($D$3:D43,D43)-1,""))),"")</f>
        <v/>
      </c>
      <c r="L43" s="6" t="str">
        <f>IFERROR(IF(ISBLANK(D43),"",IF(AND(D43&gt;'Extrato 1'!$EW$3),'Extrato 1'!$HR$2,IF(AND(D43&lt;'Extrato 1'!$EX$3),'Extrato 1'!$HQ$2,'Extrato 1'!$HP$2))),"")</f>
        <v/>
      </c>
      <c r="M43" s="6" t="e">
        <f>IF((((IF(AND('Extrato 1'!D43&gt;'Extrato 1'!$EW$3),(('Extrato 1'!$EW$3-'Extrato 1'!D43)/'Extrato 1'!D43),IF(AND('Extrato 1'!D43&lt;'Extrato 1'!$EX$3),(('Extrato 1'!$EX$3-'Extrato 1'!D43)/'Extrato 1'!D43),'Extrato 1'!$HW$2)))))&lt;0,IF(AND('Extrato 1'!D43&gt;'Extrato 1'!$EW$3),(('Extrato 1'!$EW$3-'Extrato 1'!D43)/'Extrato 1'!D43),IF(AND('Extrato 1'!D43&lt;'Extrato 1'!$EX$3),(('Extrato 1'!$EX$3-'Extrato 1'!D43)/'Extrato 1'!D43),'Extrato 1'!$HW$2))*-1,IF(AND('Extrato 1'!D43&gt;'Extrato 1'!$EW$3),(('Extrato 1'!$EW$3-'Extrato 1'!D43)/'Extrato 1'!D43),IF(AND('Extrato 1'!D43&lt;'Extrato 1'!$EX$3),(('Extrato 1'!$EX$3-'Extrato 1'!D43)/'Extrato 1'!D43),'Extrato 1'!$HW$2)))</f>
        <v>#DIV/0!</v>
      </c>
      <c r="N43" s="6" t="str">
        <f>IF(AND(D43&gt;'Extrato 1'!$EW$3),M43,"")</f>
        <v/>
      </c>
      <c r="O43" s="6" t="e">
        <f>IF(D43&lt;'Extrato 1'!$EX$3,M43,"")</f>
        <v>#DIV/0!</v>
      </c>
      <c r="P43" s="5" t="str">
        <f>IF('Extrato 1'!L43='Extrato 1'!$HP$2,'Extrato 1'!D43,"")</f>
        <v/>
      </c>
      <c r="Q43" s="4" t="str">
        <f>IF(ISNA(HLOOKUP($Q$2,'Extrato 1'!$ME$3:$NE$74,B43,0)),"",IF(HLOOKUP($Q$2,'Extrato 1'!$ME$3:$NE$74,B43,0)="","",IF(HLOOKUP($Q$2,'Extrato 1'!$ME$3:$NE$74,B43,0)=0,"",HLOOKUP($Q$2,'Extrato 1'!$ME$3:$NE$74,B43,0))))</f>
        <v/>
      </c>
      <c r="S43" s="77" t="str">
        <f t="shared" si="6"/>
        <v/>
      </c>
      <c r="T43" s="19" t="str">
        <f t="shared" si="2"/>
        <v/>
      </c>
      <c r="U43" s="3"/>
      <c r="V43" s="19" t="str">
        <f t="shared" si="3"/>
        <v/>
      </c>
      <c r="X43" s="19" t="str">
        <f t="shared" si="4"/>
        <v/>
      </c>
      <c r="Y43" s="19" t="str">
        <f t="shared" si="5"/>
        <v/>
      </c>
      <c r="AA43" s="19" t="str">
        <f>IF('Extrato 1'!D43='Extrato 1'!$EF$3,'Extrato 1'!E43,"")</f>
        <v/>
      </c>
      <c r="AB43" s="19" t="str">
        <f>IF(AA43="","-",'Extrato 1'!S43)</f>
        <v>-</v>
      </c>
      <c r="AC43" s="19" t="str">
        <v/>
      </c>
      <c r="AD43" s="19" t="str">
        <f>IF(AC43="","",VLOOKUP(AC43,'Extrato 1'!$S$3:$U$72,3,0))</f>
        <v/>
      </c>
      <c r="AE43" s="2" t="str">
        <f>IF(AC43="","",AD43&amp;" ("&amp;VLOOKUP(AC43,'Extrato 1'!$S$3:$U$72,2,0)&amp;")")</f>
        <v/>
      </c>
      <c r="AF43" s="19" t="str">
        <f>IF('Extrato 1'!D43='Extrato 1'!$EF$4,'Extrato 1'!E43,"")</f>
        <v/>
      </c>
      <c r="AG43" s="19" t="str">
        <f>IF(AF43="","-",'Extrato 1'!$S43)</f>
        <v>-</v>
      </c>
      <c r="AH43" s="19" t="str">
        <v/>
      </c>
      <c r="AI43" s="19" t="str">
        <f>IF(AH43="","",VLOOKUP(AH43,'Extrato 1'!$S$3:$U$72,3,0))</f>
        <v/>
      </c>
      <c r="AJ43" s="2" t="str">
        <f>IF(AH43="","",AI43&amp;" ("&amp;VLOOKUP(AH43,'Extrato 1'!$S$3:$U$72,2,0)&amp;")")</f>
        <v/>
      </c>
      <c r="AK43" s="19" t="str">
        <f>IF('Extrato 1'!D43='Extrato 1'!$EF$5,'Extrato 1'!E43,"")</f>
        <v/>
      </c>
      <c r="AL43" s="19" t="str">
        <f>IF(AK43="","-",'Extrato 1'!$S43)</f>
        <v>-</v>
      </c>
      <c r="AM43" s="19" t="str">
        <v/>
      </c>
      <c r="AN43" s="19" t="str">
        <f>IF(AM43="","",VLOOKUP(AM43,'Extrato 1'!$S$3:$U$72,3,0))</f>
        <v/>
      </c>
      <c r="AO43" s="2" t="str">
        <f>IF(AM43="","",AN43&amp;" ("&amp;VLOOKUP(AM43,'Extrato 1'!$S$3:$U$72,2,0)&amp;")")</f>
        <v/>
      </c>
      <c r="AP43" s="19" t="str">
        <f>IF('Extrato 1'!D43='Extrato 1'!$EF$6,'Extrato 1'!E43,"")</f>
        <v/>
      </c>
      <c r="AQ43" s="19" t="str">
        <f>IF(AP43="","-",'Extrato 1'!$S43)</f>
        <v>-</v>
      </c>
      <c r="AR43" s="19" t="str">
        <v/>
      </c>
      <c r="AS43" s="19" t="str">
        <f>IF(AR43="","",VLOOKUP(AR43,'Extrato 1'!$S$3:$U$72,3,0))</f>
        <v/>
      </c>
      <c r="AT43" s="2" t="str">
        <f>IF(AR43="","",AS43&amp;" ("&amp;VLOOKUP(AR43,'Extrato 1'!$S$3:$U$72,2,0)&amp;")")</f>
        <v/>
      </c>
      <c r="AU43" s="19" t="str">
        <f>IF('Extrato 1'!D43='Extrato 1'!$EF$7,'Extrato 1'!E43,"")</f>
        <v/>
      </c>
      <c r="AV43" s="19" t="str">
        <f>IF(AU43="","-",'Extrato 1'!$S43)</f>
        <v>-</v>
      </c>
      <c r="AW43" s="19" t="str">
        <v/>
      </c>
      <c r="AX43" s="19" t="str">
        <f>IF(AW43="","",VLOOKUP(AW43,'Extrato 1'!$S$3:$U$72,3,0))</f>
        <v/>
      </c>
      <c r="AY43" s="2" t="str">
        <f>IF(AW43="","",AX43&amp;" ("&amp;VLOOKUP(AW43,'Extrato 1'!$S$3:$U$72,2,0)&amp;")")</f>
        <v/>
      </c>
      <c r="AZ43" s="19" t="str">
        <f>IF('Extrato 1'!D43='Extrato 1'!$EF$8,'Extrato 1'!E43,"")</f>
        <v/>
      </c>
      <c r="BA43" s="19" t="str">
        <f>IF(AZ43="","-",'Extrato 1'!$S43)</f>
        <v>-</v>
      </c>
      <c r="BB43" s="19" t="str">
        <v/>
      </c>
      <c r="BC43" s="19" t="str">
        <f>IF(BB43="","",VLOOKUP(BB43,'Extrato 1'!$S$3:$U$72,3,0))</f>
        <v/>
      </c>
      <c r="BD43" s="2" t="str">
        <f>IF(BB43="","",BC43&amp;" ("&amp;VLOOKUP(BB43,'Extrato 1'!$S$3:$U$72,2,0)&amp;")")</f>
        <v/>
      </c>
      <c r="BE43" s="19" t="str">
        <f>IF('Extrato 1'!D43='Extrato 1'!$EF$9,'Extrato 1'!E43,"")</f>
        <v/>
      </c>
      <c r="BF43" s="19" t="str">
        <f>IF(BE43="","-",'Extrato 1'!$S43)</f>
        <v>-</v>
      </c>
      <c r="BG43" s="19" t="str">
        <v/>
      </c>
      <c r="BH43" s="19" t="str">
        <f>IF(BG43="","",VLOOKUP(BG43,'Extrato 1'!$S$3:$U$72,3,0))</f>
        <v/>
      </c>
      <c r="BI43" s="2" t="str">
        <f>IF(BG43="","",BH43&amp;" ("&amp;VLOOKUP(BG43,'Extrato 1'!$S$3:$U$72,2,0)&amp;")")</f>
        <v/>
      </c>
      <c r="BK43" s="19" t="str">
        <f>IF('Extrato 1'!D43='Extrato 1'!$EH$3,'Extrato 1'!E43,"")</f>
        <v/>
      </c>
      <c r="BL43" s="19" t="str">
        <f>IF(BK43="","-",'Extrato 1'!S43)</f>
        <v>-</v>
      </c>
      <c r="BM43" s="19" t="str">
        <v/>
      </c>
      <c r="BN43" s="19" t="str">
        <f>IF(BM43="","",VLOOKUP(BM43,'Extrato 1'!$S$3:$U$72,3,0))</f>
        <v/>
      </c>
      <c r="BO43" s="2" t="str">
        <f>IF(BM43="","",BN43&amp;" ("&amp;VLOOKUP(BM43,'Extrato 1'!$S$3:$U$72,2,0)&amp;")")</f>
        <v/>
      </c>
      <c r="BP43" s="19" t="str">
        <f>IF('Extrato 1'!D43='Extrato 1'!$EH$4,'Extrato 1'!E43,"")</f>
        <v/>
      </c>
      <c r="BQ43" s="19" t="str">
        <f>IF(BP43="","-",'Extrato 1'!$S43)</f>
        <v>-</v>
      </c>
      <c r="BR43" s="19" t="str">
        <v/>
      </c>
      <c r="BS43" s="19" t="str">
        <f>IF(BR43="","",VLOOKUP(BR43,'Extrato 1'!$S$3:$U$72,3,0))</f>
        <v/>
      </c>
      <c r="BT43" s="2" t="str">
        <f>IF(BR43="","",BS43&amp;" ("&amp;VLOOKUP(BR43,'Extrato 1'!$S$3:$U$72,2,0)&amp;")")</f>
        <v/>
      </c>
      <c r="BU43" s="19" t="str">
        <f>IF('Extrato 1'!D43='Extrato 1'!$EH$5,'Extrato 1'!E43,"")</f>
        <v/>
      </c>
      <c r="BV43" s="19" t="str">
        <f>IF(BU43="","-",'Extrato 1'!$S43)</f>
        <v>-</v>
      </c>
      <c r="BW43" s="19" t="str">
        <v/>
      </c>
      <c r="BX43" s="19" t="str">
        <f>IF(BW43="","",VLOOKUP(BW43,'Extrato 1'!$S$3:$U$72,3,0))</f>
        <v/>
      </c>
      <c r="BY43" s="2" t="str">
        <f>IF(BW43="","",BX43&amp;" ("&amp;VLOOKUP(BW43,'Extrato 1'!$S$3:$U$72,2,0)&amp;")")</f>
        <v/>
      </c>
      <c r="BZ43" s="19" t="str">
        <f>IF('Extrato 1'!D43='Extrato 1'!$EH$6,'Extrato 1'!E43,"")</f>
        <v/>
      </c>
      <c r="CA43" s="19" t="str">
        <f>IF(BZ43="","-",'Extrato 1'!$S43)</f>
        <v>-</v>
      </c>
      <c r="CB43" s="19" t="str">
        <v/>
      </c>
      <c r="CC43" s="19" t="str">
        <f>IF(CB43="","",VLOOKUP(CB43,'Extrato 1'!$S$3:$U$72,3,0))</f>
        <v/>
      </c>
      <c r="CD43" s="2" t="str">
        <f>IF(CB43="","",CC43&amp;" ("&amp;VLOOKUP(CB43,'Extrato 1'!$S$3:$U$72,2,0)&amp;")")</f>
        <v/>
      </c>
      <c r="CE43" s="19" t="str">
        <f>IF('Extrato 1'!D43='Extrato 1'!$EH$7,'Extrato 1'!E43,"")</f>
        <v/>
      </c>
      <c r="CF43" s="19" t="str">
        <f>IF(CE43="","-",'Extrato 1'!$S43)</f>
        <v>-</v>
      </c>
      <c r="CG43" s="19" t="str">
        <v/>
      </c>
      <c r="CH43" s="19" t="str">
        <f>IF(CG43="","",VLOOKUP(CG43,'Extrato 1'!$S$3:$U$72,3,0))</f>
        <v/>
      </c>
      <c r="CI43" s="2" t="str">
        <f>IF(CG43="","",CH43&amp;" ("&amp;VLOOKUP(CG43,'Extrato 1'!$S$3:$U$72,2,0)&amp;")")</f>
        <v/>
      </c>
      <c r="CJ43" s="19" t="str">
        <f>IF('Extrato 1'!D43='Extrato 1'!$EH$8,'Extrato 1'!E43,"")</f>
        <v/>
      </c>
      <c r="CK43" s="19" t="str">
        <f>IF(CJ43="","-",'Extrato 1'!$S43)</f>
        <v>-</v>
      </c>
      <c r="CL43" s="19" t="str">
        <v/>
      </c>
      <c r="CM43" s="19" t="str">
        <f>IF(CL43="","",VLOOKUP(CL43,'Extrato 1'!$S$3:$U$72,3,0))</f>
        <v/>
      </c>
      <c r="CN43" s="2" t="str">
        <f>IF(CL43="","",CM43&amp;" ("&amp;VLOOKUP(CL43,'Extrato 1'!$S$3:$U$72,2,0)&amp;")")</f>
        <v/>
      </c>
      <c r="CO43" s="19" t="str">
        <f>IF('Extrato 1'!D43='Extrato 1'!$EH$9,'Extrato 1'!E43,"")</f>
        <v/>
      </c>
      <c r="CP43" s="19" t="str">
        <f>IF(CO43="","-",'Extrato 1'!$S43)</f>
        <v>-</v>
      </c>
      <c r="CQ43" s="19" t="str">
        <v/>
      </c>
      <c r="CR43" s="19" t="str">
        <f>IF(CQ43="","",VLOOKUP(CQ43,'Extrato 1'!$S$3:$U$72,3,0))</f>
        <v/>
      </c>
      <c r="CS43" s="2" t="str">
        <f>IF(CQ43="","",CR43&amp;" ("&amp;VLOOKUP(CQ43,'Extrato 1'!$S$3:$U$72,2,0)&amp;")")</f>
        <v/>
      </c>
      <c r="CU43" s="19">
        <f>IF('Extrato 1'!D43='Extrato 1'!$EJ$3,'Extrato 1'!E43,"")</f>
        <v>0</v>
      </c>
      <c r="CV43" s="19" t="str">
        <f>IF(CU43="","-",'Extrato 1'!S43)</f>
        <v/>
      </c>
      <c r="CW43" s="19" t="str">
        <v/>
      </c>
      <c r="CX43" s="19" t="str">
        <f>IF(CW43="","",VLOOKUP(CW43,'Extrato 1'!$S$3:$U$72,3,0))</f>
        <v/>
      </c>
      <c r="CY43" s="2" t="str">
        <f>IF(CW43="","",CX43&amp;" ("&amp;VLOOKUP(CW43,'Extrato 1'!$S$3:$U$72,2,0)&amp;")")</f>
        <v/>
      </c>
      <c r="CZ43" s="19">
        <f>IF('Extrato 1'!D43='Extrato 1'!$EJ$4,'Extrato 1'!E43,"")</f>
        <v>0</v>
      </c>
      <c r="DA43" s="19" t="str">
        <f>IF(CZ43="","-",'Extrato 1'!$S43)</f>
        <v/>
      </c>
      <c r="DB43" s="19" t="str">
        <v/>
      </c>
      <c r="DC43" s="19" t="str">
        <f>IF(DB43="","",VLOOKUP(DB43,'Extrato 1'!$S$3:$U$72,3,0))</f>
        <v/>
      </c>
      <c r="DD43" s="2" t="str">
        <f>IF(DB43="","",DC43&amp;" ("&amp;VLOOKUP(DB43,'Extrato 1'!$S$3:$U$72,2,0)&amp;")")</f>
        <v/>
      </c>
      <c r="DE43" s="19">
        <f>IF('Extrato 1'!D43='Extrato 1'!$EJ$5,'Extrato 1'!E43,"")</f>
        <v>0</v>
      </c>
      <c r="DF43" s="19" t="str">
        <f>IF(DE43="","-",'Extrato 1'!$S43)</f>
        <v/>
      </c>
      <c r="DG43" s="19" t="str">
        <v/>
      </c>
      <c r="DH43" s="19" t="str">
        <f>IF(DG43="","",VLOOKUP(DG43,'Extrato 1'!$S$3:$U$72,3,0))</f>
        <v/>
      </c>
      <c r="DI43" s="2" t="str">
        <f>IF(DG43="","",DH43&amp;" ("&amp;VLOOKUP(DG43,'Extrato 1'!$S$3:$U$72,2,0)&amp;")")</f>
        <v/>
      </c>
      <c r="DJ43" s="19">
        <f>IF('Extrato 1'!D43='Extrato 1'!$EJ$6,'Extrato 1'!E43,"")</f>
        <v>0</v>
      </c>
      <c r="DK43" s="19" t="str">
        <f>IF(DJ43="","-",'Extrato 1'!$S43)</f>
        <v/>
      </c>
      <c r="DL43" s="19" t="str">
        <v/>
      </c>
      <c r="DM43" s="19" t="str">
        <f>IF(DL43="","",VLOOKUP(DL43,'Extrato 1'!$S$3:$U$72,3,0))</f>
        <v/>
      </c>
      <c r="DN43" s="2" t="str">
        <f>IF(DL43="","",DM43&amp;" ("&amp;VLOOKUP(DL43,'Extrato 1'!$S$3:$U$72,2,0)&amp;")")</f>
        <v/>
      </c>
      <c r="DO43" s="19">
        <f>IF('Extrato 1'!D43='Extrato 1'!$EJ$7,'Extrato 1'!E43,"")</f>
        <v>0</v>
      </c>
      <c r="DP43" s="19" t="str">
        <f>IF(DO43="","-",'Extrato 1'!$S43)</f>
        <v/>
      </c>
      <c r="DQ43" s="19" t="str">
        <v/>
      </c>
      <c r="DR43" s="19" t="str">
        <f>IF(DQ43="","",VLOOKUP(DQ43,'Extrato 1'!$S$3:$U$72,3,0))</f>
        <v/>
      </c>
      <c r="DS43" s="2" t="str">
        <f>IF(DQ43="","",DR43&amp;" ("&amp;VLOOKUP(DQ43,'Extrato 1'!$S$3:$U$72,2,0)&amp;")")</f>
        <v/>
      </c>
      <c r="DT43" s="19">
        <f>IF('Extrato 1'!D43='Extrato 1'!$EJ$8,'Extrato 1'!E43,"")</f>
        <v>0</v>
      </c>
      <c r="DU43" s="19" t="str">
        <f>IF(DT43="","-",'Extrato 1'!$S43)</f>
        <v/>
      </c>
      <c r="DV43" s="19" t="str">
        <v/>
      </c>
      <c r="DW43" s="19" t="str">
        <f>IF(DV43="","",VLOOKUP(DV43,'Extrato 1'!$S$3:$U$72,3,0))</f>
        <v/>
      </c>
      <c r="DX43" s="2" t="str">
        <f>IF(DV43="","",DW43&amp;" ("&amp;VLOOKUP(DV43,'Extrato 1'!$S$3:$U$72,2,0)&amp;")")</f>
        <v/>
      </c>
      <c r="DY43" s="19">
        <f>IF('Extrato 1'!D43='Extrato 1'!$EJ$9,'Extrato 1'!E43,"")</f>
        <v>0</v>
      </c>
      <c r="DZ43" s="19" t="str">
        <f>IF(DY43="","-",'Extrato 1'!$S43)</f>
        <v/>
      </c>
      <c r="EA43" s="19" t="str">
        <v/>
      </c>
      <c r="EB43" s="19" t="str">
        <f>IF(EA43="","",VLOOKUP(EA43,'Extrato 1'!$S$3:$U$72,3,0))</f>
        <v/>
      </c>
      <c r="EC43" s="2" t="str">
        <f>IF(EA43="","",EB43&amp;" ("&amp;VLOOKUP(EA43,'Extrato 1'!$S$3:$U$72,2,0)&amp;")")</f>
        <v/>
      </c>
      <c r="FM43" s="78">
        <v>41</v>
      </c>
      <c r="FN43" s="78" t="str">
        <f>IF('Extrato 1'!$FG$13='Extrato 1'!$GB$29,'Extrato 1'!AE43,IF('Extrato 1'!$FG$13='Extrato 1'!$GC$29,'Extrato 1'!BO43,IF('Extrato 1'!$FG$13='Extrato 1'!$EJ$2,'Extrato 1'!CY43,"")))</f>
        <v/>
      </c>
      <c r="FO43" s="78">
        <v>41</v>
      </c>
      <c r="FP43" s="78" t="str">
        <f>IF('Extrato 1'!$FG$13='Extrato 1'!$GB$29,'Extrato 1'!AJ43,IF('Extrato 1'!$FG$13='Extrato 1'!$GC$29,'Extrato 1'!BT43,IF('Extrato 1'!$FG$13='Extrato 1'!$EJ$2,'Extrato 1'!DD43,"")))</f>
        <v/>
      </c>
      <c r="FQ43" s="78">
        <v>41</v>
      </c>
      <c r="FR43" s="78" t="str">
        <f>IF('Extrato 1'!$FG$13='Extrato 1'!$GB$29,'Extrato 1'!AO43,IF('Extrato 1'!$FG$13='Extrato 1'!$GC$29,'Extrato 1'!BY43,IF('Extrato 1'!$FG$13='Extrato 1'!$EJ$2,'Extrato 1'!DI43,"")))</f>
        <v/>
      </c>
      <c r="FS43" s="78">
        <v>41</v>
      </c>
      <c r="FT43" s="78" t="str">
        <f>IF('Extrato 1'!$FG$13='Extrato 1'!$GB$29,'Extrato 1'!AT43,IF('Extrato 1'!$FG$13='Extrato 1'!$GC$29,'Extrato 1'!CD43,IF('Extrato 1'!$FG$13='Extrato 1'!$EJ$2,'Extrato 1'!DN43,"")))</f>
        <v/>
      </c>
      <c r="FU43" s="78">
        <v>41</v>
      </c>
      <c r="FV43" s="78" t="str">
        <f>IF('Extrato 1'!$FG$13='Extrato 1'!$GB$29,'Extrato 1'!AY43,IF('Extrato 1'!$FG$13='Extrato 1'!$GC$29,'Extrato 1'!CI43,IF('Extrato 1'!$FG$13='Extrato 1'!$EJ$2,'Extrato 1'!DS43,"")))</f>
        <v/>
      </c>
      <c r="FW43" s="78">
        <v>41</v>
      </c>
      <c r="FX43" s="78" t="str">
        <f>IF('Extrato 1'!$FG$13='Extrato 1'!$GB$29,'Extrato 1'!BD43,IF('Extrato 1'!$FG$13='Extrato 1'!$GC$29,'Extrato 1'!CN43,IF('Extrato 1'!$FG$13='Extrato 1'!$EJ$2,'Extrato 1'!DX43,"")))</f>
        <v/>
      </c>
      <c r="FY43" s="78">
        <v>41</v>
      </c>
      <c r="FZ43" s="78" t="str">
        <f>IF('Extrato 1'!$FG$13='Extrato 1'!$GB$29,'Extrato 1'!BI43,IF('Extrato 1'!$FG$13='Extrato 1'!$GC$29,'Extrato 1'!CS43,IF('Extrato 1'!$FG$13='Extrato 1'!$EJ$2,'Extrato 1'!EC43,"")))</f>
        <v/>
      </c>
      <c r="MB43" s="32">
        <f t="shared" si="12"/>
        <v>39</v>
      </c>
      <c r="MC43" s="32">
        <v>41</v>
      </c>
      <c r="MD43" s="32" t="str">
        <f>IF('Extrato 1'!X41=0,"",'Extrato 1'!X41)</f>
        <v/>
      </c>
      <c r="ME43" s="32"/>
      <c r="MF43" s="32"/>
      <c r="MG43" s="32"/>
      <c r="MH43" s="32"/>
      <c r="MI43" s="32"/>
      <c r="MJ43" s="32"/>
      <c r="MK43" s="32"/>
      <c r="ML43" s="32"/>
      <c r="MM43" s="32"/>
      <c r="MN43" s="32"/>
      <c r="MO43" s="32"/>
      <c r="MP43" s="32"/>
      <c r="MQ43" s="32"/>
      <c r="MR43" s="32"/>
      <c r="MS43" s="32"/>
      <c r="MT43" s="32"/>
      <c r="MU43" s="32"/>
      <c r="MV43" s="32"/>
      <c r="MW43" s="32"/>
      <c r="MX43" s="32"/>
      <c r="MY43" s="32"/>
      <c r="MZ43" s="32"/>
      <c r="NA43" s="32"/>
      <c r="NB43" s="32"/>
      <c r="NC43" s="32"/>
      <c r="ND43" s="32"/>
      <c r="NE43" s="32"/>
    </row>
    <row r="44" spans="2:369" ht="15" customHeight="1" x14ac:dyDescent="0.25">
      <c r="B44" s="19">
        <f>'Extrato 1'!MC46</f>
        <v>44</v>
      </c>
      <c r="C44" s="7">
        <f>Esboço!AX42</f>
        <v>42</v>
      </c>
      <c r="D44" s="4"/>
      <c r="E44" s="3"/>
      <c r="F44" s="19" t="str">
        <f t="shared" si="0"/>
        <v>-</v>
      </c>
      <c r="G44" s="19" t="str">
        <f t="shared" si="1"/>
        <v>-</v>
      </c>
      <c r="H44" s="22" t="str">
        <v/>
      </c>
      <c r="I44" s="22" t="str">
        <v/>
      </c>
      <c r="J44" s="76" t="str">
        <f>IFERROR(IF('Análise Quantitativa'!$D$30="Máximo",RANK(D44,$D$3:$D$72,0),IF('Análise Quantitativa'!$D$30="Mínimo",RANK(D44,$D$3:$D$72,1),IF('Análise Quantitativa'!$D$30="- Mínimo",RANK(D44,$D$3:$D$72,1),""))),"")</f>
        <v/>
      </c>
      <c r="K44" s="76" t="str">
        <f>IFERROR(IF('Análise Quantitativa'!$D$30="Máximo",_xlfn.RANK.EQ(D44,$D$3:$D$72,0)+COUNTIF($D$3:D44,D44)-1,IF('Análise Quantitativa'!$D$30="Mínimo",_xlfn.RANK.EQ(D44,$D$3:$D$72,1)+COUNTIF($D$3:D44,D44)-1,IF('Análise Quantitativa'!$D$30="- Mínimo",_xlfn.RANK.EQ(D44,$D$3:$D$72,1)+COUNTIF($D$3:D44,D44)-1,""))),"")</f>
        <v/>
      </c>
      <c r="L44" s="6" t="str">
        <f>IFERROR(IF(ISBLANK(D44),"",IF(AND(D44&gt;'Extrato 1'!$EW$3),'Extrato 1'!$HR$2,IF(AND(D44&lt;'Extrato 1'!$EX$3),'Extrato 1'!$HQ$2,'Extrato 1'!$HP$2))),"")</f>
        <v/>
      </c>
      <c r="M44" s="6" t="e">
        <f>IF((((IF(AND('Extrato 1'!D44&gt;'Extrato 1'!$EW$3),(('Extrato 1'!$EW$3-'Extrato 1'!D44)/'Extrato 1'!D44),IF(AND('Extrato 1'!D44&lt;'Extrato 1'!$EX$3),(('Extrato 1'!$EX$3-'Extrato 1'!D44)/'Extrato 1'!D44),'Extrato 1'!$HW$2)))))&lt;0,IF(AND('Extrato 1'!D44&gt;'Extrato 1'!$EW$3),(('Extrato 1'!$EW$3-'Extrato 1'!D44)/'Extrato 1'!D44),IF(AND('Extrato 1'!D44&lt;'Extrato 1'!$EX$3),(('Extrato 1'!$EX$3-'Extrato 1'!D44)/'Extrato 1'!D44),'Extrato 1'!$HW$2))*-1,IF(AND('Extrato 1'!D44&gt;'Extrato 1'!$EW$3),(('Extrato 1'!$EW$3-'Extrato 1'!D44)/'Extrato 1'!D44),IF(AND('Extrato 1'!D44&lt;'Extrato 1'!$EX$3),(('Extrato 1'!$EX$3-'Extrato 1'!D44)/'Extrato 1'!D44),'Extrato 1'!$HW$2)))</f>
        <v>#DIV/0!</v>
      </c>
      <c r="N44" s="6" t="str">
        <f>IF(AND(D44&gt;'Extrato 1'!$EW$3),M44,"")</f>
        <v/>
      </c>
      <c r="O44" s="6" t="e">
        <f>IF(D44&lt;'Extrato 1'!$EX$3,M44,"")</f>
        <v>#DIV/0!</v>
      </c>
      <c r="P44" s="5" t="str">
        <f>IF('Extrato 1'!L44='Extrato 1'!$HP$2,'Extrato 1'!D44,"")</f>
        <v/>
      </c>
      <c r="Q44" s="4" t="str">
        <f>IF(ISNA(HLOOKUP($Q$2,'Extrato 1'!$ME$3:$NE$74,B44,0)),"",IF(HLOOKUP($Q$2,'Extrato 1'!$ME$3:$NE$74,B44,0)="","",IF(HLOOKUP($Q$2,'Extrato 1'!$ME$3:$NE$74,B44,0)=0,"",HLOOKUP($Q$2,'Extrato 1'!$ME$3:$NE$74,B44,0))))</f>
        <v/>
      </c>
      <c r="S44" s="77" t="str">
        <f t="shared" si="6"/>
        <v/>
      </c>
      <c r="T44" s="19" t="str">
        <f t="shared" si="2"/>
        <v/>
      </c>
      <c r="U44" s="3"/>
      <c r="V44" s="19" t="str">
        <f t="shared" si="3"/>
        <v/>
      </c>
      <c r="X44" s="19" t="str">
        <f t="shared" si="4"/>
        <v/>
      </c>
      <c r="Y44" s="19" t="str">
        <f t="shared" si="5"/>
        <v/>
      </c>
      <c r="AA44" s="19" t="str">
        <f>IF('Extrato 1'!D44='Extrato 1'!$EF$3,'Extrato 1'!E44,"")</f>
        <v/>
      </c>
      <c r="AB44" s="19" t="str">
        <f>IF(AA44="","-",'Extrato 1'!S44)</f>
        <v>-</v>
      </c>
      <c r="AC44" s="19" t="str">
        <v/>
      </c>
      <c r="AD44" s="19" t="str">
        <f>IF(AC44="","",VLOOKUP(AC44,'Extrato 1'!$S$3:$U$72,3,0))</f>
        <v/>
      </c>
      <c r="AE44" s="2" t="str">
        <f>IF(AC44="","",AD44&amp;" ("&amp;VLOOKUP(AC44,'Extrato 1'!$S$3:$U$72,2,0)&amp;")")</f>
        <v/>
      </c>
      <c r="AF44" s="19" t="str">
        <f>IF('Extrato 1'!D44='Extrato 1'!$EF$4,'Extrato 1'!E44,"")</f>
        <v/>
      </c>
      <c r="AG44" s="19" t="str">
        <f>IF(AF44="","-",'Extrato 1'!$S44)</f>
        <v>-</v>
      </c>
      <c r="AH44" s="19" t="str">
        <v/>
      </c>
      <c r="AI44" s="19" t="str">
        <f>IF(AH44="","",VLOOKUP(AH44,'Extrato 1'!$S$3:$U$72,3,0))</f>
        <v/>
      </c>
      <c r="AJ44" s="2" t="str">
        <f>IF(AH44="","",AI44&amp;" ("&amp;VLOOKUP(AH44,'Extrato 1'!$S$3:$U$72,2,0)&amp;")")</f>
        <v/>
      </c>
      <c r="AK44" s="19" t="str">
        <f>IF('Extrato 1'!D44='Extrato 1'!$EF$5,'Extrato 1'!E44,"")</f>
        <v/>
      </c>
      <c r="AL44" s="19" t="str">
        <f>IF(AK44="","-",'Extrato 1'!$S44)</f>
        <v>-</v>
      </c>
      <c r="AM44" s="19" t="str">
        <v/>
      </c>
      <c r="AN44" s="19" t="str">
        <f>IF(AM44="","",VLOOKUP(AM44,'Extrato 1'!$S$3:$U$72,3,0))</f>
        <v/>
      </c>
      <c r="AO44" s="2" t="str">
        <f>IF(AM44="","",AN44&amp;" ("&amp;VLOOKUP(AM44,'Extrato 1'!$S$3:$U$72,2,0)&amp;")")</f>
        <v/>
      </c>
      <c r="AP44" s="19" t="str">
        <f>IF('Extrato 1'!D44='Extrato 1'!$EF$6,'Extrato 1'!E44,"")</f>
        <v/>
      </c>
      <c r="AQ44" s="19" t="str">
        <f>IF(AP44="","-",'Extrato 1'!$S44)</f>
        <v>-</v>
      </c>
      <c r="AR44" s="19" t="str">
        <v/>
      </c>
      <c r="AS44" s="19" t="str">
        <f>IF(AR44="","",VLOOKUP(AR44,'Extrato 1'!$S$3:$U$72,3,0))</f>
        <v/>
      </c>
      <c r="AT44" s="2" t="str">
        <f>IF(AR44="","",AS44&amp;" ("&amp;VLOOKUP(AR44,'Extrato 1'!$S$3:$U$72,2,0)&amp;")")</f>
        <v/>
      </c>
      <c r="AU44" s="19" t="str">
        <f>IF('Extrato 1'!D44='Extrato 1'!$EF$7,'Extrato 1'!E44,"")</f>
        <v/>
      </c>
      <c r="AV44" s="19" t="str">
        <f>IF(AU44="","-",'Extrato 1'!$S44)</f>
        <v>-</v>
      </c>
      <c r="AW44" s="19" t="str">
        <v/>
      </c>
      <c r="AX44" s="19" t="str">
        <f>IF(AW44="","",VLOOKUP(AW44,'Extrato 1'!$S$3:$U$72,3,0))</f>
        <v/>
      </c>
      <c r="AY44" s="2" t="str">
        <f>IF(AW44="","",AX44&amp;" ("&amp;VLOOKUP(AW44,'Extrato 1'!$S$3:$U$72,2,0)&amp;")")</f>
        <v/>
      </c>
      <c r="AZ44" s="19" t="str">
        <f>IF('Extrato 1'!D44='Extrato 1'!$EF$8,'Extrato 1'!E44,"")</f>
        <v/>
      </c>
      <c r="BA44" s="19" t="str">
        <f>IF(AZ44="","-",'Extrato 1'!$S44)</f>
        <v>-</v>
      </c>
      <c r="BB44" s="19" t="str">
        <v/>
      </c>
      <c r="BC44" s="19" t="str">
        <f>IF(BB44="","",VLOOKUP(BB44,'Extrato 1'!$S$3:$U$72,3,0))</f>
        <v/>
      </c>
      <c r="BD44" s="2" t="str">
        <f>IF(BB44="","",BC44&amp;" ("&amp;VLOOKUP(BB44,'Extrato 1'!$S$3:$U$72,2,0)&amp;")")</f>
        <v/>
      </c>
      <c r="BE44" s="19" t="str">
        <f>IF('Extrato 1'!D44='Extrato 1'!$EF$9,'Extrato 1'!E44,"")</f>
        <v/>
      </c>
      <c r="BF44" s="19" t="str">
        <f>IF(BE44="","-",'Extrato 1'!$S44)</f>
        <v>-</v>
      </c>
      <c r="BG44" s="19" t="str">
        <v/>
      </c>
      <c r="BH44" s="19" t="str">
        <f>IF(BG44="","",VLOOKUP(BG44,'Extrato 1'!$S$3:$U$72,3,0))</f>
        <v/>
      </c>
      <c r="BI44" s="2" t="str">
        <f>IF(BG44="","",BH44&amp;" ("&amp;VLOOKUP(BG44,'Extrato 1'!$S$3:$U$72,2,0)&amp;")")</f>
        <v/>
      </c>
      <c r="BK44" s="19" t="str">
        <f>IF('Extrato 1'!D44='Extrato 1'!$EH$3,'Extrato 1'!E44,"")</f>
        <v/>
      </c>
      <c r="BL44" s="19" t="str">
        <f>IF(BK44="","-",'Extrato 1'!S44)</f>
        <v>-</v>
      </c>
      <c r="BM44" s="19" t="str">
        <v/>
      </c>
      <c r="BN44" s="19" t="str">
        <f>IF(BM44="","",VLOOKUP(BM44,'Extrato 1'!$S$3:$U$72,3,0))</f>
        <v/>
      </c>
      <c r="BO44" s="2" t="str">
        <f>IF(BM44="","",BN44&amp;" ("&amp;VLOOKUP(BM44,'Extrato 1'!$S$3:$U$72,2,0)&amp;")")</f>
        <v/>
      </c>
      <c r="BP44" s="19" t="str">
        <f>IF('Extrato 1'!D44='Extrato 1'!$EH$4,'Extrato 1'!E44,"")</f>
        <v/>
      </c>
      <c r="BQ44" s="19" t="str">
        <f>IF(BP44="","-",'Extrato 1'!$S44)</f>
        <v>-</v>
      </c>
      <c r="BR44" s="19" t="str">
        <v/>
      </c>
      <c r="BS44" s="19" t="str">
        <f>IF(BR44="","",VLOOKUP(BR44,'Extrato 1'!$S$3:$U$72,3,0))</f>
        <v/>
      </c>
      <c r="BT44" s="2" t="str">
        <f>IF(BR44="","",BS44&amp;" ("&amp;VLOOKUP(BR44,'Extrato 1'!$S$3:$U$72,2,0)&amp;")")</f>
        <v/>
      </c>
      <c r="BU44" s="19" t="str">
        <f>IF('Extrato 1'!D44='Extrato 1'!$EH$5,'Extrato 1'!E44,"")</f>
        <v/>
      </c>
      <c r="BV44" s="19" t="str">
        <f>IF(BU44="","-",'Extrato 1'!$S44)</f>
        <v>-</v>
      </c>
      <c r="BW44" s="19" t="str">
        <v/>
      </c>
      <c r="BX44" s="19" t="str">
        <f>IF(BW44="","",VLOOKUP(BW44,'Extrato 1'!$S$3:$U$72,3,0))</f>
        <v/>
      </c>
      <c r="BY44" s="2" t="str">
        <f>IF(BW44="","",BX44&amp;" ("&amp;VLOOKUP(BW44,'Extrato 1'!$S$3:$U$72,2,0)&amp;")")</f>
        <v/>
      </c>
      <c r="BZ44" s="19" t="str">
        <f>IF('Extrato 1'!D44='Extrato 1'!$EH$6,'Extrato 1'!E44,"")</f>
        <v/>
      </c>
      <c r="CA44" s="19" t="str">
        <f>IF(BZ44="","-",'Extrato 1'!$S44)</f>
        <v>-</v>
      </c>
      <c r="CB44" s="19" t="str">
        <v/>
      </c>
      <c r="CC44" s="19" t="str">
        <f>IF(CB44="","",VLOOKUP(CB44,'Extrato 1'!$S$3:$U$72,3,0))</f>
        <v/>
      </c>
      <c r="CD44" s="2" t="str">
        <f>IF(CB44="","",CC44&amp;" ("&amp;VLOOKUP(CB44,'Extrato 1'!$S$3:$U$72,2,0)&amp;")")</f>
        <v/>
      </c>
      <c r="CE44" s="19" t="str">
        <f>IF('Extrato 1'!D44='Extrato 1'!$EH$7,'Extrato 1'!E44,"")</f>
        <v/>
      </c>
      <c r="CF44" s="19" t="str">
        <f>IF(CE44="","-",'Extrato 1'!$S44)</f>
        <v>-</v>
      </c>
      <c r="CG44" s="19" t="str">
        <v/>
      </c>
      <c r="CH44" s="19" t="str">
        <f>IF(CG44="","",VLOOKUP(CG44,'Extrato 1'!$S$3:$U$72,3,0))</f>
        <v/>
      </c>
      <c r="CI44" s="2" t="str">
        <f>IF(CG44="","",CH44&amp;" ("&amp;VLOOKUP(CG44,'Extrato 1'!$S$3:$U$72,2,0)&amp;")")</f>
        <v/>
      </c>
      <c r="CJ44" s="19" t="str">
        <f>IF('Extrato 1'!D44='Extrato 1'!$EH$8,'Extrato 1'!E44,"")</f>
        <v/>
      </c>
      <c r="CK44" s="19" t="str">
        <f>IF(CJ44="","-",'Extrato 1'!$S44)</f>
        <v>-</v>
      </c>
      <c r="CL44" s="19" t="str">
        <v/>
      </c>
      <c r="CM44" s="19" t="str">
        <f>IF(CL44="","",VLOOKUP(CL44,'Extrato 1'!$S$3:$U$72,3,0))</f>
        <v/>
      </c>
      <c r="CN44" s="2" t="str">
        <f>IF(CL44="","",CM44&amp;" ("&amp;VLOOKUP(CL44,'Extrato 1'!$S$3:$U$72,2,0)&amp;")")</f>
        <v/>
      </c>
      <c r="CO44" s="19" t="str">
        <f>IF('Extrato 1'!D44='Extrato 1'!$EH$9,'Extrato 1'!E44,"")</f>
        <v/>
      </c>
      <c r="CP44" s="19" t="str">
        <f>IF(CO44="","-",'Extrato 1'!$S44)</f>
        <v>-</v>
      </c>
      <c r="CQ44" s="19" t="str">
        <v/>
      </c>
      <c r="CR44" s="19" t="str">
        <f>IF(CQ44="","",VLOOKUP(CQ44,'Extrato 1'!$S$3:$U$72,3,0))</f>
        <v/>
      </c>
      <c r="CS44" s="2" t="str">
        <f>IF(CQ44="","",CR44&amp;" ("&amp;VLOOKUP(CQ44,'Extrato 1'!$S$3:$U$72,2,0)&amp;")")</f>
        <v/>
      </c>
      <c r="CU44" s="19">
        <f>IF('Extrato 1'!D44='Extrato 1'!$EJ$3,'Extrato 1'!E44,"")</f>
        <v>0</v>
      </c>
      <c r="CV44" s="19" t="str">
        <f>IF(CU44="","-",'Extrato 1'!S44)</f>
        <v/>
      </c>
      <c r="CW44" s="19" t="str">
        <v/>
      </c>
      <c r="CX44" s="19" t="str">
        <f>IF(CW44="","",VLOOKUP(CW44,'Extrato 1'!$S$3:$U$72,3,0))</f>
        <v/>
      </c>
      <c r="CY44" s="2" t="str">
        <f>IF(CW44="","",CX44&amp;" ("&amp;VLOOKUP(CW44,'Extrato 1'!$S$3:$U$72,2,0)&amp;")")</f>
        <v/>
      </c>
      <c r="CZ44" s="19">
        <f>IF('Extrato 1'!D44='Extrato 1'!$EJ$4,'Extrato 1'!E44,"")</f>
        <v>0</v>
      </c>
      <c r="DA44" s="19" t="str">
        <f>IF(CZ44="","-",'Extrato 1'!$S44)</f>
        <v/>
      </c>
      <c r="DB44" s="19" t="str">
        <v/>
      </c>
      <c r="DC44" s="19" t="str">
        <f>IF(DB44="","",VLOOKUP(DB44,'Extrato 1'!$S$3:$U$72,3,0))</f>
        <v/>
      </c>
      <c r="DD44" s="2" t="str">
        <f>IF(DB44="","",DC44&amp;" ("&amp;VLOOKUP(DB44,'Extrato 1'!$S$3:$U$72,2,0)&amp;")")</f>
        <v/>
      </c>
      <c r="DE44" s="19">
        <f>IF('Extrato 1'!D44='Extrato 1'!$EJ$5,'Extrato 1'!E44,"")</f>
        <v>0</v>
      </c>
      <c r="DF44" s="19" t="str">
        <f>IF(DE44="","-",'Extrato 1'!$S44)</f>
        <v/>
      </c>
      <c r="DG44" s="19" t="str">
        <v/>
      </c>
      <c r="DH44" s="19" t="str">
        <f>IF(DG44="","",VLOOKUP(DG44,'Extrato 1'!$S$3:$U$72,3,0))</f>
        <v/>
      </c>
      <c r="DI44" s="2" t="str">
        <f>IF(DG44="","",DH44&amp;" ("&amp;VLOOKUP(DG44,'Extrato 1'!$S$3:$U$72,2,0)&amp;")")</f>
        <v/>
      </c>
      <c r="DJ44" s="19">
        <f>IF('Extrato 1'!D44='Extrato 1'!$EJ$6,'Extrato 1'!E44,"")</f>
        <v>0</v>
      </c>
      <c r="DK44" s="19" t="str">
        <f>IF(DJ44="","-",'Extrato 1'!$S44)</f>
        <v/>
      </c>
      <c r="DL44" s="19" t="str">
        <v/>
      </c>
      <c r="DM44" s="19" t="str">
        <f>IF(DL44="","",VLOOKUP(DL44,'Extrato 1'!$S$3:$U$72,3,0))</f>
        <v/>
      </c>
      <c r="DN44" s="2" t="str">
        <f>IF(DL44="","",DM44&amp;" ("&amp;VLOOKUP(DL44,'Extrato 1'!$S$3:$U$72,2,0)&amp;")")</f>
        <v/>
      </c>
      <c r="DO44" s="19">
        <f>IF('Extrato 1'!D44='Extrato 1'!$EJ$7,'Extrato 1'!E44,"")</f>
        <v>0</v>
      </c>
      <c r="DP44" s="19" t="str">
        <f>IF(DO44="","-",'Extrato 1'!$S44)</f>
        <v/>
      </c>
      <c r="DQ44" s="19" t="str">
        <v/>
      </c>
      <c r="DR44" s="19" t="str">
        <f>IF(DQ44="","",VLOOKUP(DQ44,'Extrato 1'!$S$3:$U$72,3,0))</f>
        <v/>
      </c>
      <c r="DS44" s="2" t="str">
        <f>IF(DQ44="","",DR44&amp;" ("&amp;VLOOKUP(DQ44,'Extrato 1'!$S$3:$U$72,2,0)&amp;")")</f>
        <v/>
      </c>
      <c r="DT44" s="19">
        <f>IF('Extrato 1'!D44='Extrato 1'!$EJ$8,'Extrato 1'!E44,"")</f>
        <v>0</v>
      </c>
      <c r="DU44" s="19" t="str">
        <f>IF(DT44="","-",'Extrato 1'!$S44)</f>
        <v/>
      </c>
      <c r="DV44" s="19" t="str">
        <v/>
      </c>
      <c r="DW44" s="19" t="str">
        <f>IF(DV44="","",VLOOKUP(DV44,'Extrato 1'!$S$3:$U$72,3,0))</f>
        <v/>
      </c>
      <c r="DX44" s="2" t="str">
        <f>IF(DV44="","",DW44&amp;" ("&amp;VLOOKUP(DV44,'Extrato 1'!$S$3:$U$72,2,0)&amp;")")</f>
        <v/>
      </c>
      <c r="DY44" s="19">
        <f>IF('Extrato 1'!D44='Extrato 1'!$EJ$9,'Extrato 1'!E44,"")</f>
        <v>0</v>
      </c>
      <c r="DZ44" s="19" t="str">
        <f>IF(DY44="","-",'Extrato 1'!$S44)</f>
        <v/>
      </c>
      <c r="EA44" s="19" t="str">
        <v/>
      </c>
      <c r="EB44" s="19" t="str">
        <f>IF(EA44="","",VLOOKUP(EA44,'Extrato 1'!$S$3:$U$72,3,0))</f>
        <v/>
      </c>
      <c r="EC44" s="2" t="str">
        <f>IF(EA44="","",EB44&amp;" ("&amp;VLOOKUP(EA44,'Extrato 1'!$S$3:$U$72,2,0)&amp;")")</f>
        <v/>
      </c>
      <c r="FM44" s="78">
        <v>42</v>
      </c>
      <c r="FN44" s="78" t="str">
        <f>IF('Extrato 1'!$FG$13='Extrato 1'!$GB$29,'Extrato 1'!AE44,IF('Extrato 1'!$FG$13='Extrato 1'!$GC$29,'Extrato 1'!BO44,IF('Extrato 1'!$FG$13='Extrato 1'!$EJ$2,'Extrato 1'!CY44,"")))</f>
        <v/>
      </c>
      <c r="FO44" s="78">
        <v>42</v>
      </c>
      <c r="FP44" s="78" t="str">
        <f>IF('Extrato 1'!$FG$13='Extrato 1'!$GB$29,'Extrato 1'!AJ44,IF('Extrato 1'!$FG$13='Extrato 1'!$GC$29,'Extrato 1'!BT44,IF('Extrato 1'!$FG$13='Extrato 1'!$EJ$2,'Extrato 1'!DD44,"")))</f>
        <v/>
      </c>
      <c r="FQ44" s="78">
        <v>42</v>
      </c>
      <c r="FR44" s="78" t="str">
        <f>IF('Extrato 1'!$FG$13='Extrato 1'!$GB$29,'Extrato 1'!AO44,IF('Extrato 1'!$FG$13='Extrato 1'!$GC$29,'Extrato 1'!BY44,IF('Extrato 1'!$FG$13='Extrato 1'!$EJ$2,'Extrato 1'!DI44,"")))</f>
        <v/>
      </c>
      <c r="FS44" s="78">
        <v>42</v>
      </c>
      <c r="FT44" s="78" t="str">
        <f>IF('Extrato 1'!$FG$13='Extrato 1'!$GB$29,'Extrato 1'!AT44,IF('Extrato 1'!$FG$13='Extrato 1'!$GC$29,'Extrato 1'!CD44,IF('Extrato 1'!$FG$13='Extrato 1'!$EJ$2,'Extrato 1'!DN44,"")))</f>
        <v/>
      </c>
      <c r="FU44" s="78">
        <v>42</v>
      </c>
      <c r="FV44" s="78" t="str">
        <f>IF('Extrato 1'!$FG$13='Extrato 1'!$GB$29,'Extrato 1'!AY44,IF('Extrato 1'!$FG$13='Extrato 1'!$GC$29,'Extrato 1'!CI44,IF('Extrato 1'!$FG$13='Extrato 1'!$EJ$2,'Extrato 1'!DS44,"")))</f>
        <v/>
      </c>
      <c r="FW44" s="78">
        <v>42</v>
      </c>
      <c r="FX44" s="78" t="str">
        <f>IF('Extrato 1'!$FG$13='Extrato 1'!$GB$29,'Extrato 1'!BD44,IF('Extrato 1'!$FG$13='Extrato 1'!$GC$29,'Extrato 1'!CN44,IF('Extrato 1'!$FG$13='Extrato 1'!$EJ$2,'Extrato 1'!DX44,"")))</f>
        <v/>
      </c>
      <c r="FY44" s="78">
        <v>42</v>
      </c>
      <c r="FZ44" s="78" t="str">
        <f>IF('Extrato 1'!$FG$13='Extrato 1'!$GB$29,'Extrato 1'!BI44,IF('Extrato 1'!$FG$13='Extrato 1'!$GC$29,'Extrato 1'!CS44,IF('Extrato 1'!$FG$13='Extrato 1'!$EJ$2,'Extrato 1'!EC44,"")))</f>
        <v/>
      </c>
      <c r="MB44" s="32">
        <f t="shared" si="12"/>
        <v>40</v>
      </c>
      <c r="MC44" s="32">
        <v>42</v>
      </c>
      <c r="MD44" s="32" t="str">
        <f>IF('Extrato 1'!X42=0,"",'Extrato 1'!X42)</f>
        <v/>
      </c>
      <c r="ME44" s="32"/>
      <c r="MF44" s="32"/>
      <c r="MG44" s="32"/>
      <c r="MH44" s="32"/>
      <c r="MI44" s="32"/>
      <c r="MJ44" s="32"/>
      <c r="MK44" s="32"/>
      <c r="ML44" s="32"/>
      <c r="MM44" s="32"/>
      <c r="MN44" s="32"/>
      <c r="MO44" s="32"/>
      <c r="MP44" s="32"/>
      <c r="MQ44" s="32"/>
      <c r="MR44" s="32"/>
      <c r="MS44" s="32"/>
      <c r="MT44" s="32"/>
      <c r="MU44" s="32"/>
      <c r="MV44" s="32"/>
      <c r="MW44" s="32"/>
      <c r="MX44" s="32"/>
      <c r="MY44" s="32"/>
      <c r="MZ44" s="32"/>
      <c r="NA44" s="32"/>
      <c r="NB44" s="32"/>
      <c r="NC44" s="32"/>
      <c r="ND44" s="32"/>
      <c r="NE44" s="32"/>
    </row>
    <row r="45" spans="2:369" ht="15" customHeight="1" x14ac:dyDescent="0.25">
      <c r="B45" s="19">
        <f>'Extrato 1'!MC47</f>
        <v>45</v>
      </c>
      <c r="C45" s="7">
        <f>Esboço!AX43</f>
        <v>43</v>
      </c>
      <c r="D45" s="4"/>
      <c r="E45" s="3"/>
      <c r="F45" s="19" t="str">
        <f t="shared" si="0"/>
        <v>-</v>
      </c>
      <c r="G45" s="19" t="str">
        <f t="shared" si="1"/>
        <v>-</v>
      </c>
      <c r="H45" s="22" t="str">
        <v/>
      </c>
      <c r="I45" s="22" t="str">
        <v/>
      </c>
      <c r="J45" s="76" t="str">
        <f>IFERROR(IF('Análise Quantitativa'!$D$30="Máximo",RANK(D45,$D$3:$D$72,0),IF('Análise Quantitativa'!$D$30="Mínimo",RANK(D45,$D$3:$D$72,1),IF('Análise Quantitativa'!$D$30="- Mínimo",RANK(D45,$D$3:$D$72,1),""))),"")</f>
        <v/>
      </c>
      <c r="K45" s="76" t="str">
        <f>IFERROR(IF('Análise Quantitativa'!$D$30="Máximo",_xlfn.RANK.EQ(D45,$D$3:$D$72,0)+COUNTIF($D$3:D45,D45)-1,IF('Análise Quantitativa'!$D$30="Mínimo",_xlfn.RANK.EQ(D45,$D$3:$D$72,1)+COUNTIF($D$3:D45,D45)-1,IF('Análise Quantitativa'!$D$30="- Mínimo",_xlfn.RANK.EQ(D45,$D$3:$D$72,1)+COUNTIF($D$3:D45,D45)-1,""))),"")</f>
        <v/>
      </c>
      <c r="L45" s="6" t="str">
        <f>IFERROR(IF(ISBLANK(D45),"",IF(AND(D45&gt;'Extrato 1'!$EW$3),'Extrato 1'!$HR$2,IF(AND(D45&lt;'Extrato 1'!$EX$3),'Extrato 1'!$HQ$2,'Extrato 1'!$HP$2))),"")</f>
        <v/>
      </c>
      <c r="M45" s="6" t="e">
        <f>IF((((IF(AND('Extrato 1'!D45&gt;'Extrato 1'!$EW$3),(('Extrato 1'!$EW$3-'Extrato 1'!D45)/'Extrato 1'!D45),IF(AND('Extrato 1'!D45&lt;'Extrato 1'!$EX$3),(('Extrato 1'!$EX$3-'Extrato 1'!D45)/'Extrato 1'!D45),'Extrato 1'!$HW$2)))))&lt;0,IF(AND('Extrato 1'!D45&gt;'Extrato 1'!$EW$3),(('Extrato 1'!$EW$3-'Extrato 1'!D45)/'Extrato 1'!D45),IF(AND('Extrato 1'!D45&lt;'Extrato 1'!$EX$3),(('Extrato 1'!$EX$3-'Extrato 1'!D45)/'Extrato 1'!D45),'Extrato 1'!$HW$2))*-1,IF(AND('Extrato 1'!D45&gt;'Extrato 1'!$EW$3),(('Extrato 1'!$EW$3-'Extrato 1'!D45)/'Extrato 1'!D45),IF(AND('Extrato 1'!D45&lt;'Extrato 1'!$EX$3),(('Extrato 1'!$EX$3-'Extrato 1'!D45)/'Extrato 1'!D45),'Extrato 1'!$HW$2)))</f>
        <v>#DIV/0!</v>
      </c>
      <c r="N45" s="6" t="str">
        <f>IF(AND(D45&gt;'Extrato 1'!$EW$3),M45,"")</f>
        <v/>
      </c>
      <c r="O45" s="6" t="e">
        <f>IF(D45&lt;'Extrato 1'!$EX$3,M45,"")</f>
        <v>#DIV/0!</v>
      </c>
      <c r="P45" s="5" t="str">
        <f>IF('Extrato 1'!L45='Extrato 1'!$HP$2,'Extrato 1'!D45,"")</f>
        <v/>
      </c>
      <c r="Q45" s="4" t="str">
        <f>IF(ISNA(HLOOKUP($Q$2,'Extrato 1'!$ME$3:$NE$74,B45,0)),"",IF(HLOOKUP($Q$2,'Extrato 1'!$ME$3:$NE$74,B45,0)="","",IF(HLOOKUP($Q$2,'Extrato 1'!$ME$3:$NE$74,B45,0)=0,"",HLOOKUP($Q$2,'Extrato 1'!$ME$3:$NE$74,B45,0))))</f>
        <v/>
      </c>
      <c r="S45" s="77" t="str">
        <f t="shared" si="6"/>
        <v/>
      </c>
      <c r="T45" s="19" t="str">
        <f t="shared" si="2"/>
        <v/>
      </c>
      <c r="U45" s="3"/>
      <c r="V45" s="19" t="str">
        <f t="shared" si="3"/>
        <v/>
      </c>
      <c r="X45" s="19" t="str">
        <f t="shared" si="4"/>
        <v/>
      </c>
      <c r="Y45" s="19" t="str">
        <f t="shared" si="5"/>
        <v/>
      </c>
      <c r="AA45" s="19" t="str">
        <f>IF('Extrato 1'!D45='Extrato 1'!$EF$3,'Extrato 1'!E45,"")</f>
        <v/>
      </c>
      <c r="AB45" s="19" t="str">
        <f>IF(AA45="","-",'Extrato 1'!S45)</f>
        <v>-</v>
      </c>
      <c r="AC45" s="19" t="str">
        <v/>
      </c>
      <c r="AD45" s="19" t="str">
        <f>IF(AC45="","",VLOOKUP(AC45,'Extrato 1'!$S$3:$U$72,3,0))</f>
        <v/>
      </c>
      <c r="AE45" s="2" t="str">
        <f>IF(AC45="","",AD45&amp;" ("&amp;VLOOKUP(AC45,'Extrato 1'!$S$3:$U$72,2,0)&amp;")")</f>
        <v/>
      </c>
      <c r="AF45" s="19" t="str">
        <f>IF('Extrato 1'!D45='Extrato 1'!$EF$4,'Extrato 1'!E45,"")</f>
        <v/>
      </c>
      <c r="AG45" s="19" t="str">
        <f>IF(AF45="","-",'Extrato 1'!$S45)</f>
        <v>-</v>
      </c>
      <c r="AH45" s="19" t="str">
        <v/>
      </c>
      <c r="AI45" s="19" t="str">
        <f>IF(AH45="","",VLOOKUP(AH45,'Extrato 1'!$S$3:$U$72,3,0))</f>
        <v/>
      </c>
      <c r="AJ45" s="2" t="str">
        <f>IF(AH45="","",AI45&amp;" ("&amp;VLOOKUP(AH45,'Extrato 1'!$S$3:$U$72,2,0)&amp;")")</f>
        <v/>
      </c>
      <c r="AK45" s="19" t="str">
        <f>IF('Extrato 1'!D45='Extrato 1'!$EF$5,'Extrato 1'!E45,"")</f>
        <v/>
      </c>
      <c r="AL45" s="19" t="str">
        <f>IF(AK45="","-",'Extrato 1'!$S45)</f>
        <v>-</v>
      </c>
      <c r="AM45" s="19" t="str">
        <v/>
      </c>
      <c r="AN45" s="19" t="str">
        <f>IF(AM45="","",VLOOKUP(AM45,'Extrato 1'!$S$3:$U$72,3,0))</f>
        <v/>
      </c>
      <c r="AO45" s="2" t="str">
        <f>IF(AM45="","",AN45&amp;" ("&amp;VLOOKUP(AM45,'Extrato 1'!$S$3:$U$72,2,0)&amp;")")</f>
        <v/>
      </c>
      <c r="AP45" s="19" t="str">
        <f>IF('Extrato 1'!D45='Extrato 1'!$EF$6,'Extrato 1'!E45,"")</f>
        <v/>
      </c>
      <c r="AQ45" s="19" t="str">
        <f>IF(AP45="","-",'Extrato 1'!$S45)</f>
        <v>-</v>
      </c>
      <c r="AR45" s="19" t="str">
        <v/>
      </c>
      <c r="AS45" s="19" t="str">
        <f>IF(AR45="","",VLOOKUP(AR45,'Extrato 1'!$S$3:$U$72,3,0))</f>
        <v/>
      </c>
      <c r="AT45" s="2" t="str">
        <f>IF(AR45="","",AS45&amp;" ("&amp;VLOOKUP(AR45,'Extrato 1'!$S$3:$U$72,2,0)&amp;")")</f>
        <v/>
      </c>
      <c r="AU45" s="19" t="str">
        <f>IF('Extrato 1'!D45='Extrato 1'!$EF$7,'Extrato 1'!E45,"")</f>
        <v/>
      </c>
      <c r="AV45" s="19" t="str">
        <f>IF(AU45="","-",'Extrato 1'!$S45)</f>
        <v>-</v>
      </c>
      <c r="AW45" s="19" t="str">
        <v/>
      </c>
      <c r="AX45" s="19" t="str">
        <f>IF(AW45="","",VLOOKUP(AW45,'Extrato 1'!$S$3:$U$72,3,0))</f>
        <v/>
      </c>
      <c r="AY45" s="2" t="str">
        <f>IF(AW45="","",AX45&amp;" ("&amp;VLOOKUP(AW45,'Extrato 1'!$S$3:$U$72,2,0)&amp;")")</f>
        <v/>
      </c>
      <c r="AZ45" s="19" t="str">
        <f>IF('Extrato 1'!D45='Extrato 1'!$EF$8,'Extrato 1'!E45,"")</f>
        <v/>
      </c>
      <c r="BA45" s="19" t="str">
        <f>IF(AZ45="","-",'Extrato 1'!$S45)</f>
        <v>-</v>
      </c>
      <c r="BB45" s="19" t="str">
        <v/>
      </c>
      <c r="BC45" s="19" t="str">
        <f>IF(BB45="","",VLOOKUP(BB45,'Extrato 1'!$S$3:$U$72,3,0))</f>
        <v/>
      </c>
      <c r="BD45" s="2" t="str">
        <f>IF(BB45="","",BC45&amp;" ("&amp;VLOOKUP(BB45,'Extrato 1'!$S$3:$U$72,2,0)&amp;")")</f>
        <v/>
      </c>
      <c r="BE45" s="19" t="str">
        <f>IF('Extrato 1'!D45='Extrato 1'!$EF$9,'Extrato 1'!E45,"")</f>
        <v/>
      </c>
      <c r="BF45" s="19" t="str">
        <f>IF(BE45="","-",'Extrato 1'!$S45)</f>
        <v>-</v>
      </c>
      <c r="BG45" s="19" t="str">
        <v/>
      </c>
      <c r="BH45" s="19" t="str">
        <f>IF(BG45="","",VLOOKUP(BG45,'Extrato 1'!$S$3:$U$72,3,0))</f>
        <v/>
      </c>
      <c r="BI45" s="2" t="str">
        <f>IF(BG45="","",BH45&amp;" ("&amp;VLOOKUP(BG45,'Extrato 1'!$S$3:$U$72,2,0)&amp;")")</f>
        <v/>
      </c>
      <c r="BK45" s="19" t="str">
        <f>IF('Extrato 1'!D45='Extrato 1'!$EH$3,'Extrato 1'!E45,"")</f>
        <v/>
      </c>
      <c r="BL45" s="19" t="str">
        <f>IF(BK45="","-",'Extrato 1'!S45)</f>
        <v>-</v>
      </c>
      <c r="BM45" s="19" t="str">
        <v/>
      </c>
      <c r="BN45" s="19" t="str">
        <f>IF(BM45="","",VLOOKUP(BM45,'Extrato 1'!$S$3:$U$72,3,0))</f>
        <v/>
      </c>
      <c r="BO45" s="2" t="str">
        <f>IF(BM45="","",BN45&amp;" ("&amp;VLOOKUP(BM45,'Extrato 1'!$S$3:$U$72,2,0)&amp;")")</f>
        <v/>
      </c>
      <c r="BP45" s="19" t="str">
        <f>IF('Extrato 1'!D45='Extrato 1'!$EH$4,'Extrato 1'!E45,"")</f>
        <v/>
      </c>
      <c r="BQ45" s="19" t="str">
        <f>IF(BP45="","-",'Extrato 1'!$S45)</f>
        <v>-</v>
      </c>
      <c r="BR45" s="19" t="str">
        <v/>
      </c>
      <c r="BS45" s="19" t="str">
        <f>IF(BR45="","",VLOOKUP(BR45,'Extrato 1'!$S$3:$U$72,3,0))</f>
        <v/>
      </c>
      <c r="BT45" s="2" t="str">
        <f>IF(BR45="","",BS45&amp;" ("&amp;VLOOKUP(BR45,'Extrato 1'!$S$3:$U$72,2,0)&amp;")")</f>
        <v/>
      </c>
      <c r="BU45" s="19" t="str">
        <f>IF('Extrato 1'!D45='Extrato 1'!$EH$5,'Extrato 1'!E45,"")</f>
        <v/>
      </c>
      <c r="BV45" s="19" t="str">
        <f>IF(BU45="","-",'Extrato 1'!$S45)</f>
        <v>-</v>
      </c>
      <c r="BW45" s="19" t="str">
        <v/>
      </c>
      <c r="BX45" s="19" t="str">
        <f>IF(BW45="","",VLOOKUP(BW45,'Extrato 1'!$S$3:$U$72,3,0))</f>
        <v/>
      </c>
      <c r="BY45" s="2" t="str">
        <f>IF(BW45="","",BX45&amp;" ("&amp;VLOOKUP(BW45,'Extrato 1'!$S$3:$U$72,2,0)&amp;")")</f>
        <v/>
      </c>
      <c r="BZ45" s="19" t="str">
        <f>IF('Extrato 1'!D45='Extrato 1'!$EH$6,'Extrato 1'!E45,"")</f>
        <v/>
      </c>
      <c r="CA45" s="19" t="str">
        <f>IF(BZ45="","-",'Extrato 1'!$S45)</f>
        <v>-</v>
      </c>
      <c r="CB45" s="19" t="str">
        <v/>
      </c>
      <c r="CC45" s="19" t="str">
        <f>IF(CB45="","",VLOOKUP(CB45,'Extrato 1'!$S$3:$U$72,3,0))</f>
        <v/>
      </c>
      <c r="CD45" s="2" t="str">
        <f>IF(CB45="","",CC45&amp;" ("&amp;VLOOKUP(CB45,'Extrato 1'!$S$3:$U$72,2,0)&amp;")")</f>
        <v/>
      </c>
      <c r="CE45" s="19" t="str">
        <f>IF('Extrato 1'!D45='Extrato 1'!$EH$7,'Extrato 1'!E45,"")</f>
        <v/>
      </c>
      <c r="CF45" s="19" t="str">
        <f>IF(CE45="","-",'Extrato 1'!$S45)</f>
        <v>-</v>
      </c>
      <c r="CG45" s="19" t="str">
        <v/>
      </c>
      <c r="CH45" s="19" t="str">
        <f>IF(CG45="","",VLOOKUP(CG45,'Extrato 1'!$S$3:$U$72,3,0))</f>
        <v/>
      </c>
      <c r="CI45" s="2" t="str">
        <f>IF(CG45="","",CH45&amp;" ("&amp;VLOOKUP(CG45,'Extrato 1'!$S$3:$U$72,2,0)&amp;")")</f>
        <v/>
      </c>
      <c r="CJ45" s="19" t="str">
        <f>IF('Extrato 1'!D45='Extrato 1'!$EH$8,'Extrato 1'!E45,"")</f>
        <v/>
      </c>
      <c r="CK45" s="19" t="str">
        <f>IF(CJ45="","-",'Extrato 1'!$S45)</f>
        <v>-</v>
      </c>
      <c r="CL45" s="19" t="str">
        <v/>
      </c>
      <c r="CM45" s="19" t="str">
        <f>IF(CL45="","",VLOOKUP(CL45,'Extrato 1'!$S$3:$U$72,3,0))</f>
        <v/>
      </c>
      <c r="CN45" s="2" t="str">
        <f>IF(CL45="","",CM45&amp;" ("&amp;VLOOKUP(CL45,'Extrato 1'!$S$3:$U$72,2,0)&amp;")")</f>
        <v/>
      </c>
      <c r="CO45" s="19" t="str">
        <f>IF('Extrato 1'!D45='Extrato 1'!$EH$9,'Extrato 1'!E45,"")</f>
        <v/>
      </c>
      <c r="CP45" s="19" t="str">
        <f>IF(CO45="","-",'Extrato 1'!$S45)</f>
        <v>-</v>
      </c>
      <c r="CQ45" s="19" t="str">
        <v/>
      </c>
      <c r="CR45" s="19" t="str">
        <f>IF(CQ45="","",VLOOKUP(CQ45,'Extrato 1'!$S$3:$U$72,3,0))</f>
        <v/>
      </c>
      <c r="CS45" s="2" t="str">
        <f>IF(CQ45="","",CR45&amp;" ("&amp;VLOOKUP(CQ45,'Extrato 1'!$S$3:$U$72,2,0)&amp;")")</f>
        <v/>
      </c>
      <c r="CU45" s="19">
        <f>IF('Extrato 1'!D45='Extrato 1'!$EJ$3,'Extrato 1'!E45,"")</f>
        <v>0</v>
      </c>
      <c r="CV45" s="19" t="str">
        <f>IF(CU45="","-",'Extrato 1'!S45)</f>
        <v/>
      </c>
      <c r="CW45" s="19" t="str">
        <v/>
      </c>
      <c r="CX45" s="19" t="str">
        <f>IF(CW45="","",VLOOKUP(CW45,'Extrato 1'!$S$3:$U$72,3,0))</f>
        <v/>
      </c>
      <c r="CY45" s="2" t="str">
        <f>IF(CW45="","",CX45&amp;" ("&amp;VLOOKUP(CW45,'Extrato 1'!$S$3:$U$72,2,0)&amp;")")</f>
        <v/>
      </c>
      <c r="CZ45" s="19">
        <f>IF('Extrato 1'!D45='Extrato 1'!$EJ$4,'Extrato 1'!E45,"")</f>
        <v>0</v>
      </c>
      <c r="DA45" s="19" t="str">
        <f>IF(CZ45="","-",'Extrato 1'!$S45)</f>
        <v/>
      </c>
      <c r="DB45" s="19" t="str">
        <v/>
      </c>
      <c r="DC45" s="19" t="str">
        <f>IF(DB45="","",VLOOKUP(DB45,'Extrato 1'!$S$3:$U$72,3,0))</f>
        <v/>
      </c>
      <c r="DD45" s="2" t="str">
        <f>IF(DB45="","",DC45&amp;" ("&amp;VLOOKUP(DB45,'Extrato 1'!$S$3:$U$72,2,0)&amp;")")</f>
        <v/>
      </c>
      <c r="DE45" s="19">
        <f>IF('Extrato 1'!D45='Extrato 1'!$EJ$5,'Extrato 1'!E45,"")</f>
        <v>0</v>
      </c>
      <c r="DF45" s="19" t="str">
        <f>IF(DE45="","-",'Extrato 1'!$S45)</f>
        <v/>
      </c>
      <c r="DG45" s="19" t="str">
        <v/>
      </c>
      <c r="DH45" s="19" t="str">
        <f>IF(DG45="","",VLOOKUP(DG45,'Extrato 1'!$S$3:$U$72,3,0))</f>
        <v/>
      </c>
      <c r="DI45" s="2" t="str">
        <f>IF(DG45="","",DH45&amp;" ("&amp;VLOOKUP(DG45,'Extrato 1'!$S$3:$U$72,2,0)&amp;")")</f>
        <v/>
      </c>
      <c r="DJ45" s="19">
        <f>IF('Extrato 1'!D45='Extrato 1'!$EJ$6,'Extrato 1'!E45,"")</f>
        <v>0</v>
      </c>
      <c r="DK45" s="19" t="str">
        <f>IF(DJ45="","-",'Extrato 1'!$S45)</f>
        <v/>
      </c>
      <c r="DL45" s="19" t="str">
        <v/>
      </c>
      <c r="DM45" s="19" t="str">
        <f>IF(DL45="","",VLOOKUP(DL45,'Extrato 1'!$S$3:$U$72,3,0))</f>
        <v/>
      </c>
      <c r="DN45" s="2" t="str">
        <f>IF(DL45="","",DM45&amp;" ("&amp;VLOOKUP(DL45,'Extrato 1'!$S$3:$U$72,2,0)&amp;")")</f>
        <v/>
      </c>
      <c r="DO45" s="19">
        <f>IF('Extrato 1'!D45='Extrato 1'!$EJ$7,'Extrato 1'!E45,"")</f>
        <v>0</v>
      </c>
      <c r="DP45" s="19" t="str">
        <f>IF(DO45="","-",'Extrato 1'!$S45)</f>
        <v/>
      </c>
      <c r="DQ45" s="19" t="str">
        <v/>
      </c>
      <c r="DR45" s="19" t="str">
        <f>IF(DQ45="","",VLOOKUP(DQ45,'Extrato 1'!$S$3:$U$72,3,0))</f>
        <v/>
      </c>
      <c r="DS45" s="2" t="str">
        <f>IF(DQ45="","",DR45&amp;" ("&amp;VLOOKUP(DQ45,'Extrato 1'!$S$3:$U$72,2,0)&amp;")")</f>
        <v/>
      </c>
      <c r="DT45" s="19">
        <f>IF('Extrato 1'!D45='Extrato 1'!$EJ$8,'Extrato 1'!E45,"")</f>
        <v>0</v>
      </c>
      <c r="DU45" s="19" t="str">
        <f>IF(DT45="","-",'Extrato 1'!$S45)</f>
        <v/>
      </c>
      <c r="DV45" s="19" t="str">
        <v/>
      </c>
      <c r="DW45" s="19" t="str">
        <f>IF(DV45="","",VLOOKUP(DV45,'Extrato 1'!$S$3:$U$72,3,0))</f>
        <v/>
      </c>
      <c r="DX45" s="2" t="str">
        <f>IF(DV45="","",DW45&amp;" ("&amp;VLOOKUP(DV45,'Extrato 1'!$S$3:$U$72,2,0)&amp;")")</f>
        <v/>
      </c>
      <c r="DY45" s="19">
        <f>IF('Extrato 1'!D45='Extrato 1'!$EJ$9,'Extrato 1'!E45,"")</f>
        <v>0</v>
      </c>
      <c r="DZ45" s="19" t="str">
        <f>IF(DY45="","-",'Extrato 1'!$S45)</f>
        <v/>
      </c>
      <c r="EA45" s="19" t="str">
        <v/>
      </c>
      <c r="EB45" s="19" t="str">
        <f>IF(EA45="","",VLOOKUP(EA45,'Extrato 1'!$S$3:$U$72,3,0))</f>
        <v/>
      </c>
      <c r="EC45" s="2" t="str">
        <f>IF(EA45="","",EB45&amp;" ("&amp;VLOOKUP(EA45,'Extrato 1'!$S$3:$U$72,2,0)&amp;")")</f>
        <v/>
      </c>
      <c r="FM45" s="78">
        <v>43</v>
      </c>
      <c r="FN45" s="78" t="str">
        <f>IF('Extrato 1'!$FG$13='Extrato 1'!$GB$29,'Extrato 1'!AE45,IF('Extrato 1'!$FG$13='Extrato 1'!$GC$29,'Extrato 1'!BO45,IF('Extrato 1'!$FG$13='Extrato 1'!$EJ$2,'Extrato 1'!CY45,"")))</f>
        <v/>
      </c>
      <c r="FO45" s="78">
        <v>43</v>
      </c>
      <c r="FP45" s="78" t="str">
        <f>IF('Extrato 1'!$FG$13='Extrato 1'!$GB$29,'Extrato 1'!AJ45,IF('Extrato 1'!$FG$13='Extrato 1'!$GC$29,'Extrato 1'!BT45,IF('Extrato 1'!$FG$13='Extrato 1'!$EJ$2,'Extrato 1'!DD45,"")))</f>
        <v/>
      </c>
      <c r="FQ45" s="78">
        <v>43</v>
      </c>
      <c r="FR45" s="78" t="str">
        <f>IF('Extrato 1'!$FG$13='Extrato 1'!$GB$29,'Extrato 1'!AO45,IF('Extrato 1'!$FG$13='Extrato 1'!$GC$29,'Extrato 1'!BY45,IF('Extrato 1'!$FG$13='Extrato 1'!$EJ$2,'Extrato 1'!DI45,"")))</f>
        <v/>
      </c>
      <c r="FS45" s="78">
        <v>43</v>
      </c>
      <c r="FT45" s="78" t="str">
        <f>IF('Extrato 1'!$FG$13='Extrato 1'!$GB$29,'Extrato 1'!AT45,IF('Extrato 1'!$FG$13='Extrato 1'!$GC$29,'Extrato 1'!CD45,IF('Extrato 1'!$FG$13='Extrato 1'!$EJ$2,'Extrato 1'!DN45,"")))</f>
        <v/>
      </c>
      <c r="FU45" s="78">
        <v>43</v>
      </c>
      <c r="FV45" s="78" t="str">
        <f>IF('Extrato 1'!$FG$13='Extrato 1'!$GB$29,'Extrato 1'!AY45,IF('Extrato 1'!$FG$13='Extrato 1'!$GC$29,'Extrato 1'!CI45,IF('Extrato 1'!$FG$13='Extrato 1'!$EJ$2,'Extrato 1'!DS45,"")))</f>
        <v/>
      </c>
      <c r="FW45" s="78">
        <v>43</v>
      </c>
      <c r="FX45" s="78" t="str">
        <f>IF('Extrato 1'!$FG$13='Extrato 1'!$GB$29,'Extrato 1'!BD45,IF('Extrato 1'!$FG$13='Extrato 1'!$GC$29,'Extrato 1'!CN45,IF('Extrato 1'!$FG$13='Extrato 1'!$EJ$2,'Extrato 1'!DX45,"")))</f>
        <v/>
      </c>
      <c r="FY45" s="78">
        <v>43</v>
      </c>
      <c r="FZ45" s="78" t="str">
        <f>IF('Extrato 1'!$FG$13='Extrato 1'!$GB$29,'Extrato 1'!BI45,IF('Extrato 1'!$FG$13='Extrato 1'!$GC$29,'Extrato 1'!CS45,IF('Extrato 1'!$FG$13='Extrato 1'!$EJ$2,'Extrato 1'!EC45,"")))</f>
        <v/>
      </c>
      <c r="MB45" s="32">
        <f t="shared" si="12"/>
        <v>41</v>
      </c>
      <c r="MC45" s="32">
        <v>43</v>
      </c>
      <c r="MD45" s="32" t="str">
        <f>IF('Extrato 1'!X43=0,"",'Extrato 1'!X43)</f>
        <v/>
      </c>
      <c r="ME45" s="32"/>
      <c r="MF45" s="32"/>
      <c r="MG45" s="32"/>
      <c r="MH45" s="32"/>
      <c r="MI45" s="32"/>
      <c r="MJ45" s="32"/>
      <c r="MK45" s="32"/>
      <c r="ML45" s="32"/>
      <c r="MM45" s="32"/>
      <c r="MN45" s="32"/>
      <c r="MO45" s="32"/>
      <c r="MP45" s="32"/>
      <c r="MQ45" s="32"/>
      <c r="MR45" s="32"/>
      <c r="MS45" s="32"/>
      <c r="MT45" s="32"/>
      <c r="MU45" s="32"/>
      <c r="MV45" s="32"/>
      <c r="MW45" s="32"/>
      <c r="MX45" s="32"/>
      <c r="MY45" s="32"/>
      <c r="MZ45" s="32"/>
      <c r="NA45" s="32"/>
      <c r="NB45" s="32"/>
      <c r="NC45" s="32"/>
      <c r="ND45" s="32"/>
      <c r="NE45" s="32"/>
    </row>
    <row r="46" spans="2:369" ht="15" customHeight="1" x14ac:dyDescent="0.25">
      <c r="B46" s="19">
        <f>'Extrato 1'!MC48</f>
        <v>46</v>
      </c>
      <c r="C46" s="7">
        <f>Esboço!AX44</f>
        <v>44</v>
      </c>
      <c r="D46" s="4"/>
      <c r="E46" s="3"/>
      <c r="F46" s="19" t="str">
        <f t="shared" si="0"/>
        <v>-</v>
      </c>
      <c r="G46" s="19" t="str">
        <f t="shared" si="1"/>
        <v>-</v>
      </c>
      <c r="H46" s="22" t="str">
        <v/>
      </c>
      <c r="I46" s="22" t="str">
        <v/>
      </c>
      <c r="J46" s="76" t="str">
        <f>IFERROR(IF('Análise Quantitativa'!$D$30="Máximo",RANK(D46,$D$3:$D$72,0),IF('Análise Quantitativa'!$D$30="Mínimo",RANK(D46,$D$3:$D$72,1),IF('Análise Quantitativa'!$D$30="- Mínimo",RANK(D46,$D$3:$D$72,1),""))),"")</f>
        <v/>
      </c>
      <c r="K46" s="76" t="str">
        <f>IFERROR(IF('Análise Quantitativa'!$D$30="Máximo",_xlfn.RANK.EQ(D46,$D$3:$D$72,0)+COUNTIF($D$3:D46,D46)-1,IF('Análise Quantitativa'!$D$30="Mínimo",_xlfn.RANK.EQ(D46,$D$3:$D$72,1)+COUNTIF($D$3:D46,D46)-1,IF('Análise Quantitativa'!$D$30="- Mínimo",_xlfn.RANK.EQ(D46,$D$3:$D$72,1)+COUNTIF($D$3:D46,D46)-1,""))),"")</f>
        <v/>
      </c>
      <c r="L46" s="6" t="str">
        <f>IFERROR(IF(ISBLANK(D46),"",IF(AND(D46&gt;'Extrato 1'!$EW$3),'Extrato 1'!$HR$2,IF(AND(D46&lt;'Extrato 1'!$EX$3),'Extrato 1'!$HQ$2,'Extrato 1'!$HP$2))),"")</f>
        <v/>
      </c>
      <c r="M46" s="6" t="e">
        <f>IF((((IF(AND('Extrato 1'!D46&gt;'Extrato 1'!$EW$3),(('Extrato 1'!$EW$3-'Extrato 1'!D46)/'Extrato 1'!D46),IF(AND('Extrato 1'!D46&lt;'Extrato 1'!$EX$3),(('Extrato 1'!$EX$3-'Extrato 1'!D46)/'Extrato 1'!D46),'Extrato 1'!$HW$2)))))&lt;0,IF(AND('Extrato 1'!D46&gt;'Extrato 1'!$EW$3),(('Extrato 1'!$EW$3-'Extrato 1'!D46)/'Extrato 1'!D46),IF(AND('Extrato 1'!D46&lt;'Extrato 1'!$EX$3),(('Extrato 1'!$EX$3-'Extrato 1'!D46)/'Extrato 1'!D46),'Extrato 1'!$HW$2))*-1,IF(AND('Extrato 1'!D46&gt;'Extrato 1'!$EW$3),(('Extrato 1'!$EW$3-'Extrato 1'!D46)/'Extrato 1'!D46),IF(AND('Extrato 1'!D46&lt;'Extrato 1'!$EX$3),(('Extrato 1'!$EX$3-'Extrato 1'!D46)/'Extrato 1'!D46),'Extrato 1'!$HW$2)))</f>
        <v>#DIV/0!</v>
      </c>
      <c r="N46" s="6" t="str">
        <f>IF(AND(D46&gt;'Extrato 1'!$EW$3),M46,"")</f>
        <v/>
      </c>
      <c r="O46" s="6" t="e">
        <f>IF(D46&lt;'Extrato 1'!$EX$3,M46,"")</f>
        <v>#DIV/0!</v>
      </c>
      <c r="P46" s="5" t="str">
        <f>IF('Extrato 1'!L46='Extrato 1'!$HP$2,'Extrato 1'!D46,"")</f>
        <v/>
      </c>
      <c r="Q46" s="4" t="str">
        <f>IF(ISNA(HLOOKUP($Q$2,'Extrato 1'!$ME$3:$NE$74,B46,0)),"",IF(HLOOKUP($Q$2,'Extrato 1'!$ME$3:$NE$74,B46,0)="","",IF(HLOOKUP($Q$2,'Extrato 1'!$ME$3:$NE$74,B46,0)=0,"",HLOOKUP($Q$2,'Extrato 1'!$ME$3:$NE$74,B46,0))))</f>
        <v/>
      </c>
      <c r="S46" s="77" t="str">
        <f t="shared" si="6"/>
        <v/>
      </c>
      <c r="T46" s="19" t="str">
        <f t="shared" si="2"/>
        <v/>
      </c>
      <c r="U46" s="3"/>
      <c r="V46" s="19" t="str">
        <f t="shared" si="3"/>
        <v/>
      </c>
      <c r="X46" s="19" t="str">
        <f t="shared" si="4"/>
        <v/>
      </c>
      <c r="Y46" s="19" t="str">
        <f t="shared" si="5"/>
        <v/>
      </c>
      <c r="AA46" s="19" t="str">
        <f>IF('Extrato 1'!D46='Extrato 1'!$EF$3,'Extrato 1'!E46,"")</f>
        <v/>
      </c>
      <c r="AB46" s="19" t="str">
        <f>IF(AA46="","-",'Extrato 1'!S46)</f>
        <v>-</v>
      </c>
      <c r="AC46" s="19" t="str">
        <v/>
      </c>
      <c r="AD46" s="19" t="str">
        <f>IF(AC46="","",VLOOKUP(AC46,'Extrato 1'!$S$3:$U$72,3,0))</f>
        <v/>
      </c>
      <c r="AE46" s="2" t="str">
        <f>IF(AC46="","",AD46&amp;" ("&amp;VLOOKUP(AC46,'Extrato 1'!$S$3:$U$72,2,0)&amp;")")</f>
        <v/>
      </c>
      <c r="AF46" s="19" t="str">
        <f>IF('Extrato 1'!D46='Extrato 1'!$EF$4,'Extrato 1'!E46,"")</f>
        <v/>
      </c>
      <c r="AG46" s="19" t="str">
        <f>IF(AF46="","-",'Extrato 1'!$S46)</f>
        <v>-</v>
      </c>
      <c r="AH46" s="19" t="str">
        <v/>
      </c>
      <c r="AI46" s="19" t="str">
        <f>IF(AH46="","",VLOOKUP(AH46,'Extrato 1'!$S$3:$U$72,3,0))</f>
        <v/>
      </c>
      <c r="AJ46" s="2" t="str">
        <f>IF(AH46="","",AI46&amp;" ("&amp;VLOOKUP(AH46,'Extrato 1'!$S$3:$U$72,2,0)&amp;")")</f>
        <v/>
      </c>
      <c r="AK46" s="19" t="str">
        <f>IF('Extrato 1'!D46='Extrato 1'!$EF$5,'Extrato 1'!E46,"")</f>
        <v/>
      </c>
      <c r="AL46" s="19" t="str">
        <f>IF(AK46="","-",'Extrato 1'!$S46)</f>
        <v>-</v>
      </c>
      <c r="AM46" s="19" t="str">
        <v/>
      </c>
      <c r="AN46" s="19" t="str">
        <f>IF(AM46="","",VLOOKUP(AM46,'Extrato 1'!$S$3:$U$72,3,0))</f>
        <v/>
      </c>
      <c r="AO46" s="2" t="str">
        <f>IF(AM46="","",AN46&amp;" ("&amp;VLOOKUP(AM46,'Extrato 1'!$S$3:$U$72,2,0)&amp;")")</f>
        <v/>
      </c>
      <c r="AP46" s="19" t="str">
        <f>IF('Extrato 1'!D46='Extrato 1'!$EF$6,'Extrato 1'!E46,"")</f>
        <v/>
      </c>
      <c r="AQ46" s="19" t="str">
        <f>IF(AP46="","-",'Extrato 1'!$S46)</f>
        <v>-</v>
      </c>
      <c r="AR46" s="19" t="str">
        <v/>
      </c>
      <c r="AS46" s="19" t="str">
        <f>IF(AR46="","",VLOOKUP(AR46,'Extrato 1'!$S$3:$U$72,3,0))</f>
        <v/>
      </c>
      <c r="AT46" s="2" t="str">
        <f>IF(AR46="","",AS46&amp;" ("&amp;VLOOKUP(AR46,'Extrato 1'!$S$3:$U$72,2,0)&amp;")")</f>
        <v/>
      </c>
      <c r="AU46" s="19" t="str">
        <f>IF('Extrato 1'!D46='Extrato 1'!$EF$7,'Extrato 1'!E46,"")</f>
        <v/>
      </c>
      <c r="AV46" s="19" t="str">
        <f>IF(AU46="","-",'Extrato 1'!$S46)</f>
        <v>-</v>
      </c>
      <c r="AW46" s="19" t="str">
        <v/>
      </c>
      <c r="AX46" s="19" t="str">
        <f>IF(AW46="","",VLOOKUP(AW46,'Extrato 1'!$S$3:$U$72,3,0))</f>
        <v/>
      </c>
      <c r="AY46" s="2" t="str">
        <f>IF(AW46="","",AX46&amp;" ("&amp;VLOOKUP(AW46,'Extrato 1'!$S$3:$U$72,2,0)&amp;")")</f>
        <v/>
      </c>
      <c r="AZ46" s="19" t="str">
        <f>IF('Extrato 1'!D46='Extrato 1'!$EF$8,'Extrato 1'!E46,"")</f>
        <v/>
      </c>
      <c r="BA46" s="19" t="str">
        <f>IF(AZ46="","-",'Extrato 1'!$S46)</f>
        <v>-</v>
      </c>
      <c r="BB46" s="19" t="str">
        <v/>
      </c>
      <c r="BC46" s="19" t="str">
        <f>IF(BB46="","",VLOOKUP(BB46,'Extrato 1'!$S$3:$U$72,3,0))</f>
        <v/>
      </c>
      <c r="BD46" s="2" t="str">
        <f>IF(BB46="","",BC46&amp;" ("&amp;VLOOKUP(BB46,'Extrato 1'!$S$3:$U$72,2,0)&amp;")")</f>
        <v/>
      </c>
      <c r="BE46" s="19" t="str">
        <f>IF('Extrato 1'!D46='Extrato 1'!$EF$9,'Extrato 1'!E46,"")</f>
        <v/>
      </c>
      <c r="BF46" s="19" t="str">
        <f>IF(BE46="","-",'Extrato 1'!$S46)</f>
        <v>-</v>
      </c>
      <c r="BG46" s="19" t="str">
        <v/>
      </c>
      <c r="BH46" s="19" t="str">
        <f>IF(BG46="","",VLOOKUP(BG46,'Extrato 1'!$S$3:$U$72,3,0))</f>
        <v/>
      </c>
      <c r="BI46" s="2" t="str">
        <f>IF(BG46="","",BH46&amp;" ("&amp;VLOOKUP(BG46,'Extrato 1'!$S$3:$U$72,2,0)&amp;")")</f>
        <v/>
      </c>
      <c r="BK46" s="19" t="str">
        <f>IF('Extrato 1'!D46='Extrato 1'!$EH$3,'Extrato 1'!E46,"")</f>
        <v/>
      </c>
      <c r="BL46" s="19" t="str">
        <f>IF(BK46="","-",'Extrato 1'!S46)</f>
        <v>-</v>
      </c>
      <c r="BM46" s="19" t="str">
        <v/>
      </c>
      <c r="BN46" s="19" t="str">
        <f>IF(BM46="","",VLOOKUP(BM46,'Extrato 1'!$S$3:$U$72,3,0))</f>
        <v/>
      </c>
      <c r="BO46" s="2" t="str">
        <f>IF(BM46="","",BN46&amp;" ("&amp;VLOOKUP(BM46,'Extrato 1'!$S$3:$U$72,2,0)&amp;")")</f>
        <v/>
      </c>
      <c r="BP46" s="19" t="str">
        <f>IF('Extrato 1'!D46='Extrato 1'!$EH$4,'Extrato 1'!E46,"")</f>
        <v/>
      </c>
      <c r="BQ46" s="19" t="str">
        <f>IF(BP46="","-",'Extrato 1'!$S46)</f>
        <v>-</v>
      </c>
      <c r="BR46" s="19" t="str">
        <v/>
      </c>
      <c r="BS46" s="19" t="str">
        <f>IF(BR46="","",VLOOKUP(BR46,'Extrato 1'!$S$3:$U$72,3,0))</f>
        <v/>
      </c>
      <c r="BT46" s="2" t="str">
        <f>IF(BR46="","",BS46&amp;" ("&amp;VLOOKUP(BR46,'Extrato 1'!$S$3:$U$72,2,0)&amp;")")</f>
        <v/>
      </c>
      <c r="BU46" s="19" t="str">
        <f>IF('Extrato 1'!D46='Extrato 1'!$EH$5,'Extrato 1'!E46,"")</f>
        <v/>
      </c>
      <c r="BV46" s="19" t="str">
        <f>IF(BU46="","-",'Extrato 1'!$S46)</f>
        <v>-</v>
      </c>
      <c r="BW46" s="19" t="str">
        <v/>
      </c>
      <c r="BX46" s="19" t="str">
        <f>IF(BW46="","",VLOOKUP(BW46,'Extrato 1'!$S$3:$U$72,3,0))</f>
        <v/>
      </c>
      <c r="BY46" s="2" t="str">
        <f>IF(BW46="","",BX46&amp;" ("&amp;VLOOKUP(BW46,'Extrato 1'!$S$3:$U$72,2,0)&amp;")")</f>
        <v/>
      </c>
      <c r="BZ46" s="19" t="str">
        <f>IF('Extrato 1'!D46='Extrato 1'!$EH$6,'Extrato 1'!E46,"")</f>
        <v/>
      </c>
      <c r="CA46" s="19" t="str">
        <f>IF(BZ46="","-",'Extrato 1'!$S46)</f>
        <v>-</v>
      </c>
      <c r="CB46" s="19" t="str">
        <v/>
      </c>
      <c r="CC46" s="19" t="str">
        <f>IF(CB46="","",VLOOKUP(CB46,'Extrato 1'!$S$3:$U$72,3,0))</f>
        <v/>
      </c>
      <c r="CD46" s="2" t="str">
        <f>IF(CB46="","",CC46&amp;" ("&amp;VLOOKUP(CB46,'Extrato 1'!$S$3:$U$72,2,0)&amp;")")</f>
        <v/>
      </c>
      <c r="CE46" s="19" t="str">
        <f>IF('Extrato 1'!D46='Extrato 1'!$EH$7,'Extrato 1'!E46,"")</f>
        <v/>
      </c>
      <c r="CF46" s="19" t="str">
        <f>IF(CE46="","-",'Extrato 1'!$S46)</f>
        <v>-</v>
      </c>
      <c r="CG46" s="19" t="str">
        <v/>
      </c>
      <c r="CH46" s="19" t="str">
        <f>IF(CG46="","",VLOOKUP(CG46,'Extrato 1'!$S$3:$U$72,3,0))</f>
        <v/>
      </c>
      <c r="CI46" s="2" t="str">
        <f>IF(CG46="","",CH46&amp;" ("&amp;VLOOKUP(CG46,'Extrato 1'!$S$3:$U$72,2,0)&amp;")")</f>
        <v/>
      </c>
      <c r="CJ46" s="19" t="str">
        <f>IF('Extrato 1'!D46='Extrato 1'!$EH$8,'Extrato 1'!E46,"")</f>
        <v/>
      </c>
      <c r="CK46" s="19" t="str">
        <f>IF(CJ46="","-",'Extrato 1'!$S46)</f>
        <v>-</v>
      </c>
      <c r="CL46" s="19" t="str">
        <v/>
      </c>
      <c r="CM46" s="19" t="str">
        <f>IF(CL46="","",VLOOKUP(CL46,'Extrato 1'!$S$3:$U$72,3,0))</f>
        <v/>
      </c>
      <c r="CN46" s="2" t="str">
        <f>IF(CL46="","",CM46&amp;" ("&amp;VLOOKUP(CL46,'Extrato 1'!$S$3:$U$72,2,0)&amp;")")</f>
        <v/>
      </c>
      <c r="CO46" s="19" t="str">
        <f>IF('Extrato 1'!D46='Extrato 1'!$EH$9,'Extrato 1'!E46,"")</f>
        <v/>
      </c>
      <c r="CP46" s="19" t="str">
        <f>IF(CO46="","-",'Extrato 1'!$S46)</f>
        <v>-</v>
      </c>
      <c r="CQ46" s="19" t="str">
        <v/>
      </c>
      <c r="CR46" s="19" t="str">
        <f>IF(CQ46="","",VLOOKUP(CQ46,'Extrato 1'!$S$3:$U$72,3,0))</f>
        <v/>
      </c>
      <c r="CS46" s="2" t="str">
        <f>IF(CQ46="","",CR46&amp;" ("&amp;VLOOKUP(CQ46,'Extrato 1'!$S$3:$U$72,2,0)&amp;")")</f>
        <v/>
      </c>
      <c r="CU46" s="19">
        <f>IF('Extrato 1'!D46='Extrato 1'!$EJ$3,'Extrato 1'!E46,"")</f>
        <v>0</v>
      </c>
      <c r="CV46" s="19" t="str">
        <f>IF(CU46="","-",'Extrato 1'!S46)</f>
        <v/>
      </c>
      <c r="CW46" s="19" t="str">
        <v/>
      </c>
      <c r="CX46" s="19" t="str">
        <f>IF(CW46="","",VLOOKUP(CW46,'Extrato 1'!$S$3:$U$72,3,0))</f>
        <v/>
      </c>
      <c r="CY46" s="2" t="str">
        <f>IF(CW46="","",CX46&amp;" ("&amp;VLOOKUP(CW46,'Extrato 1'!$S$3:$U$72,2,0)&amp;")")</f>
        <v/>
      </c>
      <c r="CZ46" s="19">
        <f>IF('Extrato 1'!D46='Extrato 1'!$EJ$4,'Extrato 1'!E46,"")</f>
        <v>0</v>
      </c>
      <c r="DA46" s="19" t="str">
        <f>IF(CZ46="","-",'Extrato 1'!$S46)</f>
        <v/>
      </c>
      <c r="DB46" s="19" t="str">
        <v/>
      </c>
      <c r="DC46" s="19" t="str">
        <f>IF(DB46="","",VLOOKUP(DB46,'Extrato 1'!$S$3:$U$72,3,0))</f>
        <v/>
      </c>
      <c r="DD46" s="2" t="str">
        <f>IF(DB46="","",DC46&amp;" ("&amp;VLOOKUP(DB46,'Extrato 1'!$S$3:$U$72,2,0)&amp;")")</f>
        <v/>
      </c>
      <c r="DE46" s="19">
        <f>IF('Extrato 1'!D46='Extrato 1'!$EJ$5,'Extrato 1'!E46,"")</f>
        <v>0</v>
      </c>
      <c r="DF46" s="19" t="str">
        <f>IF(DE46="","-",'Extrato 1'!$S46)</f>
        <v/>
      </c>
      <c r="DG46" s="19" t="str">
        <v/>
      </c>
      <c r="DH46" s="19" t="str">
        <f>IF(DG46="","",VLOOKUP(DG46,'Extrato 1'!$S$3:$U$72,3,0))</f>
        <v/>
      </c>
      <c r="DI46" s="2" t="str">
        <f>IF(DG46="","",DH46&amp;" ("&amp;VLOOKUP(DG46,'Extrato 1'!$S$3:$U$72,2,0)&amp;")")</f>
        <v/>
      </c>
      <c r="DJ46" s="19">
        <f>IF('Extrato 1'!D46='Extrato 1'!$EJ$6,'Extrato 1'!E46,"")</f>
        <v>0</v>
      </c>
      <c r="DK46" s="19" t="str">
        <f>IF(DJ46="","-",'Extrato 1'!$S46)</f>
        <v/>
      </c>
      <c r="DL46" s="19" t="str">
        <v/>
      </c>
      <c r="DM46" s="19" t="str">
        <f>IF(DL46="","",VLOOKUP(DL46,'Extrato 1'!$S$3:$U$72,3,0))</f>
        <v/>
      </c>
      <c r="DN46" s="2" t="str">
        <f>IF(DL46="","",DM46&amp;" ("&amp;VLOOKUP(DL46,'Extrato 1'!$S$3:$U$72,2,0)&amp;")")</f>
        <v/>
      </c>
      <c r="DO46" s="19">
        <f>IF('Extrato 1'!D46='Extrato 1'!$EJ$7,'Extrato 1'!E46,"")</f>
        <v>0</v>
      </c>
      <c r="DP46" s="19" t="str">
        <f>IF(DO46="","-",'Extrato 1'!$S46)</f>
        <v/>
      </c>
      <c r="DQ46" s="19" t="str">
        <v/>
      </c>
      <c r="DR46" s="19" t="str">
        <f>IF(DQ46="","",VLOOKUP(DQ46,'Extrato 1'!$S$3:$U$72,3,0))</f>
        <v/>
      </c>
      <c r="DS46" s="2" t="str">
        <f>IF(DQ46="","",DR46&amp;" ("&amp;VLOOKUP(DQ46,'Extrato 1'!$S$3:$U$72,2,0)&amp;")")</f>
        <v/>
      </c>
      <c r="DT46" s="19">
        <f>IF('Extrato 1'!D46='Extrato 1'!$EJ$8,'Extrato 1'!E46,"")</f>
        <v>0</v>
      </c>
      <c r="DU46" s="19" t="str">
        <f>IF(DT46="","-",'Extrato 1'!$S46)</f>
        <v/>
      </c>
      <c r="DV46" s="19" t="str">
        <v/>
      </c>
      <c r="DW46" s="19" t="str">
        <f>IF(DV46="","",VLOOKUP(DV46,'Extrato 1'!$S$3:$U$72,3,0))</f>
        <v/>
      </c>
      <c r="DX46" s="2" t="str">
        <f>IF(DV46="","",DW46&amp;" ("&amp;VLOOKUP(DV46,'Extrato 1'!$S$3:$U$72,2,0)&amp;")")</f>
        <v/>
      </c>
      <c r="DY46" s="19">
        <f>IF('Extrato 1'!D46='Extrato 1'!$EJ$9,'Extrato 1'!E46,"")</f>
        <v>0</v>
      </c>
      <c r="DZ46" s="19" t="str">
        <f>IF(DY46="","-",'Extrato 1'!$S46)</f>
        <v/>
      </c>
      <c r="EA46" s="19" t="str">
        <v/>
      </c>
      <c r="EB46" s="19" t="str">
        <f>IF(EA46="","",VLOOKUP(EA46,'Extrato 1'!$S$3:$U$72,3,0))</f>
        <v/>
      </c>
      <c r="EC46" s="2" t="str">
        <f>IF(EA46="","",EB46&amp;" ("&amp;VLOOKUP(EA46,'Extrato 1'!$S$3:$U$72,2,0)&amp;")")</f>
        <v/>
      </c>
      <c r="FM46" s="78">
        <v>44</v>
      </c>
      <c r="FN46" s="78" t="str">
        <f>IF('Extrato 1'!$FG$13='Extrato 1'!$GB$29,'Extrato 1'!AE46,IF('Extrato 1'!$FG$13='Extrato 1'!$GC$29,'Extrato 1'!BO46,IF('Extrato 1'!$FG$13='Extrato 1'!$EJ$2,'Extrato 1'!CY46,"")))</f>
        <v/>
      </c>
      <c r="FO46" s="78">
        <v>44</v>
      </c>
      <c r="FP46" s="78" t="str">
        <f>IF('Extrato 1'!$FG$13='Extrato 1'!$GB$29,'Extrato 1'!AJ46,IF('Extrato 1'!$FG$13='Extrato 1'!$GC$29,'Extrato 1'!BT46,IF('Extrato 1'!$FG$13='Extrato 1'!$EJ$2,'Extrato 1'!DD46,"")))</f>
        <v/>
      </c>
      <c r="FQ46" s="78">
        <v>44</v>
      </c>
      <c r="FR46" s="78" t="str">
        <f>IF('Extrato 1'!$FG$13='Extrato 1'!$GB$29,'Extrato 1'!AO46,IF('Extrato 1'!$FG$13='Extrato 1'!$GC$29,'Extrato 1'!BY46,IF('Extrato 1'!$FG$13='Extrato 1'!$EJ$2,'Extrato 1'!DI46,"")))</f>
        <v/>
      </c>
      <c r="FS46" s="78">
        <v>44</v>
      </c>
      <c r="FT46" s="78" t="str">
        <f>IF('Extrato 1'!$FG$13='Extrato 1'!$GB$29,'Extrato 1'!AT46,IF('Extrato 1'!$FG$13='Extrato 1'!$GC$29,'Extrato 1'!CD46,IF('Extrato 1'!$FG$13='Extrato 1'!$EJ$2,'Extrato 1'!DN46,"")))</f>
        <v/>
      </c>
      <c r="FU46" s="78">
        <v>44</v>
      </c>
      <c r="FV46" s="78" t="str">
        <f>IF('Extrato 1'!$FG$13='Extrato 1'!$GB$29,'Extrato 1'!AY46,IF('Extrato 1'!$FG$13='Extrato 1'!$GC$29,'Extrato 1'!CI46,IF('Extrato 1'!$FG$13='Extrato 1'!$EJ$2,'Extrato 1'!DS46,"")))</f>
        <v/>
      </c>
      <c r="FW46" s="78">
        <v>44</v>
      </c>
      <c r="FX46" s="78" t="str">
        <f>IF('Extrato 1'!$FG$13='Extrato 1'!$GB$29,'Extrato 1'!BD46,IF('Extrato 1'!$FG$13='Extrato 1'!$GC$29,'Extrato 1'!CN46,IF('Extrato 1'!$FG$13='Extrato 1'!$EJ$2,'Extrato 1'!DX46,"")))</f>
        <v/>
      </c>
      <c r="FY46" s="78">
        <v>44</v>
      </c>
      <c r="FZ46" s="78" t="str">
        <f>IF('Extrato 1'!$FG$13='Extrato 1'!$GB$29,'Extrato 1'!BI46,IF('Extrato 1'!$FG$13='Extrato 1'!$GC$29,'Extrato 1'!CS46,IF('Extrato 1'!$FG$13='Extrato 1'!$EJ$2,'Extrato 1'!EC46,"")))</f>
        <v/>
      </c>
      <c r="MB46" s="32">
        <f t="shared" si="12"/>
        <v>42</v>
      </c>
      <c r="MC46" s="32">
        <v>44</v>
      </c>
      <c r="MD46" s="32" t="str">
        <f>IF('Extrato 1'!X44=0,"",'Extrato 1'!X44)</f>
        <v/>
      </c>
      <c r="ME46" s="32"/>
      <c r="MF46" s="32"/>
      <c r="MG46" s="32"/>
      <c r="MH46" s="32"/>
      <c r="MI46" s="32"/>
      <c r="MJ46" s="32"/>
      <c r="MK46" s="32"/>
      <c r="ML46" s="32"/>
      <c r="MM46" s="32"/>
      <c r="MN46" s="32"/>
      <c r="MO46" s="32"/>
      <c r="MP46" s="32"/>
      <c r="MQ46" s="32"/>
      <c r="MR46" s="32"/>
      <c r="MS46" s="32"/>
      <c r="MT46" s="32"/>
      <c r="MU46" s="32"/>
      <c r="MV46" s="32"/>
      <c r="MW46" s="32"/>
      <c r="MX46" s="32"/>
      <c r="MY46" s="32"/>
      <c r="MZ46" s="32"/>
      <c r="NA46" s="32"/>
      <c r="NB46" s="32"/>
      <c r="NC46" s="32"/>
      <c r="ND46" s="32"/>
      <c r="NE46" s="32"/>
    </row>
    <row r="47" spans="2:369" ht="15" customHeight="1" x14ac:dyDescent="0.25">
      <c r="B47" s="19">
        <f>'Extrato 1'!MC49</f>
        <v>47</v>
      </c>
      <c r="C47" s="7">
        <f>Esboço!AX45</f>
        <v>45</v>
      </c>
      <c r="D47" s="4"/>
      <c r="E47" s="3"/>
      <c r="F47" s="19" t="str">
        <f t="shared" si="0"/>
        <v>-</v>
      </c>
      <c r="G47" s="19" t="str">
        <f t="shared" si="1"/>
        <v>-</v>
      </c>
      <c r="H47" s="22" t="str">
        <v/>
      </c>
      <c r="I47" s="22" t="str">
        <v/>
      </c>
      <c r="J47" s="76" t="str">
        <f>IFERROR(IF('Análise Quantitativa'!$D$30="Máximo",RANK(D47,$D$3:$D$72,0),IF('Análise Quantitativa'!$D$30="Mínimo",RANK(D47,$D$3:$D$72,1),IF('Análise Quantitativa'!$D$30="- Mínimo",RANK(D47,$D$3:$D$72,1),""))),"")</f>
        <v/>
      </c>
      <c r="K47" s="76" t="str">
        <f>IFERROR(IF('Análise Quantitativa'!$D$30="Máximo",_xlfn.RANK.EQ(D47,$D$3:$D$72,0)+COUNTIF($D$3:D47,D47)-1,IF('Análise Quantitativa'!$D$30="Mínimo",_xlfn.RANK.EQ(D47,$D$3:$D$72,1)+COUNTIF($D$3:D47,D47)-1,IF('Análise Quantitativa'!$D$30="- Mínimo",_xlfn.RANK.EQ(D47,$D$3:$D$72,1)+COUNTIF($D$3:D47,D47)-1,""))),"")</f>
        <v/>
      </c>
      <c r="L47" s="6" t="str">
        <f>IFERROR(IF(ISBLANK(D47),"",IF(AND(D47&gt;'Extrato 1'!$EW$3),'Extrato 1'!$HR$2,IF(AND(D47&lt;'Extrato 1'!$EX$3),'Extrato 1'!$HQ$2,'Extrato 1'!$HP$2))),"")</f>
        <v/>
      </c>
      <c r="M47" s="6" t="e">
        <f>IF((((IF(AND('Extrato 1'!D47&gt;'Extrato 1'!$EW$3),(('Extrato 1'!$EW$3-'Extrato 1'!D47)/'Extrato 1'!D47),IF(AND('Extrato 1'!D47&lt;'Extrato 1'!$EX$3),(('Extrato 1'!$EX$3-'Extrato 1'!D47)/'Extrato 1'!D47),'Extrato 1'!$HW$2)))))&lt;0,IF(AND('Extrato 1'!D47&gt;'Extrato 1'!$EW$3),(('Extrato 1'!$EW$3-'Extrato 1'!D47)/'Extrato 1'!D47),IF(AND('Extrato 1'!D47&lt;'Extrato 1'!$EX$3),(('Extrato 1'!$EX$3-'Extrato 1'!D47)/'Extrato 1'!D47),'Extrato 1'!$HW$2))*-1,IF(AND('Extrato 1'!D47&gt;'Extrato 1'!$EW$3),(('Extrato 1'!$EW$3-'Extrato 1'!D47)/'Extrato 1'!D47),IF(AND('Extrato 1'!D47&lt;'Extrato 1'!$EX$3),(('Extrato 1'!$EX$3-'Extrato 1'!D47)/'Extrato 1'!D47),'Extrato 1'!$HW$2)))</f>
        <v>#DIV/0!</v>
      </c>
      <c r="N47" s="6" t="str">
        <f>IF(AND(D47&gt;'Extrato 1'!$EW$3),M47,"")</f>
        <v/>
      </c>
      <c r="O47" s="6" t="e">
        <f>IF(D47&lt;'Extrato 1'!$EX$3,M47,"")</f>
        <v>#DIV/0!</v>
      </c>
      <c r="P47" s="5" t="str">
        <f>IF('Extrato 1'!L47='Extrato 1'!$HP$2,'Extrato 1'!D47,"")</f>
        <v/>
      </c>
      <c r="Q47" s="4" t="str">
        <f>IF(ISNA(HLOOKUP($Q$2,'Extrato 1'!$ME$3:$NE$74,B47,0)),"",IF(HLOOKUP($Q$2,'Extrato 1'!$ME$3:$NE$74,B47,0)="","",IF(HLOOKUP($Q$2,'Extrato 1'!$ME$3:$NE$74,B47,0)=0,"",HLOOKUP($Q$2,'Extrato 1'!$ME$3:$NE$74,B47,0))))</f>
        <v/>
      </c>
      <c r="S47" s="77" t="str">
        <f t="shared" si="6"/>
        <v/>
      </c>
      <c r="T47" s="19" t="str">
        <f t="shared" si="2"/>
        <v/>
      </c>
      <c r="U47" s="3"/>
      <c r="V47" s="19" t="str">
        <f t="shared" si="3"/>
        <v/>
      </c>
      <c r="X47" s="19" t="str">
        <f t="shared" si="4"/>
        <v/>
      </c>
      <c r="Y47" s="19" t="str">
        <f t="shared" si="5"/>
        <v/>
      </c>
      <c r="AA47" s="19" t="str">
        <f>IF('Extrato 1'!D47='Extrato 1'!$EF$3,'Extrato 1'!E47,"")</f>
        <v/>
      </c>
      <c r="AB47" s="19" t="str">
        <f>IF(AA47="","-",'Extrato 1'!S47)</f>
        <v>-</v>
      </c>
      <c r="AC47" s="19" t="str">
        <v/>
      </c>
      <c r="AD47" s="19" t="str">
        <f>IF(AC47="","",VLOOKUP(AC47,'Extrato 1'!$S$3:$U$72,3,0))</f>
        <v/>
      </c>
      <c r="AE47" s="2" t="str">
        <f>IF(AC47="","",AD47&amp;" ("&amp;VLOOKUP(AC47,'Extrato 1'!$S$3:$U$72,2,0)&amp;")")</f>
        <v/>
      </c>
      <c r="AF47" s="19" t="str">
        <f>IF('Extrato 1'!D47='Extrato 1'!$EF$4,'Extrato 1'!E47,"")</f>
        <v/>
      </c>
      <c r="AG47" s="19" t="str">
        <f>IF(AF47="","-",'Extrato 1'!$S47)</f>
        <v>-</v>
      </c>
      <c r="AH47" s="19" t="str">
        <v/>
      </c>
      <c r="AI47" s="19" t="str">
        <f>IF(AH47="","",VLOOKUP(AH47,'Extrato 1'!$S$3:$U$72,3,0))</f>
        <v/>
      </c>
      <c r="AJ47" s="2" t="str">
        <f>IF(AH47="","",AI47&amp;" ("&amp;VLOOKUP(AH47,'Extrato 1'!$S$3:$U$72,2,0)&amp;")")</f>
        <v/>
      </c>
      <c r="AK47" s="19" t="str">
        <f>IF('Extrato 1'!D47='Extrato 1'!$EF$5,'Extrato 1'!E47,"")</f>
        <v/>
      </c>
      <c r="AL47" s="19" t="str">
        <f>IF(AK47="","-",'Extrato 1'!$S47)</f>
        <v>-</v>
      </c>
      <c r="AM47" s="19" t="str">
        <v/>
      </c>
      <c r="AN47" s="19" t="str">
        <f>IF(AM47="","",VLOOKUP(AM47,'Extrato 1'!$S$3:$U$72,3,0))</f>
        <v/>
      </c>
      <c r="AO47" s="2" t="str">
        <f>IF(AM47="","",AN47&amp;" ("&amp;VLOOKUP(AM47,'Extrato 1'!$S$3:$U$72,2,0)&amp;")")</f>
        <v/>
      </c>
      <c r="AP47" s="19" t="str">
        <f>IF('Extrato 1'!D47='Extrato 1'!$EF$6,'Extrato 1'!E47,"")</f>
        <v/>
      </c>
      <c r="AQ47" s="19" t="str">
        <f>IF(AP47="","-",'Extrato 1'!$S47)</f>
        <v>-</v>
      </c>
      <c r="AR47" s="19" t="str">
        <v/>
      </c>
      <c r="AS47" s="19" t="str">
        <f>IF(AR47="","",VLOOKUP(AR47,'Extrato 1'!$S$3:$U$72,3,0))</f>
        <v/>
      </c>
      <c r="AT47" s="2" t="str">
        <f>IF(AR47="","",AS47&amp;" ("&amp;VLOOKUP(AR47,'Extrato 1'!$S$3:$U$72,2,0)&amp;")")</f>
        <v/>
      </c>
      <c r="AU47" s="19" t="str">
        <f>IF('Extrato 1'!D47='Extrato 1'!$EF$7,'Extrato 1'!E47,"")</f>
        <v/>
      </c>
      <c r="AV47" s="19" t="str">
        <f>IF(AU47="","-",'Extrato 1'!$S47)</f>
        <v>-</v>
      </c>
      <c r="AW47" s="19" t="str">
        <v/>
      </c>
      <c r="AX47" s="19" t="str">
        <f>IF(AW47="","",VLOOKUP(AW47,'Extrato 1'!$S$3:$U$72,3,0))</f>
        <v/>
      </c>
      <c r="AY47" s="2" t="str">
        <f>IF(AW47="","",AX47&amp;" ("&amp;VLOOKUP(AW47,'Extrato 1'!$S$3:$U$72,2,0)&amp;")")</f>
        <v/>
      </c>
      <c r="AZ47" s="19" t="str">
        <f>IF('Extrato 1'!D47='Extrato 1'!$EF$8,'Extrato 1'!E47,"")</f>
        <v/>
      </c>
      <c r="BA47" s="19" t="str">
        <f>IF(AZ47="","-",'Extrato 1'!$S47)</f>
        <v>-</v>
      </c>
      <c r="BB47" s="19" t="str">
        <v/>
      </c>
      <c r="BC47" s="19" t="str">
        <f>IF(BB47="","",VLOOKUP(BB47,'Extrato 1'!$S$3:$U$72,3,0))</f>
        <v/>
      </c>
      <c r="BD47" s="2" t="str">
        <f>IF(BB47="","",BC47&amp;" ("&amp;VLOOKUP(BB47,'Extrato 1'!$S$3:$U$72,2,0)&amp;")")</f>
        <v/>
      </c>
      <c r="BE47" s="19" t="str">
        <f>IF('Extrato 1'!D47='Extrato 1'!$EF$9,'Extrato 1'!E47,"")</f>
        <v/>
      </c>
      <c r="BF47" s="19" t="str">
        <f>IF(BE47="","-",'Extrato 1'!$S47)</f>
        <v>-</v>
      </c>
      <c r="BG47" s="19" t="str">
        <v/>
      </c>
      <c r="BH47" s="19" t="str">
        <f>IF(BG47="","",VLOOKUP(BG47,'Extrato 1'!$S$3:$U$72,3,0))</f>
        <v/>
      </c>
      <c r="BI47" s="2" t="str">
        <f>IF(BG47="","",BH47&amp;" ("&amp;VLOOKUP(BG47,'Extrato 1'!$S$3:$U$72,2,0)&amp;")")</f>
        <v/>
      </c>
      <c r="BK47" s="19" t="str">
        <f>IF('Extrato 1'!D47='Extrato 1'!$EH$3,'Extrato 1'!E47,"")</f>
        <v/>
      </c>
      <c r="BL47" s="19" t="str">
        <f>IF(BK47="","-",'Extrato 1'!S47)</f>
        <v>-</v>
      </c>
      <c r="BM47" s="19" t="str">
        <v/>
      </c>
      <c r="BN47" s="19" t="str">
        <f>IF(BM47="","",VLOOKUP(BM47,'Extrato 1'!$S$3:$U$72,3,0))</f>
        <v/>
      </c>
      <c r="BO47" s="2" t="str">
        <f>IF(BM47="","",BN47&amp;" ("&amp;VLOOKUP(BM47,'Extrato 1'!$S$3:$U$72,2,0)&amp;")")</f>
        <v/>
      </c>
      <c r="BP47" s="19" t="str">
        <f>IF('Extrato 1'!D47='Extrato 1'!$EH$4,'Extrato 1'!E47,"")</f>
        <v/>
      </c>
      <c r="BQ47" s="19" t="str">
        <f>IF(BP47="","-",'Extrato 1'!$S47)</f>
        <v>-</v>
      </c>
      <c r="BR47" s="19" t="str">
        <v/>
      </c>
      <c r="BS47" s="19" t="str">
        <f>IF(BR47="","",VLOOKUP(BR47,'Extrato 1'!$S$3:$U$72,3,0))</f>
        <v/>
      </c>
      <c r="BT47" s="2" t="str">
        <f>IF(BR47="","",BS47&amp;" ("&amp;VLOOKUP(BR47,'Extrato 1'!$S$3:$U$72,2,0)&amp;")")</f>
        <v/>
      </c>
      <c r="BU47" s="19" t="str">
        <f>IF('Extrato 1'!D47='Extrato 1'!$EH$5,'Extrato 1'!E47,"")</f>
        <v/>
      </c>
      <c r="BV47" s="19" t="str">
        <f>IF(BU47="","-",'Extrato 1'!$S47)</f>
        <v>-</v>
      </c>
      <c r="BW47" s="19" t="str">
        <v/>
      </c>
      <c r="BX47" s="19" t="str">
        <f>IF(BW47="","",VLOOKUP(BW47,'Extrato 1'!$S$3:$U$72,3,0))</f>
        <v/>
      </c>
      <c r="BY47" s="2" t="str">
        <f>IF(BW47="","",BX47&amp;" ("&amp;VLOOKUP(BW47,'Extrato 1'!$S$3:$U$72,2,0)&amp;")")</f>
        <v/>
      </c>
      <c r="BZ47" s="19" t="str">
        <f>IF('Extrato 1'!D47='Extrato 1'!$EH$6,'Extrato 1'!E47,"")</f>
        <v/>
      </c>
      <c r="CA47" s="19" t="str">
        <f>IF(BZ47="","-",'Extrato 1'!$S47)</f>
        <v>-</v>
      </c>
      <c r="CB47" s="19" t="str">
        <v/>
      </c>
      <c r="CC47" s="19" t="str">
        <f>IF(CB47="","",VLOOKUP(CB47,'Extrato 1'!$S$3:$U$72,3,0))</f>
        <v/>
      </c>
      <c r="CD47" s="2" t="str">
        <f>IF(CB47="","",CC47&amp;" ("&amp;VLOOKUP(CB47,'Extrato 1'!$S$3:$U$72,2,0)&amp;")")</f>
        <v/>
      </c>
      <c r="CE47" s="19" t="str">
        <f>IF('Extrato 1'!D47='Extrato 1'!$EH$7,'Extrato 1'!E47,"")</f>
        <v/>
      </c>
      <c r="CF47" s="19" t="str">
        <f>IF(CE47="","-",'Extrato 1'!$S47)</f>
        <v>-</v>
      </c>
      <c r="CG47" s="19" t="str">
        <v/>
      </c>
      <c r="CH47" s="19" t="str">
        <f>IF(CG47="","",VLOOKUP(CG47,'Extrato 1'!$S$3:$U$72,3,0))</f>
        <v/>
      </c>
      <c r="CI47" s="2" t="str">
        <f>IF(CG47="","",CH47&amp;" ("&amp;VLOOKUP(CG47,'Extrato 1'!$S$3:$U$72,2,0)&amp;")")</f>
        <v/>
      </c>
      <c r="CJ47" s="19" t="str">
        <f>IF('Extrato 1'!D47='Extrato 1'!$EH$8,'Extrato 1'!E47,"")</f>
        <v/>
      </c>
      <c r="CK47" s="19" t="str">
        <f>IF(CJ47="","-",'Extrato 1'!$S47)</f>
        <v>-</v>
      </c>
      <c r="CL47" s="19" t="str">
        <v/>
      </c>
      <c r="CM47" s="19" t="str">
        <f>IF(CL47="","",VLOOKUP(CL47,'Extrato 1'!$S$3:$U$72,3,0))</f>
        <v/>
      </c>
      <c r="CN47" s="2" t="str">
        <f>IF(CL47="","",CM47&amp;" ("&amp;VLOOKUP(CL47,'Extrato 1'!$S$3:$U$72,2,0)&amp;")")</f>
        <v/>
      </c>
      <c r="CO47" s="19" t="str">
        <f>IF('Extrato 1'!D47='Extrato 1'!$EH$9,'Extrato 1'!E47,"")</f>
        <v/>
      </c>
      <c r="CP47" s="19" t="str">
        <f>IF(CO47="","-",'Extrato 1'!$S47)</f>
        <v>-</v>
      </c>
      <c r="CQ47" s="19" t="str">
        <v/>
      </c>
      <c r="CR47" s="19" t="str">
        <f>IF(CQ47="","",VLOOKUP(CQ47,'Extrato 1'!$S$3:$U$72,3,0))</f>
        <v/>
      </c>
      <c r="CS47" s="2" t="str">
        <f>IF(CQ47="","",CR47&amp;" ("&amp;VLOOKUP(CQ47,'Extrato 1'!$S$3:$U$72,2,0)&amp;")")</f>
        <v/>
      </c>
      <c r="CU47" s="19">
        <f>IF('Extrato 1'!D47='Extrato 1'!$EJ$3,'Extrato 1'!E47,"")</f>
        <v>0</v>
      </c>
      <c r="CV47" s="19" t="str">
        <f>IF(CU47="","-",'Extrato 1'!S47)</f>
        <v/>
      </c>
      <c r="CW47" s="19" t="str">
        <v/>
      </c>
      <c r="CX47" s="19" t="str">
        <f>IF(CW47="","",VLOOKUP(CW47,'Extrato 1'!$S$3:$U$72,3,0))</f>
        <v/>
      </c>
      <c r="CY47" s="2" t="str">
        <f>IF(CW47="","",CX47&amp;" ("&amp;VLOOKUP(CW47,'Extrato 1'!$S$3:$U$72,2,0)&amp;")")</f>
        <v/>
      </c>
      <c r="CZ47" s="19">
        <f>IF('Extrato 1'!D47='Extrato 1'!$EJ$4,'Extrato 1'!E47,"")</f>
        <v>0</v>
      </c>
      <c r="DA47" s="19" t="str">
        <f>IF(CZ47="","-",'Extrato 1'!$S47)</f>
        <v/>
      </c>
      <c r="DB47" s="19" t="str">
        <v/>
      </c>
      <c r="DC47" s="19" t="str">
        <f>IF(DB47="","",VLOOKUP(DB47,'Extrato 1'!$S$3:$U$72,3,0))</f>
        <v/>
      </c>
      <c r="DD47" s="2" t="str">
        <f>IF(DB47="","",DC47&amp;" ("&amp;VLOOKUP(DB47,'Extrato 1'!$S$3:$U$72,2,0)&amp;")")</f>
        <v/>
      </c>
      <c r="DE47" s="19">
        <f>IF('Extrato 1'!D47='Extrato 1'!$EJ$5,'Extrato 1'!E47,"")</f>
        <v>0</v>
      </c>
      <c r="DF47" s="19" t="str">
        <f>IF(DE47="","-",'Extrato 1'!$S47)</f>
        <v/>
      </c>
      <c r="DG47" s="19" t="str">
        <v/>
      </c>
      <c r="DH47" s="19" t="str">
        <f>IF(DG47="","",VLOOKUP(DG47,'Extrato 1'!$S$3:$U$72,3,0))</f>
        <v/>
      </c>
      <c r="DI47" s="2" t="str">
        <f>IF(DG47="","",DH47&amp;" ("&amp;VLOOKUP(DG47,'Extrato 1'!$S$3:$U$72,2,0)&amp;")")</f>
        <v/>
      </c>
      <c r="DJ47" s="19">
        <f>IF('Extrato 1'!D47='Extrato 1'!$EJ$6,'Extrato 1'!E47,"")</f>
        <v>0</v>
      </c>
      <c r="DK47" s="19" t="str">
        <f>IF(DJ47="","-",'Extrato 1'!$S47)</f>
        <v/>
      </c>
      <c r="DL47" s="19" t="str">
        <v/>
      </c>
      <c r="DM47" s="19" t="str">
        <f>IF(DL47="","",VLOOKUP(DL47,'Extrato 1'!$S$3:$U$72,3,0))</f>
        <v/>
      </c>
      <c r="DN47" s="2" t="str">
        <f>IF(DL47="","",DM47&amp;" ("&amp;VLOOKUP(DL47,'Extrato 1'!$S$3:$U$72,2,0)&amp;")")</f>
        <v/>
      </c>
      <c r="DO47" s="19">
        <f>IF('Extrato 1'!D47='Extrato 1'!$EJ$7,'Extrato 1'!E47,"")</f>
        <v>0</v>
      </c>
      <c r="DP47" s="19" t="str">
        <f>IF(DO47="","-",'Extrato 1'!$S47)</f>
        <v/>
      </c>
      <c r="DQ47" s="19" t="str">
        <v/>
      </c>
      <c r="DR47" s="19" t="str">
        <f>IF(DQ47="","",VLOOKUP(DQ47,'Extrato 1'!$S$3:$U$72,3,0))</f>
        <v/>
      </c>
      <c r="DS47" s="2" t="str">
        <f>IF(DQ47="","",DR47&amp;" ("&amp;VLOOKUP(DQ47,'Extrato 1'!$S$3:$U$72,2,0)&amp;")")</f>
        <v/>
      </c>
      <c r="DT47" s="19">
        <f>IF('Extrato 1'!D47='Extrato 1'!$EJ$8,'Extrato 1'!E47,"")</f>
        <v>0</v>
      </c>
      <c r="DU47" s="19" t="str">
        <f>IF(DT47="","-",'Extrato 1'!$S47)</f>
        <v/>
      </c>
      <c r="DV47" s="19" t="str">
        <v/>
      </c>
      <c r="DW47" s="19" t="str">
        <f>IF(DV47="","",VLOOKUP(DV47,'Extrato 1'!$S$3:$U$72,3,0))</f>
        <v/>
      </c>
      <c r="DX47" s="2" t="str">
        <f>IF(DV47="","",DW47&amp;" ("&amp;VLOOKUP(DV47,'Extrato 1'!$S$3:$U$72,2,0)&amp;")")</f>
        <v/>
      </c>
      <c r="DY47" s="19">
        <f>IF('Extrato 1'!D47='Extrato 1'!$EJ$9,'Extrato 1'!E47,"")</f>
        <v>0</v>
      </c>
      <c r="DZ47" s="19" t="str">
        <f>IF(DY47="","-",'Extrato 1'!$S47)</f>
        <v/>
      </c>
      <c r="EA47" s="19" t="str">
        <v/>
      </c>
      <c r="EB47" s="19" t="str">
        <f>IF(EA47="","",VLOOKUP(EA47,'Extrato 1'!$S$3:$U$72,3,0))</f>
        <v/>
      </c>
      <c r="EC47" s="2" t="str">
        <f>IF(EA47="","",EB47&amp;" ("&amp;VLOOKUP(EA47,'Extrato 1'!$S$3:$U$72,2,0)&amp;")")</f>
        <v/>
      </c>
      <c r="FM47" s="78">
        <v>45</v>
      </c>
      <c r="FN47" s="78" t="str">
        <f>IF('Extrato 1'!$FG$13='Extrato 1'!$GB$29,'Extrato 1'!AE47,IF('Extrato 1'!$FG$13='Extrato 1'!$GC$29,'Extrato 1'!BO47,IF('Extrato 1'!$FG$13='Extrato 1'!$EJ$2,'Extrato 1'!CY47,"")))</f>
        <v/>
      </c>
      <c r="FO47" s="78">
        <v>45</v>
      </c>
      <c r="FP47" s="78" t="str">
        <f>IF('Extrato 1'!$FG$13='Extrato 1'!$GB$29,'Extrato 1'!AJ47,IF('Extrato 1'!$FG$13='Extrato 1'!$GC$29,'Extrato 1'!BT47,IF('Extrato 1'!$FG$13='Extrato 1'!$EJ$2,'Extrato 1'!DD47,"")))</f>
        <v/>
      </c>
      <c r="FQ47" s="78">
        <v>45</v>
      </c>
      <c r="FR47" s="78" t="str">
        <f>IF('Extrato 1'!$FG$13='Extrato 1'!$GB$29,'Extrato 1'!AO47,IF('Extrato 1'!$FG$13='Extrato 1'!$GC$29,'Extrato 1'!BY47,IF('Extrato 1'!$FG$13='Extrato 1'!$EJ$2,'Extrato 1'!DI47,"")))</f>
        <v/>
      </c>
      <c r="FS47" s="78">
        <v>45</v>
      </c>
      <c r="FT47" s="78" t="str">
        <f>IF('Extrato 1'!$FG$13='Extrato 1'!$GB$29,'Extrato 1'!AT47,IF('Extrato 1'!$FG$13='Extrato 1'!$GC$29,'Extrato 1'!CD47,IF('Extrato 1'!$FG$13='Extrato 1'!$EJ$2,'Extrato 1'!DN47,"")))</f>
        <v/>
      </c>
      <c r="FU47" s="78">
        <v>45</v>
      </c>
      <c r="FV47" s="78" t="str">
        <f>IF('Extrato 1'!$FG$13='Extrato 1'!$GB$29,'Extrato 1'!AY47,IF('Extrato 1'!$FG$13='Extrato 1'!$GC$29,'Extrato 1'!CI47,IF('Extrato 1'!$FG$13='Extrato 1'!$EJ$2,'Extrato 1'!DS47,"")))</f>
        <v/>
      </c>
      <c r="FW47" s="78">
        <v>45</v>
      </c>
      <c r="FX47" s="78" t="str">
        <f>IF('Extrato 1'!$FG$13='Extrato 1'!$GB$29,'Extrato 1'!BD47,IF('Extrato 1'!$FG$13='Extrato 1'!$GC$29,'Extrato 1'!CN47,IF('Extrato 1'!$FG$13='Extrato 1'!$EJ$2,'Extrato 1'!DX47,"")))</f>
        <v/>
      </c>
      <c r="FY47" s="78">
        <v>45</v>
      </c>
      <c r="FZ47" s="78" t="str">
        <f>IF('Extrato 1'!$FG$13='Extrato 1'!$GB$29,'Extrato 1'!BI47,IF('Extrato 1'!$FG$13='Extrato 1'!$GC$29,'Extrato 1'!CS47,IF('Extrato 1'!$FG$13='Extrato 1'!$EJ$2,'Extrato 1'!EC47,"")))</f>
        <v/>
      </c>
      <c r="MB47" s="32">
        <f t="shared" si="12"/>
        <v>43</v>
      </c>
      <c r="MC47" s="32">
        <v>45</v>
      </c>
      <c r="MD47" s="32" t="str">
        <f>IF('Extrato 1'!X45=0,"",'Extrato 1'!X45)</f>
        <v/>
      </c>
      <c r="ME47" s="32"/>
      <c r="MF47" s="32"/>
      <c r="MG47" s="32"/>
      <c r="MH47" s="32"/>
      <c r="MI47" s="32"/>
      <c r="MJ47" s="32"/>
      <c r="MK47" s="32"/>
      <c r="ML47" s="32"/>
      <c r="MM47" s="32"/>
      <c r="MN47" s="32"/>
      <c r="MO47" s="32"/>
      <c r="MP47" s="32"/>
      <c r="MQ47" s="32"/>
      <c r="MR47" s="32"/>
      <c r="MS47" s="32"/>
      <c r="MT47" s="32"/>
      <c r="MU47" s="32"/>
      <c r="MV47" s="32"/>
      <c r="MW47" s="32"/>
      <c r="MX47" s="32"/>
      <c r="MY47" s="32"/>
      <c r="MZ47" s="32"/>
      <c r="NA47" s="32"/>
      <c r="NB47" s="32"/>
      <c r="NC47" s="32"/>
      <c r="ND47" s="32"/>
      <c r="NE47" s="32"/>
    </row>
    <row r="48" spans="2:369" ht="15" customHeight="1" x14ac:dyDescent="0.25">
      <c r="B48" s="19">
        <f>'Extrato 1'!MC50</f>
        <v>48</v>
      </c>
      <c r="C48" s="7">
        <f>Esboço!AX46</f>
        <v>46</v>
      </c>
      <c r="D48" s="4"/>
      <c r="E48" s="3"/>
      <c r="F48" s="19" t="str">
        <f t="shared" si="0"/>
        <v>-</v>
      </c>
      <c r="G48" s="19" t="str">
        <f t="shared" si="1"/>
        <v>-</v>
      </c>
      <c r="H48" s="22" t="str">
        <v/>
      </c>
      <c r="I48" s="22" t="str">
        <v/>
      </c>
      <c r="J48" s="76" t="str">
        <f>IFERROR(IF('Análise Quantitativa'!$D$30="Máximo",RANK(D48,$D$3:$D$72,0),IF('Análise Quantitativa'!$D$30="Mínimo",RANK(D48,$D$3:$D$72,1),IF('Análise Quantitativa'!$D$30="- Mínimo",RANK(D48,$D$3:$D$72,1),""))),"")</f>
        <v/>
      </c>
      <c r="K48" s="76" t="str">
        <f>IFERROR(IF('Análise Quantitativa'!$D$30="Máximo",_xlfn.RANK.EQ(D48,$D$3:$D$72,0)+COUNTIF($D$3:D48,D48)-1,IF('Análise Quantitativa'!$D$30="Mínimo",_xlfn.RANK.EQ(D48,$D$3:$D$72,1)+COUNTIF($D$3:D48,D48)-1,IF('Análise Quantitativa'!$D$30="- Mínimo",_xlfn.RANK.EQ(D48,$D$3:$D$72,1)+COUNTIF($D$3:D48,D48)-1,""))),"")</f>
        <v/>
      </c>
      <c r="L48" s="6" t="str">
        <f>IFERROR(IF(ISBLANK(D48),"",IF(AND(D48&gt;'Extrato 1'!$EW$3),'Extrato 1'!$HR$2,IF(AND(D48&lt;'Extrato 1'!$EX$3),'Extrato 1'!$HQ$2,'Extrato 1'!$HP$2))),"")</f>
        <v/>
      </c>
      <c r="M48" s="6" t="e">
        <f>IF((((IF(AND('Extrato 1'!D48&gt;'Extrato 1'!$EW$3),(('Extrato 1'!$EW$3-'Extrato 1'!D48)/'Extrato 1'!D48),IF(AND('Extrato 1'!D48&lt;'Extrato 1'!$EX$3),(('Extrato 1'!$EX$3-'Extrato 1'!D48)/'Extrato 1'!D48),'Extrato 1'!$HW$2)))))&lt;0,IF(AND('Extrato 1'!D48&gt;'Extrato 1'!$EW$3),(('Extrato 1'!$EW$3-'Extrato 1'!D48)/'Extrato 1'!D48),IF(AND('Extrato 1'!D48&lt;'Extrato 1'!$EX$3),(('Extrato 1'!$EX$3-'Extrato 1'!D48)/'Extrato 1'!D48),'Extrato 1'!$HW$2))*-1,IF(AND('Extrato 1'!D48&gt;'Extrato 1'!$EW$3),(('Extrato 1'!$EW$3-'Extrato 1'!D48)/'Extrato 1'!D48),IF(AND('Extrato 1'!D48&lt;'Extrato 1'!$EX$3),(('Extrato 1'!$EX$3-'Extrato 1'!D48)/'Extrato 1'!D48),'Extrato 1'!$HW$2)))</f>
        <v>#DIV/0!</v>
      </c>
      <c r="N48" s="6" t="str">
        <f>IF(AND(D48&gt;'Extrato 1'!$EW$3),M48,"")</f>
        <v/>
      </c>
      <c r="O48" s="6" t="e">
        <f>IF(D48&lt;'Extrato 1'!$EX$3,M48,"")</f>
        <v>#DIV/0!</v>
      </c>
      <c r="P48" s="5" t="str">
        <f>IF('Extrato 1'!L48='Extrato 1'!$HP$2,'Extrato 1'!D48,"")</f>
        <v/>
      </c>
      <c r="Q48" s="4" t="str">
        <f>IF(ISNA(HLOOKUP($Q$2,'Extrato 1'!$ME$3:$NE$74,B48,0)),"",IF(HLOOKUP($Q$2,'Extrato 1'!$ME$3:$NE$74,B48,0)="","",IF(HLOOKUP($Q$2,'Extrato 1'!$ME$3:$NE$74,B48,0)=0,"",HLOOKUP($Q$2,'Extrato 1'!$ME$3:$NE$74,B48,0))))</f>
        <v/>
      </c>
      <c r="S48" s="77" t="str">
        <f t="shared" si="6"/>
        <v/>
      </c>
      <c r="T48" s="19" t="str">
        <f t="shared" si="2"/>
        <v/>
      </c>
      <c r="U48" s="3"/>
      <c r="V48" s="19" t="str">
        <f t="shared" si="3"/>
        <v/>
      </c>
      <c r="X48" s="19" t="str">
        <f t="shared" si="4"/>
        <v/>
      </c>
      <c r="Y48" s="19" t="str">
        <f t="shared" si="5"/>
        <v/>
      </c>
      <c r="AA48" s="19" t="str">
        <f>IF('Extrato 1'!D48='Extrato 1'!$EF$3,'Extrato 1'!E48,"")</f>
        <v/>
      </c>
      <c r="AB48" s="19" t="str">
        <f>IF(AA48="","-",'Extrato 1'!S48)</f>
        <v>-</v>
      </c>
      <c r="AC48" s="19" t="str">
        <v/>
      </c>
      <c r="AD48" s="19" t="str">
        <f>IF(AC48="","",VLOOKUP(AC48,'Extrato 1'!$S$3:$U$72,3,0))</f>
        <v/>
      </c>
      <c r="AE48" s="2" t="str">
        <f>IF(AC48="","",AD48&amp;" ("&amp;VLOOKUP(AC48,'Extrato 1'!$S$3:$U$72,2,0)&amp;")")</f>
        <v/>
      </c>
      <c r="AF48" s="19" t="str">
        <f>IF('Extrato 1'!D48='Extrato 1'!$EF$4,'Extrato 1'!E48,"")</f>
        <v/>
      </c>
      <c r="AG48" s="19" t="str">
        <f>IF(AF48="","-",'Extrato 1'!$S48)</f>
        <v>-</v>
      </c>
      <c r="AH48" s="19" t="str">
        <v/>
      </c>
      <c r="AI48" s="19" t="str">
        <f>IF(AH48="","",VLOOKUP(AH48,'Extrato 1'!$S$3:$U$72,3,0))</f>
        <v/>
      </c>
      <c r="AJ48" s="2" t="str">
        <f>IF(AH48="","",AI48&amp;" ("&amp;VLOOKUP(AH48,'Extrato 1'!$S$3:$U$72,2,0)&amp;")")</f>
        <v/>
      </c>
      <c r="AK48" s="19" t="str">
        <f>IF('Extrato 1'!D48='Extrato 1'!$EF$5,'Extrato 1'!E48,"")</f>
        <v/>
      </c>
      <c r="AL48" s="19" t="str">
        <f>IF(AK48="","-",'Extrato 1'!$S48)</f>
        <v>-</v>
      </c>
      <c r="AM48" s="19" t="str">
        <v/>
      </c>
      <c r="AN48" s="19" t="str">
        <f>IF(AM48="","",VLOOKUP(AM48,'Extrato 1'!$S$3:$U$72,3,0))</f>
        <v/>
      </c>
      <c r="AO48" s="2" t="str">
        <f>IF(AM48="","",AN48&amp;" ("&amp;VLOOKUP(AM48,'Extrato 1'!$S$3:$U$72,2,0)&amp;")")</f>
        <v/>
      </c>
      <c r="AP48" s="19" t="str">
        <f>IF('Extrato 1'!D48='Extrato 1'!$EF$6,'Extrato 1'!E48,"")</f>
        <v/>
      </c>
      <c r="AQ48" s="19" t="str">
        <f>IF(AP48="","-",'Extrato 1'!$S48)</f>
        <v>-</v>
      </c>
      <c r="AR48" s="19" t="str">
        <v/>
      </c>
      <c r="AS48" s="19" t="str">
        <f>IF(AR48="","",VLOOKUP(AR48,'Extrato 1'!$S$3:$U$72,3,0))</f>
        <v/>
      </c>
      <c r="AT48" s="2" t="str">
        <f>IF(AR48="","",AS48&amp;" ("&amp;VLOOKUP(AR48,'Extrato 1'!$S$3:$U$72,2,0)&amp;")")</f>
        <v/>
      </c>
      <c r="AU48" s="19" t="str">
        <f>IF('Extrato 1'!D48='Extrato 1'!$EF$7,'Extrato 1'!E48,"")</f>
        <v/>
      </c>
      <c r="AV48" s="19" t="str">
        <f>IF(AU48="","-",'Extrato 1'!$S48)</f>
        <v>-</v>
      </c>
      <c r="AW48" s="19" t="str">
        <v/>
      </c>
      <c r="AX48" s="19" t="str">
        <f>IF(AW48="","",VLOOKUP(AW48,'Extrato 1'!$S$3:$U$72,3,0))</f>
        <v/>
      </c>
      <c r="AY48" s="2" t="str">
        <f>IF(AW48="","",AX48&amp;" ("&amp;VLOOKUP(AW48,'Extrato 1'!$S$3:$U$72,2,0)&amp;")")</f>
        <v/>
      </c>
      <c r="AZ48" s="19" t="str">
        <f>IF('Extrato 1'!D48='Extrato 1'!$EF$8,'Extrato 1'!E48,"")</f>
        <v/>
      </c>
      <c r="BA48" s="19" t="str">
        <f>IF(AZ48="","-",'Extrato 1'!$S48)</f>
        <v>-</v>
      </c>
      <c r="BB48" s="19" t="str">
        <v/>
      </c>
      <c r="BC48" s="19" t="str">
        <f>IF(BB48="","",VLOOKUP(BB48,'Extrato 1'!$S$3:$U$72,3,0))</f>
        <v/>
      </c>
      <c r="BD48" s="2" t="str">
        <f>IF(BB48="","",BC48&amp;" ("&amp;VLOOKUP(BB48,'Extrato 1'!$S$3:$U$72,2,0)&amp;")")</f>
        <v/>
      </c>
      <c r="BE48" s="19" t="str">
        <f>IF('Extrato 1'!D48='Extrato 1'!$EF$9,'Extrato 1'!E48,"")</f>
        <v/>
      </c>
      <c r="BF48" s="19" t="str">
        <f>IF(BE48="","-",'Extrato 1'!$S48)</f>
        <v>-</v>
      </c>
      <c r="BG48" s="19" t="str">
        <v/>
      </c>
      <c r="BH48" s="19" t="str">
        <f>IF(BG48="","",VLOOKUP(BG48,'Extrato 1'!$S$3:$U$72,3,0))</f>
        <v/>
      </c>
      <c r="BI48" s="2" t="str">
        <f>IF(BG48="","",BH48&amp;" ("&amp;VLOOKUP(BG48,'Extrato 1'!$S$3:$U$72,2,0)&amp;")")</f>
        <v/>
      </c>
      <c r="BK48" s="19" t="str">
        <f>IF('Extrato 1'!D48='Extrato 1'!$EH$3,'Extrato 1'!E48,"")</f>
        <v/>
      </c>
      <c r="BL48" s="19" t="str">
        <f>IF(BK48="","-",'Extrato 1'!S48)</f>
        <v>-</v>
      </c>
      <c r="BM48" s="19" t="str">
        <v/>
      </c>
      <c r="BN48" s="19" t="str">
        <f>IF(BM48="","",VLOOKUP(BM48,'Extrato 1'!$S$3:$U$72,3,0))</f>
        <v/>
      </c>
      <c r="BO48" s="2" t="str">
        <f>IF(BM48="","",BN48&amp;" ("&amp;VLOOKUP(BM48,'Extrato 1'!$S$3:$U$72,2,0)&amp;")")</f>
        <v/>
      </c>
      <c r="BP48" s="19" t="str">
        <f>IF('Extrato 1'!D48='Extrato 1'!$EH$4,'Extrato 1'!E48,"")</f>
        <v/>
      </c>
      <c r="BQ48" s="19" t="str">
        <f>IF(BP48="","-",'Extrato 1'!$S48)</f>
        <v>-</v>
      </c>
      <c r="BR48" s="19" t="str">
        <v/>
      </c>
      <c r="BS48" s="19" t="str">
        <f>IF(BR48="","",VLOOKUP(BR48,'Extrato 1'!$S$3:$U$72,3,0))</f>
        <v/>
      </c>
      <c r="BT48" s="2" t="str">
        <f>IF(BR48="","",BS48&amp;" ("&amp;VLOOKUP(BR48,'Extrato 1'!$S$3:$U$72,2,0)&amp;")")</f>
        <v/>
      </c>
      <c r="BU48" s="19" t="str">
        <f>IF('Extrato 1'!D48='Extrato 1'!$EH$5,'Extrato 1'!E48,"")</f>
        <v/>
      </c>
      <c r="BV48" s="19" t="str">
        <f>IF(BU48="","-",'Extrato 1'!$S48)</f>
        <v>-</v>
      </c>
      <c r="BW48" s="19" t="str">
        <v/>
      </c>
      <c r="BX48" s="19" t="str">
        <f>IF(BW48="","",VLOOKUP(BW48,'Extrato 1'!$S$3:$U$72,3,0))</f>
        <v/>
      </c>
      <c r="BY48" s="2" t="str">
        <f>IF(BW48="","",BX48&amp;" ("&amp;VLOOKUP(BW48,'Extrato 1'!$S$3:$U$72,2,0)&amp;")")</f>
        <v/>
      </c>
      <c r="BZ48" s="19" t="str">
        <f>IF('Extrato 1'!D48='Extrato 1'!$EH$6,'Extrato 1'!E48,"")</f>
        <v/>
      </c>
      <c r="CA48" s="19" t="str">
        <f>IF(BZ48="","-",'Extrato 1'!$S48)</f>
        <v>-</v>
      </c>
      <c r="CB48" s="19" t="str">
        <v/>
      </c>
      <c r="CC48" s="19" t="str">
        <f>IF(CB48="","",VLOOKUP(CB48,'Extrato 1'!$S$3:$U$72,3,0))</f>
        <v/>
      </c>
      <c r="CD48" s="2" t="str">
        <f>IF(CB48="","",CC48&amp;" ("&amp;VLOOKUP(CB48,'Extrato 1'!$S$3:$U$72,2,0)&amp;")")</f>
        <v/>
      </c>
      <c r="CE48" s="19" t="str">
        <f>IF('Extrato 1'!D48='Extrato 1'!$EH$7,'Extrato 1'!E48,"")</f>
        <v/>
      </c>
      <c r="CF48" s="19" t="str">
        <f>IF(CE48="","-",'Extrato 1'!$S48)</f>
        <v>-</v>
      </c>
      <c r="CG48" s="19" t="str">
        <v/>
      </c>
      <c r="CH48" s="19" t="str">
        <f>IF(CG48="","",VLOOKUP(CG48,'Extrato 1'!$S$3:$U$72,3,0))</f>
        <v/>
      </c>
      <c r="CI48" s="2" t="str">
        <f>IF(CG48="","",CH48&amp;" ("&amp;VLOOKUP(CG48,'Extrato 1'!$S$3:$U$72,2,0)&amp;")")</f>
        <v/>
      </c>
      <c r="CJ48" s="19" t="str">
        <f>IF('Extrato 1'!D48='Extrato 1'!$EH$8,'Extrato 1'!E48,"")</f>
        <v/>
      </c>
      <c r="CK48" s="19" t="str">
        <f>IF(CJ48="","-",'Extrato 1'!$S48)</f>
        <v>-</v>
      </c>
      <c r="CL48" s="19" t="str">
        <v/>
      </c>
      <c r="CM48" s="19" t="str">
        <f>IF(CL48="","",VLOOKUP(CL48,'Extrato 1'!$S$3:$U$72,3,0))</f>
        <v/>
      </c>
      <c r="CN48" s="2" t="str">
        <f>IF(CL48="","",CM48&amp;" ("&amp;VLOOKUP(CL48,'Extrato 1'!$S$3:$U$72,2,0)&amp;")")</f>
        <v/>
      </c>
      <c r="CO48" s="19" t="str">
        <f>IF('Extrato 1'!D48='Extrato 1'!$EH$9,'Extrato 1'!E48,"")</f>
        <v/>
      </c>
      <c r="CP48" s="19" t="str">
        <f>IF(CO48="","-",'Extrato 1'!$S48)</f>
        <v>-</v>
      </c>
      <c r="CQ48" s="19" t="str">
        <v/>
      </c>
      <c r="CR48" s="19" t="str">
        <f>IF(CQ48="","",VLOOKUP(CQ48,'Extrato 1'!$S$3:$U$72,3,0))</f>
        <v/>
      </c>
      <c r="CS48" s="2" t="str">
        <f>IF(CQ48="","",CR48&amp;" ("&amp;VLOOKUP(CQ48,'Extrato 1'!$S$3:$U$72,2,0)&amp;")")</f>
        <v/>
      </c>
      <c r="CU48" s="19">
        <f>IF('Extrato 1'!D48='Extrato 1'!$EJ$3,'Extrato 1'!E48,"")</f>
        <v>0</v>
      </c>
      <c r="CV48" s="19" t="str">
        <f>IF(CU48="","-",'Extrato 1'!S48)</f>
        <v/>
      </c>
      <c r="CW48" s="19" t="str">
        <v/>
      </c>
      <c r="CX48" s="19" t="str">
        <f>IF(CW48="","",VLOOKUP(CW48,'Extrato 1'!$S$3:$U$72,3,0))</f>
        <v/>
      </c>
      <c r="CY48" s="2" t="str">
        <f>IF(CW48="","",CX48&amp;" ("&amp;VLOOKUP(CW48,'Extrato 1'!$S$3:$U$72,2,0)&amp;")")</f>
        <v/>
      </c>
      <c r="CZ48" s="19">
        <f>IF('Extrato 1'!D48='Extrato 1'!$EJ$4,'Extrato 1'!E48,"")</f>
        <v>0</v>
      </c>
      <c r="DA48" s="19" t="str">
        <f>IF(CZ48="","-",'Extrato 1'!$S48)</f>
        <v/>
      </c>
      <c r="DB48" s="19" t="str">
        <v/>
      </c>
      <c r="DC48" s="19" t="str">
        <f>IF(DB48="","",VLOOKUP(DB48,'Extrato 1'!$S$3:$U$72,3,0))</f>
        <v/>
      </c>
      <c r="DD48" s="2" t="str">
        <f>IF(DB48="","",DC48&amp;" ("&amp;VLOOKUP(DB48,'Extrato 1'!$S$3:$U$72,2,0)&amp;")")</f>
        <v/>
      </c>
      <c r="DE48" s="19">
        <f>IF('Extrato 1'!D48='Extrato 1'!$EJ$5,'Extrato 1'!E48,"")</f>
        <v>0</v>
      </c>
      <c r="DF48" s="19" t="str">
        <f>IF(DE48="","-",'Extrato 1'!$S48)</f>
        <v/>
      </c>
      <c r="DG48" s="19" t="str">
        <v/>
      </c>
      <c r="DH48" s="19" t="str">
        <f>IF(DG48="","",VLOOKUP(DG48,'Extrato 1'!$S$3:$U$72,3,0))</f>
        <v/>
      </c>
      <c r="DI48" s="2" t="str">
        <f>IF(DG48="","",DH48&amp;" ("&amp;VLOOKUP(DG48,'Extrato 1'!$S$3:$U$72,2,0)&amp;")")</f>
        <v/>
      </c>
      <c r="DJ48" s="19">
        <f>IF('Extrato 1'!D48='Extrato 1'!$EJ$6,'Extrato 1'!E48,"")</f>
        <v>0</v>
      </c>
      <c r="DK48" s="19" t="str">
        <f>IF(DJ48="","-",'Extrato 1'!$S48)</f>
        <v/>
      </c>
      <c r="DL48" s="19" t="str">
        <v/>
      </c>
      <c r="DM48" s="19" t="str">
        <f>IF(DL48="","",VLOOKUP(DL48,'Extrato 1'!$S$3:$U$72,3,0))</f>
        <v/>
      </c>
      <c r="DN48" s="2" t="str">
        <f>IF(DL48="","",DM48&amp;" ("&amp;VLOOKUP(DL48,'Extrato 1'!$S$3:$U$72,2,0)&amp;")")</f>
        <v/>
      </c>
      <c r="DO48" s="19">
        <f>IF('Extrato 1'!D48='Extrato 1'!$EJ$7,'Extrato 1'!E48,"")</f>
        <v>0</v>
      </c>
      <c r="DP48" s="19" t="str">
        <f>IF(DO48="","-",'Extrato 1'!$S48)</f>
        <v/>
      </c>
      <c r="DQ48" s="19" t="str">
        <v/>
      </c>
      <c r="DR48" s="19" t="str">
        <f>IF(DQ48="","",VLOOKUP(DQ48,'Extrato 1'!$S$3:$U$72,3,0))</f>
        <v/>
      </c>
      <c r="DS48" s="2" t="str">
        <f>IF(DQ48="","",DR48&amp;" ("&amp;VLOOKUP(DQ48,'Extrato 1'!$S$3:$U$72,2,0)&amp;")")</f>
        <v/>
      </c>
      <c r="DT48" s="19">
        <f>IF('Extrato 1'!D48='Extrato 1'!$EJ$8,'Extrato 1'!E48,"")</f>
        <v>0</v>
      </c>
      <c r="DU48" s="19" t="str">
        <f>IF(DT48="","-",'Extrato 1'!$S48)</f>
        <v/>
      </c>
      <c r="DV48" s="19" t="str">
        <v/>
      </c>
      <c r="DW48" s="19" t="str">
        <f>IF(DV48="","",VLOOKUP(DV48,'Extrato 1'!$S$3:$U$72,3,0))</f>
        <v/>
      </c>
      <c r="DX48" s="2" t="str">
        <f>IF(DV48="","",DW48&amp;" ("&amp;VLOOKUP(DV48,'Extrato 1'!$S$3:$U$72,2,0)&amp;")")</f>
        <v/>
      </c>
      <c r="DY48" s="19">
        <f>IF('Extrato 1'!D48='Extrato 1'!$EJ$9,'Extrato 1'!E48,"")</f>
        <v>0</v>
      </c>
      <c r="DZ48" s="19" t="str">
        <f>IF(DY48="","-",'Extrato 1'!$S48)</f>
        <v/>
      </c>
      <c r="EA48" s="19" t="str">
        <v/>
      </c>
      <c r="EB48" s="19" t="str">
        <f>IF(EA48="","",VLOOKUP(EA48,'Extrato 1'!$S$3:$U$72,3,0))</f>
        <v/>
      </c>
      <c r="EC48" s="2" t="str">
        <f>IF(EA48="","",EB48&amp;" ("&amp;VLOOKUP(EA48,'Extrato 1'!$S$3:$U$72,2,0)&amp;")")</f>
        <v/>
      </c>
      <c r="FM48" s="78">
        <v>46</v>
      </c>
      <c r="FN48" s="78" t="str">
        <f>IF('Extrato 1'!$FG$13='Extrato 1'!$GB$29,'Extrato 1'!AE48,IF('Extrato 1'!$FG$13='Extrato 1'!$GC$29,'Extrato 1'!BO48,IF('Extrato 1'!$FG$13='Extrato 1'!$EJ$2,'Extrato 1'!CY48,"")))</f>
        <v/>
      </c>
      <c r="FO48" s="78">
        <v>46</v>
      </c>
      <c r="FP48" s="78" t="str">
        <f>IF('Extrato 1'!$FG$13='Extrato 1'!$GB$29,'Extrato 1'!AJ48,IF('Extrato 1'!$FG$13='Extrato 1'!$GC$29,'Extrato 1'!BT48,IF('Extrato 1'!$FG$13='Extrato 1'!$EJ$2,'Extrato 1'!DD48,"")))</f>
        <v/>
      </c>
      <c r="FQ48" s="78">
        <v>46</v>
      </c>
      <c r="FR48" s="78" t="str">
        <f>IF('Extrato 1'!$FG$13='Extrato 1'!$GB$29,'Extrato 1'!AO48,IF('Extrato 1'!$FG$13='Extrato 1'!$GC$29,'Extrato 1'!BY48,IF('Extrato 1'!$FG$13='Extrato 1'!$EJ$2,'Extrato 1'!DI48,"")))</f>
        <v/>
      </c>
      <c r="FS48" s="78">
        <v>46</v>
      </c>
      <c r="FT48" s="78" t="str">
        <f>IF('Extrato 1'!$FG$13='Extrato 1'!$GB$29,'Extrato 1'!AT48,IF('Extrato 1'!$FG$13='Extrato 1'!$GC$29,'Extrato 1'!CD48,IF('Extrato 1'!$FG$13='Extrato 1'!$EJ$2,'Extrato 1'!DN48,"")))</f>
        <v/>
      </c>
      <c r="FU48" s="78">
        <v>46</v>
      </c>
      <c r="FV48" s="78" t="str">
        <f>IF('Extrato 1'!$FG$13='Extrato 1'!$GB$29,'Extrato 1'!AY48,IF('Extrato 1'!$FG$13='Extrato 1'!$GC$29,'Extrato 1'!CI48,IF('Extrato 1'!$FG$13='Extrato 1'!$EJ$2,'Extrato 1'!DS48,"")))</f>
        <v/>
      </c>
      <c r="FW48" s="78">
        <v>46</v>
      </c>
      <c r="FX48" s="78" t="str">
        <f>IF('Extrato 1'!$FG$13='Extrato 1'!$GB$29,'Extrato 1'!BD48,IF('Extrato 1'!$FG$13='Extrato 1'!$GC$29,'Extrato 1'!CN48,IF('Extrato 1'!$FG$13='Extrato 1'!$EJ$2,'Extrato 1'!DX48,"")))</f>
        <v/>
      </c>
      <c r="FY48" s="78">
        <v>46</v>
      </c>
      <c r="FZ48" s="78" t="str">
        <f>IF('Extrato 1'!$FG$13='Extrato 1'!$GB$29,'Extrato 1'!BI48,IF('Extrato 1'!$FG$13='Extrato 1'!$GC$29,'Extrato 1'!CS48,IF('Extrato 1'!$FG$13='Extrato 1'!$EJ$2,'Extrato 1'!EC48,"")))</f>
        <v/>
      </c>
      <c r="MB48" s="32">
        <f t="shared" si="12"/>
        <v>44</v>
      </c>
      <c r="MC48" s="32">
        <v>46</v>
      </c>
      <c r="MD48" s="32" t="str">
        <f>IF('Extrato 1'!X46=0,"",'Extrato 1'!X46)</f>
        <v/>
      </c>
      <c r="ME48" s="32"/>
      <c r="MF48" s="32"/>
      <c r="MG48" s="32"/>
      <c r="MH48" s="32"/>
      <c r="MI48" s="32"/>
      <c r="MJ48" s="32"/>
      <c r="MK48" s="32"/>
      <c r="ML48" s="32"/>
      <c r="MM48" s="32"/>
      <c r="MN48" s="32"/>
      <c r="MO48" s="32"/>
      <c r="MP48" s="32"/>
      <c r="MQ48" s="32"/>
      <c r="MR48" s="32"/>
      <c r="MS48" s="32"/>
      <c r="MT48" s="32"/>
      <c r="MU48" s="32"/>
      <c r="MV48" s="32"/>
      <c r="MW48" s="32"/>
      <c r="MX48" s="32"/>
      <c r="MY48" s="32"/>
      <c r="MZ48" s="32"/>
      <c r="NA48" s="32"/>
      <c r="NB48" s="32"/>
      <c r="NC48" s="32"/>
      <c r="ND48" s="32"/>
      <c r="NE48" s="32"/>
    </row>
    <row r="49" spans="2:369" ht="15" customHeight="1" x14ac:dyDescent="0.25">
      <c r="B49" s="19">
        <f>'Extrato 1'!MC51</f>
        <v>49</v>
      </c>
      <c r="C49" s="7">
        <f>Esboço!AX47</f>
        <v>47</v>
      </c>
      <c r="D49" s="4"/>
      <c r="E49" s="3"/>
      <c r="F49" s="19" t="str">
        <f t="shared" si="0"/>
        <v>-</v>
      </c>
      <c r="G49" s="19" t="str">
        <f t="shared" si="1"/>
        <v>-</v>
      </c>
      <c r="H49" s="22" t="str">
        <v/>
      </c>
      <c r="I49" s="22" t="str">
        <v/>
      </c>
      <c r="J49" s="76" t="str">
        <f>IFERROR(IF('Análise Quantitativa'!$D$30="Máximo",RANK(D49,$D$3:$D$72,0),IF('Análise Quantitativa'!$D$30="Mínimo",RANK(D49,$D$3:$D$72,1),IF('Análise Quantitativa'!$D$30="- Mínimo",RANK(D49,$D$3:$D$72,1),""))),"")</f>
        <v/>
      </c>
      <c r="K49" s="76" t="str">
        <f>IFERROR(IF('Análise Quantitativa'!$D$30="Máximo",_xlfn.RANK.EQ(D49,$D$3:$D$72,0)+COUNTIF($D$3:D49,D49)-1,IF('Análise Quantitativa'!$D$30="Mínimo",_xlfn.RANK.EQ(D49,$D$3:$D$72,1)+COUNTIF($D$3:D49,D49)-1,IF('Análise Quantitativa'!$D$30="- Mínimo",_xlfn.RANK.EQ(D49,$D$3:$D$72,1)+COUNTIF($D$3:D49,D49)-1,""))),"")</f>
        <v/>
      </c>
      <c r="L49" s="6" t="str">
        <f>IFERROR(IF(ISBLANK(D49),"",IF(AND(D49&gt;'Extrato 1'!$EW$3),'Extrato 1'!$HR$2,IF(AND(D49&lt;'Extrato 1'!$EX$3),'Extrato 1'!$HQ$2,'Extrato 1'!$HP$2))),"")</f>
        <v/>
      </c>
      <c r="M49" s="6" t="e">
        <f>IF((((IF(AND('Extrato 1'!D49&gt;'Extrato 1'!$EW$3),(('Extrato 1'!$EW$3-'Extrato 1'!D49)/'Extrato 1'!D49),IF(AND('Extrato 1'!D49&lt;'Extrato 1'!$EX$3),(('Extrato 1'!$EX$3-'Extrato 1'!D49)/'Extrato 1'!D49),'Extrato 1'!$HW$2)))))&lt;0,IF(AND('Extrato 1'!D49&gt;'Extrato 1'!$EW$3),(('Extrato 1'!$EW$3-'Extrato 1'!D49)/'Extrato 1'!D49),IF(AND('Extrato 1'!D49&lt;'Extrato 1'!$EX$3),(('Extrato 1'!$EX$3-'Extrato 1'!D49)/'Extrato 1'!D49),'Extrato 1'!$HW$2))*-1,IF(AND('Extrato 1'!D49&gt;'Extrato 1'!$EW$3),(('Extrato 1'!$EW$3-'Extrato 1'!D49)/'Extrato 1'!D49),IF(AND('Extrato 1'!D49&lt;'Extrato 1'!$EX$3),(('Extrato 1'!$EX$3-'Extrato 1'!D49)/'Extrato 1'!D49),'Extrato 1'!$HW$2)))</f>
        <v>#DIV/0!</v>
      </c>
      <c r="N49" s="6" t="str">
        <f>IF(AND(D49&gt;'Extrato 1'!$EW$3),M49,"")</f>
        <v/>
      </c>
      <c r="O49" s="6" t="e">
        <f>IF(D49&lt;'Extrato 1'!$EX$3,M49,"")</f>
        <v>#DIV/0!</v>
      </c>
      <c r="P49" s="5" t="str">
        <f>IF('Extrato 1'!L49='Extrato 1'!$HP$2,'Extrato 1'!D49,"")</f>
        <v/>
      </c>
      <c r="Q49" s="4" t="str">
        <f>IF(ISNA(HLOOKUP($Q$2,'Extrato 1'!$ME$3:$NE$74,B49,0)),"",IF(HLOOKUP($Q$2,'Extrato 1'!$ME$3:$NE$74,B49,0)="","",IF(HLOOKUP($Q$2,'Extrato 1'!$ME$3:$NE$74,B49,0)=0,"",HLOOKUP($Q$2,'Extrato 1'!$ME$3:$NE$74,B49,0))))</f>
        <v/>
      </c>
      <c r="S49" s="77" t="str">
        <f t="shared" si="6"/>
        <v/>
      </c>
      <c r="T49" s="19" t="str">
        <f t="shared" si="2"/>
        <v/>
      </c>
      <c r="U49" s="3"/>
      <c r="V49" s="19" t="str">
        <f t="shared" si="3"/>
        <v/>
      </c>
      <c r="X49" s="19" t="str">
        <f t="shared" si="4"/>
        <v/>
      </c>
      <c r="Y49" s="19" t="str">
        <f t="shared" si="5"/>
        <v/>
      </c>
      <c r="AA49" s="19" t="str">
        <f>IF('Extrato 1'!D49='Extrato 1'!$EF$3,'Extrato 1'!E49,"")</f>
        <v/>
      </c>
      <c r="AB49" s="19" t="str">
        <f>IF(AA49="","-",'Extrato 1'!S49)</f>
        <v>-</v>
      </c>
      <c r="AC49" s="19" t="str">
        <v/>
      </c>
      <c r="AD49" s="19" t="str">
        <f>IF(AC49="","",VLOOKUP(AC49,'Extrato 1'!$S$3:$U$72,3,0))</f>
        <v/>
      </c>
      <c r="AE49" s="2" t="str">
        <f>IF(AC49="","",AD49&amp;" ("&amp;VLOOKUP(AC49,'Extrato 1'!$S$3:$U$72,2,0)&amp;")")</f>
        <v/>
      </c>
      <c r="AF49" s="19" t="str">
        <f>IF('Extrato 1'!D49='Extrato 1'!$EF$4,'Extrato 1'!E49,"")</f>
        <v/>
      </c>
      <c r="AG49" s="19" t="str">
        <f>IF(AF49="","-",'Extrato 1'!$S49)</f>
        <v>-</v>
      </c>
      <c r="AH49" s="19" t="str">
        <v/>
      </c>
      <c r="AI49" s="19" t="str">
        <f>IF(AH49="","",VLOOKUP(AH49,'Extrato 1'!$S$3:$U$72,3,0))</f>
        <v/>
      </c>
      <c r="AJ49" s="2" t="str">
        <f>IF(AH49="","",AI49&amp;" ("&amp;VLOOKUP(AH49,'Extrato 1'!$S$3:$U$72,2,0)&amp;")")</f>
        <v/>
      </c>
      <c r="AK49" s="19" t="str">
        <f>IF('Extrato 1'!D49='Extrato 1'!$EF$5,'Extrato 1'!E49,"")</f>
        <v/>
      </c>
      <c r="AL49" s="19" t="str">
        <f>IF(AK49="","-",'Extrato 1'!$S49)</f>
        <v>-</v>
      </c>
      <c r="AM49" s="19" t="str">
        <v/>
      </c>
      <c r="AN49" s="19" t="str">
        <f>IF(AM49="","",VLOOKUP(AM49,'Extrato 1'!$S$3:$U$72,3,0))</f>
        <v/>
      </c>
      <c r="AO49" s="2" t="str">
        <f>IF(AM49="","",AN49&amp;" ("&amp;VLOOKUP(AM49,'Extrato 1'!$S$3:$U$72,2,0)&amp;")")</f>
        <v/>
      </c>
      <c r="AP49" s="19" t="str">
        <f>IF('Extrato 1'!D49='Extrato 1'!$EF$6,'Extrato 1'!E49,"")</f>
        <v/>
      </c>
      <c r="AQ49" s="19" t="str">
        <f>IF(AP49="","-",'Extrato 1'!$S49)</f>
        <v>-</v>
      </c>
      <c r="AR49" s="19" t="str">
        <v/>
      </c>
      <c r="AS49" s="19" t="str">
        <f>IF(AR49="","",VLOOKUP(AR49,'Extrato 1'!$S$3:$U$72,3,0))</f>
        <v/>
      </c>
      <c r="AT49" s="2" t="str">
        <f>IF(AR49="","",AS49&amp;" ("&amp;VLOOKUP(AR49,'Extrato 1'!$S$3:$U$72,2,0)&amp;")")</f>
        <v/>
      </c>
      <c r="AU49" s="19" t="str">
        <f>IF('Extrato 1'!D49='Extrato 1'!$EF$7,'Extrato 1'!E49,"")</f>
        <v/>
      </c>
      <c r="AV49" s="19" t="str">
        <f>IF(AU49="","-",'Extrato 1'!$S49)</f>
        <v>-</v>
      </c>
      <c r="AW49" s="19" t="str">
        <v/>
      </c>
      <c r="AX49" s="19" t="str">
        <f>IF(AW49="","",VLOOKUP(AW49,'Extrato 1'!$S$3:$U$72,3,0))</f>
        <v/>
      </c>
      <c r="AY49" s="2" t="str">
        <f>IF(AW49="","",AX49&amp;" ("&amp;VLOOKUP(AW49,'Extrato 1'!$S$3:$U$72,2,0)&amp;")")</f>
        <v/>
      </c>
      <c r="AZ49" s="19" t="str">
        <f>IF('Extrato 1'!D49='Extrato 1'!$EF$8,'Extrato 1'!E49,"")</f>
        <v/>
      </c>
      <c r="BA49" s="19" t="str">
        <f>IF(AZ49="","-",'Extrato 1'!$S49)</f>
        <v>-</v>
      </c>
      <c r="BB49" s="19" t="str">
        <v/>
      </c>
      <c r="BC49" s="19" t="str">
        <f>IF(BB49="","",VLOOKUP(BB49,'Extrato 1'!$S$3:$U$72,3,0))</f>
        <v/>
      </c>
      <c r="BD49" s="2" t="str">
        <f>IF(BB49="","",BC49&amp;" ("&amp;VLOOKUP(BB49,'Extrato 1'!$S$3:$U$72,2,0)&amp;")")</f>
        <v/>
      </c>
      <c r="BE49" s="19" t="str">
        <f>IF('Extrato 1'!D49='Extrato 1'!$EF$9,'Extrato 1'!E49,"")</f>
        <v/>
      </c>
      <c r="BF49" s="19" t="str">
        <f>IF(BE49="","-",'Extrato 1'!$S49)</f>
        <v>-</v>
      </c>
      <c r="BG49" s="19" t="str">
        <v/>
      </c>
      <c r="BH49" s="19" t="str">
        <f>IF(BG49="","",VLOOKUP(BG49,'Extrato 1'!$S$3:$U$72,3,0))</f>
        <v/>
      </c>
      <c r="BI49" s="2" t="str">
        <f>IF(BG49="","",BH49&amp;" ("&amp;VLOOKUP(BG49,'Extrato 1'!$S$3:$U$72,2,0)&amp;")")</f>
        <v/>
      </c>
      <c r="BK49" s="19" t="str">
        <f>IF('Extrato 1'!D49='Extrato 1'!$EH$3,'Extrato 1'!E49,"")</f>
        <v/>
      </c>
      <c r="BL49" s="19" t="str">
        <f>IF(BK49="","-",'Extrato 1'!S49)</f>
        <v>-</v>
      </c>
      <c r="BM49" s="19" t="str">
        <v/>
      </c>
      <c r="BN49" s="19" t="str">
        <f>IF(BM49="","",VLOOKUP(BM49,'Extrato 1'!$S$3:$U$72,3,0))</f>
        <v/>
      </c>
      <c r="BO49" s="2" t="str">
        <f>IF(BM49="","",BN49&amp;" ("&amp;VLOOKUP(BM49,'Extrato 1'!$S$3:$U$72,2,0)&amp;")")</f>
        <v/>
      </c>
      <c r="BP49" s="19" t="str">
        <f>IF('Extrato 1'!D49='Extrato 1'!$EH$4,'Extrato 1'!E49,"")</f>
        <v/>
      </c>
      <c r="BQ49" s="19" t="str">
        <f>IF(BP49="","-",'Extrato 1'!$S49)</f>
        <v>-</v>
      </c>
      <c r="BR49" s="19" t="str">
        <v/>
      </c>
      <c r="BS49" s="19" t="str">
        <f>IF(BR49="","",VLOOKUP(BR49,'Extrato 1'!$S$3:$U$72,3,0))</f>
        <v/>
      </c>
      <c r="BT49" s="2" t="str">
        <f>IF(BR49="","",BS49&amp;" ("&amp;VLOOKUP(BR49,'Extrato 1'!$S$3:$U$72,2,0)&amp;")")</f>
        <v/>
      </c>
      <c r="BU49" s="19" t="str">
        <f>IF('Extrato 1'!D49='Extrato 1'!$EH$5,'Extrato 1'!E49,"")</f>
        <v/>
      </c>
      <c r="BV49" s="19" t="str">
        <f>IF(BU49="","-",'Extrato 1'!$S49)</f>
        <v>-</v>
      </c>
      <c r="BW49" s="19" t="str">
        <v/>
      </c>
      <c r="BX49" s="19" t="str">
        <f>IF(BW49="","",VLOOKUP(BW49,'Extrato 1'!$S$3:$U$72,3,0))</f>
        <v/>
      </c>
      <c r="BY49" s="2" t="str">
        <f>IF(BW49="","",BX49&amp;" ("&amp;VLOOKUP(BW49,'Extrato 1'!$S$3:$U$72,2,0)&amp;")")</f>
        <v/>
      </c>
      <c r="BZ49" s="19" t="str">
        <f>IF('Extrato 1'!D49='Extrato 1'!$EH$6,'Extrato 1'!E49,"")</f>
        <v/>
      </c>
      <c r="CA49" s="19" t="str">
        <f>IF(BZ49="","-",'Extrato 1'!$S49)</f>
        <v>-</v>
      </c>
      <c r="CB49" s="19" t="str">
        <v/>
      </c>
      <c r="CC49" s="19" t="str">
        <f>IF(CB49="","",VLOOKUP(CB49,'Extrato 1'!$S$3:$U$72,3,0))</f>
        <v/>
      </c>
      <c r="CD49" s="2" t="str">
        <f>IF(CB49="","",CC49&amp;" ("&amp;VLOOKUP(CB49,'Extrato 1'!$S$3:$U$72,2,0)&amp;")")</f>
        <v/>
      </c>
      <c r="CE49" s="19" t="str">
        <f>IF('Extrato 1'!D49='Extrato 1'!$EH$7,'Extrato 1'!E49,"")</f>
        <v/>
      </c>
      <c r="CF49" s="19" t="str">
        <f>IF(CE49="","-",'Extrato 1'!$S49)</f>
        <v>-</v>
      </c>
      <c r="CG49" s="19" t="str">
        <v/>
      </c>
      <c r="CH49" s="19" t="str">
        <f>IF(CG49="","",VLOOKUP(CG49,'Extrato 1'!$S$3:$U$72,3,0))</f>
        <v/>
      </c>
      <c r="CI49" s="2" t="str">
        <f>IF(CG49="","",CH49&amp;" ("&amp;VLOOKUP(CG49,'Extrato 1'!$S$3:$U$72,2,0)&amp;")")</f>
        <v/>
      </c>
      <c r="CJ49" s="19" t="str">
        <f>IF('Extrato 1'!D49='Extrato 1'!$EH$8,'Extrato 1'!E49,"")</f>
        <v/>
      </c>
      <c r="CK49" s="19" t="str">
        <f>IF(CJ49="","-",'Extrato 1'!$S49)</f>
        <v>-</v>
      </c>
      <c r="CL49" s="19" t="str">
        <v/>
      </c>
      <c r="CM49" s="19" t="str">
        <f>IF(CL49="","",VLOOKUP(CL49,'Extrato 1'!$S$3:$U$72,3,0))</f>
        <v/>
      </c>
      <c r="CN49" s="2" t="str">
        <f>IF(CL49="","",CM49&amp;" ("&amp;VLOOKUP(CL49,'Extrato 1'!$S$3:$U$72,2,0)&amp;")")</f>
        <v/>
      </c>
      <c r="CO49" s="19" t="str">
        <f>IF('Extrato 1'!D49='Extrato 1'!$EH$9,'Extrato 1'!E49,"")</f>
        <v/>
      </c>
      <c r="CP49" s="19" t="str">
        <f>IF(CO49="","-",'Extrato 1'!$S49)</f>
        <v>-</v>
      </c>
      <c r="CQ49" s="19" t="str">
        <v/>
      </c>
      <c r="CR49" s="19" t="str">
        <f>IF(CQ49="","",VLOOKUP(CQ49,'Extrato 1'!$S$3:$U$72,3,0))</f>
        <v/>
      </c>
      <c r="CS49" s="2" t="str">
        <f>IF(CQ49="","",CR49&amp;" ("&amp;VLOOKUP(CQ49,'Extrato 1'!$S$3:$U$72,2,0)&amp;")")</f>
        <v/>
      </c>
      <c r="CU49" s="19">
        <f>IF('Extrato 1'!D49='Extrato 1'!$EJ$3,'Extrato 1'!E49,"")</f>
        <v>0</v>
      </c>
      <c r="CV49" s="19" t="str">
        <f>IF(CU49="","-",'Extrato 1'!S49)</f>
        <v/>
      </c>
      <c r="CW49" s="19" t="str">
        <v/>
      </c>
      <c r="CX49" s="19" t="str">
        <f>IF(CW49="","",VLOOKUP(CW49,'Extrato 1'!$S$3:$U$72,3,0))</f>
        <v/>
      </c>
      <c r="CY49" s="2" t="str">
        <f>IF(CW49="","",CX49&amp;" ("&amp;VLOOKUP(CW49,'Extrato 1'!$S$3:$U$72,2,0)&amp;")")</f>
        <v/>
      </c>
      <c r="CZ49" s="19">
        <f>IF('Extrato 1'!D49='Extrato 1'!$EJ$4,'Extrato 1'!E49,"")</f>
        <v>0</v>
      </c>
      <c r="DA49" s="19" t="str">
        <f>IF(CZ49="","-",'Extrato 1'!$S49)</f>
        <v/>
      </c>
      <c r="DB49" s="19" t="str">
        <v/>
      </c>
      <c r="DC49" s="19" t="str">
        <f>IF(DB49="","",VLOOKUP(DB49,'Extrato 1'!$S$3:$U$72,3,0))</f>
        <v/>
      </c>
      <c r="DD49" s="2" t="str">
        <f>IF(DB49="","",DC49&amp;" ("&amp;VLOOKUP(DB49,'Extrato 1'!$S$3:$U$72,2,0)&amp;")")</f>
        <v/>
      </c>
      <c r="DE49" s="19">
        <f>IF('Extrato 1'!D49='Extrato 1'!$EJ$5,'Extrato 1'!E49,"")</f>
        <v>0</v>
      </c>
      <c r="DF49" s="19" t="str">
        <f>IF(DE49="","-",'Extrato 1'!$S49)</f>
        <v/>
      </c>
      <c r="DG49" s="19" t="str">
        <v/>
      </c>
      <c r="DH49" s="19" t="str">
        <f>IF(DG49="","",VLOOKUP(DG49,'Extrato 1'!$S$3:$U$72,3,0))</f>
        <v/>
      </c>
      <c r="DI49" s="2" t="str">
        <f>IF(DG49="","",DH49&amp;" ("&amp;VLOOKUP(DG49,'Extrato 1'!$S$3:$U$72,2,0)&amp;")")</f>
        <v/>
      </c>
      <c r="DJ49" s="19">
        <f>IF('Extrato 1'!D49='Extrato 1'!$EJ$6,'Extrato 1'!E49,"")</f>
        <v>0</v>
      </c>
      <c r="DK49" s="19" t="str">
        <f>IF(DJ49="","-",'Extrato 1'!$S49)</f>
        <v/>
      </c>
      <c r="DL49" s="19" t="str">
        <v/>
      </c>
      <c r="DM49" s="19" t="str">
        <f>IF(DL49="","",VLOOKUP(DL49,'Extrato 1'!$S$3:$U$72,3,0))</f>
        <v/>
      </c>
      <c r="DN49" s="2" t="str">
        <f>IF(DL49="","",DM49&amp;" ("&amp;VLOOKUP(DL49,'Extrato 1'!$S$3:$U$72,2,0)&amp;")")</f>
        <v/>
      </c>
      <c r="DO49" s="19">
        <f>IF('Extrato 1'!D49='Extrato 1'!$EJ$7,'Extrato 1'!E49,"")</f>
        <v>0</v>
      </c>
      <c r="DP49" s="19" t="str">
        <f>IF(DO49="","-",'Extrato 1'!$S49)</f>
        <v/>
      </c>
      <c r="DQ49" s="19" t="str">
        <v/>
      </c>
      <c r="DR49" s="19" t="str">
        <f>IF(DQ49="","",VLOOKUP(DQ49,'Extrato 1'!$S$3:$U$72,3,0))</f>
        <v/>
      </c>
      <c r="DS49" s="2" t="str">
        <f>IF(DQ49="","",DR49&amp;" ("&amp;VLOOKUP(DQ49,'Extrato 1'!$S$3:$U$72,2,0)&amp;")")</f>
        <v/>
      </c>
      <c r="DT49" s="19">
        <f>IF('Extrato 1'!D49='Extrato 1'!$EJ$8,'Extrato 1'!E49,"")</f>
        <v>0</v>
      </c>
      <c r="DU49" s="19" t="str">
        <f>IF(DT49="","-",'Extrato 1'!$S49)</f>
        <v/>
      </c>
      <c r="DV49" s="19" t="str">
        <v/>
      </c>
      <c r="DW49" s="19" t="str">
        <f>IF(DV49="","",VLOOKUP(DV49,'Extrato 1'!$S$3:$U$72,3,0))</f>
        <v/>
      </c>
      <c r="DX49" s="2" t="str">
        <f>IF(DV49="","",DW49&amp;" ("&amp;VLOOKUP(DV49,'Extrato 1'!$S$3:$U$72,2,0)&amp;")")</f>
        <v/>
      </c>
      <c r="DY49" s="19">
        <f>IF('Extrato 1'!D49='Extrato 1'!$EJ$9,'Extrato 1'!E49,"")</f>
        <v>0</v>
      </c>
      <c r="DZ49" s="19" t="str">
        <f>IF(DY49="","-",'Extrato 1'!$S49)</f>
        <v/>
      </c>
      <c r="EA49" s="19" t="str">
        <v/>
      </c>
      <c r="EB49" s="19" t="str">
        <f>IF(EA49="","",VLOOKUP(EA49,'Extrato 1'!$S$3:$U$72,3,0))</f>
        <v/>
      </c>
      <c r="EC49" s="2" t="str">
        <f>IF(EA49="","",EB49&amp;" ("&amp;VLOOKUP(EA49,'Extrato 1'!$S$3:$U$72,2,0)&amp;")")</f>
        <v/>
      </c>
      <c r="FM49" s="78">
        <v>47</v>
      </c>
      <c r="FN49" s="78" t="str">
        <f>IF('Extrato 1'!$FG$13='Extrato 1'!$GB$29,'Extrato 1'!AE49,IF('Extrato 1'!$FG$13='Extrato 1'!$GC$29,'Extrato 1'!BO49,IF('Extrato 1'!$FG$13='Extrato 1'!$EJ$2,'Extrato 1'!CY49,"")))</f>
        <v/>
      </c>
      <c r="FO49" s="78">
        <v>47</v>
      </c>
      <c r="FP49" s="78" t="str">
        <f>IF('Extrato 1'!$FG$13='Extrato 1'!$GB$29,'Extrato 1'!AJ49,IF('Extrato 1'!$FG$13='Extrato 1'!$GC$29,'Extrato 1'!BT49,IF('Extrato 1'!$FG$13='Extrato 1'!$EJ$2,'Extrato 1'!DD49,"")))</f>
        <v/>
      </c>
      <c r="FQ49" s="78">
        <v>47</v>
      </c>
      <c r="FR49" s="78" t="str">
        <f>IF('Extrato 1'!$FG$13='Extrato 1'!$GB$29,'Extrato 1'!AO49,IF('Extrato 1'!$FG$13='Extrato 1'!$GC$29,'Extrato 1'!BY49,IF('Extrato 1'!$FG$13='Extrato 1'!$EJ$2,'Extrato 1'!DI49,"")))</f>
        <v/>
      </c>
      <c r="FS49" s="78">
        <v>47</v>
      </c>
      <c r="FT49" s="78" t="str">
        <f>IF('Extrato 1'!$FG$13='Extrato 1'!$GB$29,'Extrato 1'!AT49,IF('Extrato 1'!$FG$13='Extrato 1'!$GC$29,'Extrato 1'!CD49,IF('Extrato 1'!$FG$13='Extrato 1'!$EJ$2,'Extrato 1'!DN49,"")))</f>
        <v/>
      </c>
      <c r="FU49" s="78">
        <v>47</v>
      </c>
      <c r="FV49" s="78" t="str">
        <f>IF('Extrato 1'!$FG$13='Extrato 1'!$GB$29,'Extrato 1'!AY49,IF('Extrato 1'!$FG$13='Extrato 1'!$GC$29,'Extrato 1'!CI49,IF('Extrato 1'!$FG$13='Extrato 1'!$EJ$2,'Extrato 1'!DS49,"")))</f>
        <v/>
      </c>
      <c r="FW49" s="78">
        <v>47</v>
      </c>
      <c r="FX49" s="78" t="str">
        <f>IF('Extrato 1'!$FG$13='Extrato 1'!$GB$29,'Extrato 1'!BD49,IF('Extrato 1'!$FG$13='Extrato 1'!$GC$29,'Extrato 1'!CN49,IF('Extrato 1'!$FG$13='Extrato 1'!$EJ$2,'Extrato 1'!DX49,"")))</f>
        <v/>
      </c>
      <c r="FY49" s="78">
        <v>47</v>
      </c>
      <c r="FZ49" s="78" t="str">
        <f>IF('Extrato 1'!$FG$13='Extrato 1'!$GB$29,'Extrato 1'!BI49,IF('Extrato 1'!$FG$13='Extrato 1'!$GC$29,'Extrato 1'!CS49,IF('Extrato 1'!$FG$13='Extrato 1'!$EJ$2,'Extrato 1'!EC49,"")))</f>
        <v/>
      </c>
      <c r="MB49" s="32">
        <f t="shared" si="12"/>
        <v>45</v>
      </c>
      <c r="MC49" s="32">
        <v>47</v>
      </c>
      <c r="MD49" s="32" t="str">
        <f>IF('Extrato 1'!X47=0,"",'Extrato 1'!X47)</f>
        <v/>
      </c>
      <c r="ME49" s="32"/>
      <c r="MF49" s="32"/>
      <c r="MG49" s="32"/>
      <c r="MH49" s="32"/>
      <c r="MI49" s="32"/>
      <c r="MJ49" s="32"/>
      <c r="MK49" s="32"/>
      <c r="ML49" s="32"/>
      <c r="MM49" s="32"/>
      <c r="MN49" s="32"/>
      <c r="MO49" s="32"/>
      <c r="MP49" s="32"/>
      <c r="MQ49" s="32"/>
      <c r="MR49" s="32"/>
      <c r="MS49" s="32"/>
      <c r="MT49" s="32"/>
      <c r="MU49" s="32"/>
      <c r="MV49" s="32"/>
      <c r="MW49" s="32"/>
      <c r="MX49" s="32"/>
      <c r="MY49" s="32"/>
      <c r="MZ49" s="32"/>
      <c r="NA49" s="32"/>
      <c r="NB49" s="32"/>
      <c r="NC49" s="32"/>
      <c r="ND49" s="32"/>
      <c r="NE49" s="32"/>
    </row>
    <row r="50" spans="2:369" ht="15" customHeight="1" x14ac:dyDescent="0.25">
      <c r="B50" s="19">
        <f>'Extrato 1'!MC52</f>
        <v>50</v>
      </c>
      <c r="C50" s="7">
        <f>Esboço!AX48</f>
        <v>48</v>
      </c>
      <c r="D50" s="4"/>
      <c r="E50" s="3"/>
      <c r="F50" s="19" t="str">
        <f t="shared" si="0"/>
        <v>-</v>
      </c>
      <c r="G50" s="19" t="str">
        <f t="shared" si="1"/>
        <v>-</v>
      </c>
      <c r="H50" s="22" t="str">
        <v/>
      </c>
      <c r="I50" s="22" t="str">
        <v/>
      </c>
      <c r="J50" s="76" t="str">
        <f>IFERROR(IF('Análise Quantitativa'!$D$30="Máximo",RANK(D50,$D$3:$D$72,0),IF('Análise Quantitativa'!$D$30="Mínimo",RANK(D50,$D$3:$D$72,1),IF('Análise Quantitativa'!$D$30="- Mínimo",RANK(D50,$D$3:$D$72,1),""))),"")</f>
        <v/>
      </c>
      <c r="K50" s="76" t="str">
        <f>IFERROR(IF('Análise Quantitativa'!$D$30="Máximo",_xlfn.RANK.EQ(D50,$D$3:$D$72,0)+COUNTIF($D$3:D50,D50)-1,IF('Análise Quantitativa'!$D$30="Mínimo",_xlfn.RANK.EQ(D50,$D$3:$D$72,1)+COUNTIF($D$3:D50,D50)-1,IF('Análise Quantitativa'!$D$30="- Mínimo",_xlfn.RANK.EQ(D50,$D$3:$D$72,1)+COUNTIF($D$3:D50,D50)-1,""))),"")</f>
        <v/>
      </c>
      <c r="L50" s="6" t="str">
        <f>IFERROR(IF(ISBLANK(D50),"",IF(AND(D50&gt;'Extrato 1'!$EW$3),'Extrato 1'!$HR$2,IF(AND(D50&lt;'Extrato 1'!$EX$3),'Extrato 1'!$HQ$2,'Extrato 1'!$HP$2))),"")</f>
        <v/>
      </c>
      <c r="M50" s="6" t="e">
        <f>IF((((IF(AND('Extrato 1'!D50&gt;'Extrato 1'!$EW$3),(('Extrato 1'!$EW$3-'Extrato 1'!D50)/'Extrato 1'!D50),IF(AND('Extrato 1'!D50&lt;'Extrato 1'!$EX$3),(('Extrato 1'!$EX$3-'Extrato 1'!D50)/'Extrato 1'!D50),'Extrato 1'!$HW$2)))))&lt;0,IF(AND('Extrato 1'!D50&gt;'Extrato 1'!$EW$3),(('Extrato 1'!$EW$3-'Extrato 1'!D50)/'Extrato 1'!D50),IF(AND('Extrato 1'!D50&lt;'Extrato 1'!$EX$3),(('Extrato 1'!$EX$3-'Extrato 1'!D50)/'Extrato 1'!D50),'Extrato 1'!$HW$2))*-1,IF(AND('Extrato 1'!D50&gt;'Extrato 1'!$EW$3),(('Extrato 1'!$EW$3-'Extrato 1'!D50)/'Extrato 1'!D50),IF(AND('Extrato 1'!D50&lt;'Extrato 1'!$EX$3),(('Extrato 1'!$EX$3-'Extrato 1'!D50)/'Extrato 1'!D50),'Extrato 1'!$HW$2)))</f>
        <v>#DIV/0!</v>
      </c>
      <c r="N50" s="6" t="str">
        <f>IF(AND(D50&gt;'Extrato 1'!$EW$3),M50,"")</f>
        <v/>
      </c>
      <c r="O50" s="6" t="e">
        <f>IF(D50&lt;'Extrato 1'!$EX$3,M50,"")</f>
        <v>#DIV/0!</v>
      </c>
      <c r="P50" s="5" t="str">
        <f>IF('Extrato 1'!L50='Extrato 1'!$HP$2,'Extrato 1'!D50,"")</f>
        <v/>
      </c>
      <c r="Q50" s="4" t="str">
        <f>IF(ISNA(HLOOKUP($Q$2,'Extrato 1'!$ME$3:$NE$74,B50,0)),"",IF(HLOOKUP($Q$2,'Extrato 1'!$ME$3:$NE$74,B50,0)="","",IF(HLOOKUP($Q$2,'Extrato 1'!$ME$3:$NE$74,B50,0)=0,"",HLOOKUP($Q$2,'Extrato 1'!$ME$3:$NE$74,B50,0))))</f>
        <v/>
      </c>
      <c r="S50" s="77" t="str">
        <f t="shared" si="6"/>
        <v/>
      </c>
      <c r="T50" s="19" t="str">
        <f t="shared" si="2"/>
        <v/>
      </c>
      <c r="U50" s="3"/>
      <c r="V50" s="19" t="str">
        <f t="shared" si="3"/>
        <v/>
      </c>
      <c r="X50" s="19" t="str">
        <f t="shared" si="4"/>
        <v/>
      </c>
      <c r="Y50" s="19" t="str">
        <f t="shared" si="5"/>
        <v/>
      </c>
      <c r="AA50" s="19" t="str">
        <f>IF('Extrato 1'!D50='Extrato 1'!$EF$3,'Extrato 1'!E50,"")</f>
        <v/>
      </c>
      <c r="AB50" s="19" t="str">
        <f>IF(AA50="","-",'Extrato 1'!S50)</f>
        <v>-</v>
      </c>
      <c r="AC50" s="19" t="str">
        <v/>
      </c>
      <c r="AD50" s="19" t="str">
        <f>IF(AC50="","",VLOOKUP(AC50,'Extrato 1'!$S$3:$U$72,3,0))</f>
        <v/>
      </c>
      <c r="AE50" s="2" t="str">
        <f>IF(AC50="","",AD50&amp;" ("&amp;VLOOKUP(AC50,'Extrato 1'!$S$3:$U$72,2,0)&amp;")")</f>
        <v/>
      </c>
      <c r="AF50" s="19" t="str">
        <f>IF('Extrato 1'!D50='Extrato 1'!$EF$4,'Extrato 1'!E50,"")</f>
        <v/>
      </c>
      <c r="AG50" s="19" t="str">
        <f>IF(AF50="","-",'Extrato 1'!$S50)</f>
        <v>-</v>
      </c>
      <c r="AH50" s="19" t="str">
        <v/>
      </c>
      <c r="AI50" s="19" t="str">
        <f>IF(AH50="","",VLOOKUP(AH50,'Extrato 1'!$S$3:$U$72,3,0))</f>
        <v/>
      </c>
      <c r="AJ50" s="2" t="str">
        <f>IF(AH50="","",AI50&amp;" ("&amp;VLOOKUP(AH50,'Extrato 1'!$S$3:$U$72,2,0)&amp;")")</f>
        <v/>
      </c>
      <c r="AK50" s="19" t="str">
        <f>IF('Extrato 1'!D50='Extrato 1'!$EF$5,'Extrato 1'!E50,"")</f>
        <v/>
      </c>
      <c r="AL50" s="19" t="str">
        <f>IF(AK50="","-",'Extrato 1'!$S50)</f>
        <v>-</v>
      </c>
      <c r="AM50" s="19" t="str">
        <v/>
      </c>
      <c r="AN50" s="19" t="str">
        <f>IF(AM50="","",VLOOKUP(AM50,'Extrato 1'!$S$3:$U$72,3,0))</f>
        <v/>
      </c>
      <c r="AO50" s="2" t="str">
        <f>IF(AM50="","",AN50&amp;" ("&amp;VLOOKUP(AM50,'Extrato 1'!$S$3:$U$72,2,0)&amp;")")</f>
        <v/>
      </c>
      <c r="AP50" s="19" t="str">
        <f>IF('Extrato 1'!D50='Extrato 1'!$EF$6,'Extrato 1'!E50,"")</f>
        <v/>
      </c>
      <c r="AQ50" s="19" t="str">
        <f>IF(AP50="","-",'Extrato 1'!$S50)</f>
        <v>-</v>
      </c>
      <c r="AR50" s="19" t="str">
        <v/>
      </c>
      <c r="AS50" s="19" t="str">
        <f>IF(AR50="","",VLOOKUP(AR50,'Extrato 1'!$S$3:$U$72,3,0))</f>
        <v/>
      </c>
      <c r="AT50" s="2" t="str">
        <f>IF(AR50="","",AS50&amp;" ("&amp;VLOOKUP(AR50,'Extrato 1'!$S$3:$U$72,2,0)&amp;")")</f>
        <v/>
      </c>
      <c r="AU50" s="19" t="str">
        <f>IF('Extrato 1'!D50='Extrato 1'!$EF$7,'Extrato 1'!E50,"")</f>
        <v/>
      </c>
      <c r="AV50" s="19" t="str">
        <f>IF(AU50="","-",'Extrato 1'!$S50)</f>
        <v>-</v>
      </c>
      <c r="AW50" s="19" t="str">
        <v/>
      </c>
      <c r="AX50" s="19" t="str">
        <f>IF(AW50="","",VLOOKUP(AW50,'Extrato 1'!$S$3:$U$72,3,0))</f>
        <v/>
      </c>
      <c r="AY50" s="2" t="str">
        <f>IF(AW50="","",AX50&amp;" ("&amp;VLOOKUP(AW50,'Extrato 1'!$S$3:$U$72,2,0)&amp;")")</f>
        <v/>
      </c>
      <c r="AZ50" s="19" t="str">
        <f>IF('Extrato 1'!D50='Extrato 1'!$EF$8,'Extrato 1'!E50,"")</f>
        <v/>
      </c>
      <c r="BA50" s="19" t="str">
        <f>IF(AZ50="","-",'Extrato 1'!$S50)</f>
        <v>-</v>
      </c>
      <c r="BB50" s="19" t="str">
        <v/>
      </c>
      <c r="BC50" s="19" t="str">
        <f>IF(BB50="","",VLOOKUP(BB50,'Extrato 1'!$S$3:$U$72,3,0))</f>
        <v/>
      </c>
      <c r="BD50" s="2" t="str">
        <f>IF(BB50="","",BC50&amp;" ("&amp;VLOOKUP(BB50,'Extrato 1'!$S$3:$U$72,2,0)&amp;")")</f>
        <v/>
      </c>
      <c r="BE50" s="19" t="str">
        <f>IF('Extrato 1'!D50='Extrato 1'!$EF$9,'Extrato 1'!E50,"")</f>
        <v/>
      </c>
      <c r="BF50" s="19" t="str">
        <f>IF(BE50="","-",'Extrato 1'!$S50)</f>
        <v>-</v>
      </c>
      <c r="BG50" s="19" t="str">
        <v/>
      </c>
      <c r="BH50" s="19" t="str">
        <f>IF(BG50="","",VLOOKUP(BG50,'Extrato 1'!$S$3:$U$72,3,0))</f>
        <v/>
      </c>
      <c r="BI50" s="2" t="str">
        <f>IF(BG50="","",BH50&amp;" ("&amp;VLOOKUP(BG50,'Extrato 1'!$S$3:$U$72,2,0)&amp;")")</f>
        <v/>
      </c>
      <c r="BK50" s="19" t="str">
        <f>IF('Extrato 1'!D50='Extrato 1'!$EH$3,'Extrato 1'!E50,"")</f>
        <v/>
      </c>
      <c r="BL50" s="19" t="str">
        <f>IF(BK50="","-",'Extrato 1'!S50)</f>
        <v>-</v>
      </c>
      <c r="BM50" s="19" t="str">
        <v/>
      </c>
      <c r="BN50" s="19" t="str">
        <f>IF(BM50="","",VLOOKUP(BM50,'Extrato 1'!$S$3:$U$72,3,0))</f>
        <v/>
      </c>
      <c r="BO50" s="2" t="str">
        <f>IF(BM50="","",BN50&amp;" ("&amp;VLOOKUP(BM50,'Extrato 1'!$S$3:$U$72,2,0)&amp;")")</f>
        <v/>
      </c>
      <c r="BP50" s="19" t="str">
        <f>IF('Extrato 1'!D50='Extrato 1'!$EH$4,'Extrato 1'!E50,"")</f>
        <v/>
      </c>
      <c r="BQ50" s="19" t="str">
        <f>IF(BP50="","-",'Extrato 1'!$S50)</f>
        <v>-</v>
      </c>
      <c r="BR50" s="19" t="str">
        <v/>
      </c>
      <c r="BS50" s="19" t="str">
        <f>IF(BR50="","",VLOOKUP(BR50,'Extrato 1'!$S$3:$U$72,3,0))</f>
        <v/>
      </c>
      <c r="BT50" s="2" t="str">
        <f>IF(BR50="","",BS50&amp;" ("&amp;VLOOKUP(BR50,'Extrato 1'!$S$3:$U$72,2,0)&amp;")")</f>
        <v/>
      </c>
      <c r="BU50" s="19" t="str">
        <f>IF('Extrato 1'!D50='Extrato 1'!$EH$5,'Extrato 1'!E50,"")</f>
        <v/>
      </c>
      <c r="BV50" s="19" t="str">
        <f>IF(BU50="","-",'Extrato 1'!$S50)</f>
        <v>-</v>
      </c>
      <c r="BW50" s="19" t="str">
        <v/>
      </c>
      <c r="BX50" s="19" t="str">
        <f>IF(BW50="","",VLOOKUP(BW50,'Extrato 1'!$S$3:$U$72,3,0))</f>
        <v/>
      </c>
      <c r="BY50" s="2" t="str">
        <f>IF(BW50="","",BX50&amp;" ("&amp;VLOOKUP(BW50,'Extrato 1'!$S$3:$U$72,2,0)&amp;")")</f>
        <v/>
      </c>
      <c r="BZ50" s="19" t="str">
        <f>IF('Extrato 1'!D50='Extrato 1'!$EH$6,'Extrato 1'!E50,"")</f>
        <v/>
      </c>
      <c r="CA50" s="19" t="str">
        <f>IF(BZ50="","-",'Extrato 1'!$S50)</f>
        <v>-</v>
      </c>
      <c r="CB50" s="19" t="str">
        <v/>
      </c>
      <c r="CC50" s="19" t="str">
        <f>IF(CB50="","",VLOOKUP(CB50,'Extrato 1'!$S$3:$U$72,3,0))</f>
        <v/>
      </c>
      <c r="CD50" s="2" t="str">
        <f>IF(CB50="","",CC50&amp;" ("&amp;VLOOKUP(CB50,'Extrato 1'!$S$3:$U$72,2,0)&amp;")")</f>
        <v/>
      </c>
      <c r="CE50" s="19" t="str">
        <f>IF('Extrato 1'!D50='Extrato 1'!$EH$7,'Extrato 1'!E50,"")</f>
        <v/>
      </c>
      <c r="CF50" s="19" t="str">
        <f>IF(CE50="","-",'Extrato 1'!$S50)</f>
        <v>-</v>
      </c>
      <c r="CG50" s="19" t="str">
        <v/>
      </c>
      <c r="CH50" s="19" t="str">
        <f>IF(CG50="","",VLOOKUP(CG50,'Extrato 1'!$S$3:$U$72,3,0))</f>
        <v/>
      </c>
      <c r="CI50" s="2" t="str">
        <f>IF(CG50="","",CH50&amp;" ("&amp;VLOOKUP(CG50,'Extrato 1'!$S$3:$U$72,2,0)&amp;")")</f>
        <v/>
      </c>
      <c r="CJ50" s="19" t="str">
        <f>IF('Extrato 1'!D50='Extrato 1'!$EH$8,'Extrato 1'!E50,"")</f>
        <v/>
      </c>
      <c r="CK50" s="19" t="str">
        <f>IF(CJ50="","-",'Extrato 1'!$S50)</f>
        <v>-</v>
      </c>
      <c r="CL50" s="19" t="str">
        <v/>
      </c>
      <c r="CM50" s="19" t="str">
        <f>IF(CL50="","",VLOOKUP(CL50,'Extrato 1'!$S$3:$U$72,3,0))</f>
        <v/>
      </c>
      <c r="CN50" s="2" t="str">
        <f>IF(CL50="","",CM50&amp;" ("&amp;VLOOKUP(CL50,'Extrato 1'!$S$3:$U$72,2,0)&amp;")")</f>
        <v/>
      </c>
      <c r="CO50" s="19" t="str">
        <f>IF('Extrato 1'!D50='Extrato 1'!$EH$9,'Extrato 1'!E50,"")</f>
        <v/>
      </c>
      <c r="CP50" s="19" t="str">
        <f>IF(CO50="","-",'Extrato 1'!$S50)</f>
        <v>-</v>
      </c>
      <c r="CQ50" s="19" t="str">
        <v/>
      </c>
      <c r="CR50" s="19" t="str">
        <f>IF(CQ50="","",VLOOKUP(CQ50,'Extrato 1'!$S$3:$U$72,3,0))</f>
        <v/>
      </c>
      <c r="CS50" s="2" t="str">
        <f>IF(CQ50="","",CR50&amp;" ("&amp;VLOOKUP(CQ50,'Extrato 1'!$S$3:$U$72,2,0)&amp;")")</f>
        <v/>
      </c>
      <c r="CU50" s="19">
        <f>IF('Extrato 1'!D50='Extrato 1'!$EJ$3,'Extrato 1'!E50,"")</f>
        <v>0</v>
      </c>
      <c r="CV50" s="19" t="str">
        <f>IF(CU50="","-",'Extrato 1'!S50)</f>
        <v/>
      </c>
      <c r="CW50" s="19" t="str">
        <v/>
      </c>
      <c r="CX50" s="19" t="str">
        <f>IF(CW50="","",VLOOKUP(CW50,'Extrato 1'!$S$3:$U$72,3,0))</f>
        <v/>
      </c>
      <c r="CY50" s="2" t="str">
        <f>IF(CW50="","",CX50&amp;" ("&amp;VLOOKUP(CW50,'Extrato 1'!$S$3:$U$72,2,0)&amp;")")</f>
        <v/>
      </c>
      <c r="CZ50" s="19">
        <f>IF('Extrato 1'!D50='Extrato 1'!$EJ$4,'Extrato 1'!E50,"")</f>
        <v>0</v>
      </c>
      <c r="DA50" s="19" t="str">
        <f>IF(CZ50="","-",'Extrato 1'!$S50)</f>
        <v/>
      </c>
      <c r="DB50" s="19" t="str">
        <v/>
      </c>
      <c r="DC50" s="19" t="str">
        <f>IF(DB50="","",VLOOKUP(DB50,'Extrato 1'!$S$3:$U$72,3,0))</f>
        <v/>
      </c>
      <c r="DD50" s="2" t="str">
        <f>IF(DB50="","",DC50&amp;" ("&amp;VLOOKUP(DB50,'Extrato 1'!$S$3:$U$72,2,0)&amp;")")</f>
        <v/>
      </c>
      <c r="DE50" s="19">
        <f>IF('Extrato 1'!D50='Extrato 1'!$EJ$5,'Extrato 1'!E50,"")</f>
        <v>0</v>
      </c>
      <c r="DF50" s="19" t="str">
        <f>IF(DE50="","-",'Extrato 1'!$S50)</f>
        <v/>
      </c>
      <c r="DG50" s="19" t="str">
        <v/>
      </c>
      <c r="DH50" s="19" t="str">
        <f>IF(DG50="","",VLOOKUP(DG50,'Extrato 1'!$S$3:$U$72,3,0))</f>
        <v/>
      </c>
      <c r="DI50" s="2" t="str">
        <f>IF(DG50="","",DH50&amp;" ("&amp;VLOOKUP(DG50,'Extrato 1'!$S$3:$U$72,2,0)&amp;")")</f>
        <v/>
      </c>
      <c r="DJ50" s="19">
        <f>IF('Extrato 1'!D50='Extrato 1'!$EJ$6,'Extrato 1'!E50,"")</f>
        <v>0</v>
      </c>
      <c r="DK50" s="19" t="str">
        <f>IF(DJ50="","-",'Extrato 1'!$S50)</f>
        <v/>
      </c>
      <c r="DL50" s="19" t="str">
        <v/>
      </c>
      <c r="DM50" s="19" t="str">
        <f>IF(DL50="","",VLOOKUP(DL50,'Extrato 1'!$S$3:$U$72,3,0))</f>
        <v/>
      </c>
      <c r="DN50" s="2" t="str">
        <f>IF(DL50="","",DM50&amp;" ("&amp;VLOOKUP(DL50,'Extrato 1'!$S$3:$U$72,2,0)&amp;")")</f>
        <v/>
      </c>
      <c r="DO50" s="19">
        <f>IF('Extrato 1'!D50='Extrato 1'!$EJ$7,'Extrato 1'!E50,"")</f>
        <v>0</v>
      </c>
      <c r="DP50" s="19" t="str">
        <f>IF(DO50="","-",'Extrato 1'!$S50)</f>
        <v/>
      </c>
      <c r="DQ50" s="19" t="str">
        <v/>
      </c>
      <c r="DR50" s="19" t="str">
        <f>IF(DQ50="","",VLOOKUP(DQ50,'Extrato 1'!$S$3:$U$72,3,0))</f>
        <v/>
      </c>
      <c r="DS50" s="2" t="str">
        <f>IF(DQ50="","",DR50&amp;" ("&amp;VLOOKUP(DQ50,'Extrato 1'!$S$3:$U$72,2,0)&amp;")")</f>
        <v/>
      </c>
      <c r="DT50" s="19">
        <f>IF('Extrato 1'!D50='Extrato 1'!$EJ$8,'Extrato 1'!E50,"")</f>
        <v>0</v>
      </c>
      <c r="DU50" s="19" t="str">
        <f>IF(DT50="","-",'Extrato 1'!$S50)</f>
        <v/>
      </c>
      <c r="DV50" s="19" t="str">
        <v/>
      </c>
      <c r="DW50" s="19" t="str">
        <f>IF(DV50="","",VLOOKUP(DV50,'Extrato 1'!$S$3:$U$72,3,0))</f>
        <v/>
      </c>
      <c r="DX50" s="2" t="str">
        <f>IF(DV50="","",DW50&amp;" ("&amp;VLOOKUP(DV50,'Extrato 1'!$S$3:$U$72,2,0)&amp;")")</f>
        <v/>
      </c>
      <c r="DY50" s="19">
        <f>IF('Extrato 1'!D50='Extrato 1'!$EJ$9,'Extrato 1'!E50,"")</f>
        <v>0</v>
      </c>
      <c r="DZ50" s="19" t="str">
        <f>IF(DY50="","-",'Extrato 1'!$S50)</f>
        <v/>
      </c>
      <c r="EA50" s="19" t="str">
        <v/>
      </c>
      <c r="EB50" s="19" t="str">
        <f>IF(EA50="","",VLOOKUP(EA50,'Extrato 1'!$S$3:$U$72,3,0))</f>
        <v/>
      </c>
      <c r="EC50" s="2" t="str">
        <f>IF(EA50="","",EB50&amp;" ("&amp;VLOOKUP(EA50,'Extrato 1'!$S$3:$U$72,2,0)&amp;")")</f>
        <v/>
      </c>
      <c r="FM50" s="78">
        <v>48</v>
      </c>
      <c r="FN50" s="78" t="str">
        <f>IF('Extrato 1'!$FG$13='Extrato 1'!$GB$29,'Extrato 1'!AE50,IF('Extrato 1'!$FG$13='Extrato 1'!$GC$29,'Extrato 1'!BO50,IF('Extrato 1'!$FG$13='Extrato 1'!$EJ$2,'Extrato 1'!CY50,"")))</f>
        <v/>
      </c>
      <c r="FO50" s="78">
        <v>48</v>
      </c>
      <c r="FP50" s="78" t="str">
        <f>IF('Extrato 1'!$FG$13='Extrato 1'!$GB$29,'Extrato 1'!AJ50,IF('Extrato 1'!$FG$13='Extrato 1'!$GC$29,'Extrato 1'!BT50,IF('Extrato 1'!$FG$13='Extrato 1'!$EJ$2,'Extrato 1'!DD50,"")))</f>
        <v/>
      </c>
      <c r="FQ50" s="78">
        <v>48</v>
      </c>
      <c r="FR50" s="78" t="str">
        <f>IF('Extrato 1'!$FG$13='Extrato 1'!$GB$29,'Extrato 1'!AO50,IF('Extrato 1'!$FG$13='Extrato 1'!$GC$29,'Extrato 1'!BY50,IF('Extrato 1'!$FG$13='Extrato 1'!$EJ$2,'Extrato 1'!DI50,"")))</f>
        <v/>
      </c>
      <c r="FS50" s="78">
        <v>48</v>
      </c>
      <c r="FT50" s="78" t="str">
        <f>IF('Extrato 1'!$FG$13='Extrato 1'!$GB$29,'Extrato 1'!AT50,IF('Extrato 1'!$FG$13='Extrato 1'!$GC$29,'Extrato 1'!CD50,IF('Extrato 1'!$FG$13='Extrato 1'!$EJ$2,'Extrato 1'!DN50,"")))</f>
        <v/>
      </c>
      <c r="FU50" s="78">
        <v>48</v>
      </c>
      <c r="FV50" s="78" t="str">
        <f>IF('Extrato 1'!$FG$13='Extrato 1'!$GB$29,'Extrato 1'!AY50,IF('Extrato 1'!$FG$13='Extrato 1'!$GC$29,'Extrato 1'!CI50,IF('Extrato 1'!$FG$13='Extrato 1'!$EJ$2,'Extrato 1'!DS50,"")))</f>
        <v/>
      </c>
      <c r="FW50" s="78">
        <v>48</v>
      </c>
      <c r="FX50" s="78" t="str">
        <f>IF('Extrato 1'!$FG$13='Extrato 1'!$GB$29,'Extrato 1'!BD50,IF('Extrato 1'!$FG$13='Extrato 1'!$GC$29,'Extrato 1'!CN50,IF('Extrato 1'!$FG$13='Extrato 1'!$EJ$2,'Extrato 1'!DX50,"")))</f>
        <v/>
      </c>
      <c r="FY50" s="78">
        <v>48</v>
      </c>
      <c r="FZ50" s="78" t="str">
        <f>IF('Extrato 1'!$FG$13='Extrato 1'!$GB$29,'Extrato 1'!BI50,IF('Extrato 1'!$FG$13='Extrato 1'!$GC$29,'Extrato 1'!CS50,IF('Extrato 1'!$FG$13='Extrato 1'!$EJ$2,'Extrato 1'!EC50,"")))</f>
        <v/>
      </c>
      <c r="MB50" s="32">
        <f t="shared" si="12"/>
        <v>46</v>
      </c>
      <c r="MC50" s="32">
        <v>48</v>
      </c>
      <c r="MD50" s="32" t="str">
        <f>IF('Extrato 1'!X48=0,"",'Extrato 1'!X48)</f>
        <v/>
      </c>
      <c r="ME50" s="32"/>
      <c r="MF50" s="32"/>
      <c r="MG50" s="32"/>
      <c r="MH50" s="32"/>
      <c r="MI50" s="32"/>
      <c r="MJ50" s="32"/>
      <c r="MK50" s="32"/>
      <c r="ML50" s="32"/>
      <c r="MM50" s="32"/>
      <c r="MN50" s="32"/>
      <c r="MO50" s="32"/>
      <c r="MP50" s="32"/>
      <c r="MQ50" s="32"/>
      <c r="MR50" s="32"/>
      <c r="MS50" s="32"/>
      <c r="MT50" s="32"/>
      <c r="MU50" s="32"/>
      <c r="MV50" s="32"/>
      <c r="MW50" s="32"/>
      <c r="MX50" s="32"/>
      <c r="MY50" s="32"/>
      <c r="MZ50" s="32"/>
      <c r="NA50" s="32"/>
      <c r="NB50" s="32"/>
      <c r="NC50" s="32"/>
      <c r="ND50" s="32"/>
      <c r="NE50" s="32"/>
    </row>
    <row r="51" spans="2:369" ht="15" customHeight="1" x14ac:dyDescent="0.25">
      <c r="B51" s="19">
        <f>'Extrato 1'!MC53</f>
        <v>51</v>
      </c>
      <c r="C51" s="7">
        <f>Esboço!AX49</f>
        <v>49</v>
      </c>
      <c r="D51" s="4"/>
      <c r="E51" s="3"/>
      <c r="F51" s="19" t="str">
        <f t="shared" si="0"/>
        <v>-</v>
      </c>
      <c r="G51" s="19" t="str">
        <f t="shared" si="1"/>
        <v>-</v>
      </c>
      <c r="H51" s="22" t="str">
        <v/>
      </c>
      <c r="I51" s="22" t="str">
        <v/>
      </c>
      <c r="J51" s="76" t="str">
        <f>IFERROR(IF('Análise Quantitativa'!$D$30="Máximo",RANK(D51,$D$3:$D$72,0),IF('Análise Quantitativa'!$D$30="Mínimo",RANK(D51,$D$3:$D$72,1),IF('Análise Quantitativa'!$D$30="- Mínimo",RANK(D51,$D$3:$D$72,1),""))),"")</f>
        <v/>
      </c>
      <c r="K51" s="76" t="str">
        <f>IFERROR(IF('Análise Quantitativa'!$D$30="Máximo",_xlfn.RANK.EQ(D51,$D$3:$D$72,0)+COUNTIF($D$3:D51,D51)-1,IF('Análise Quantitativa'!$D$30="Mínimo",_xlfn.RANK.EQ(D51,$D$3:$D$72,1)+COUNTIF($D$3:D51,D51)-1,IF('Análise Quantitativa'!$D$30="- Mínimo",_xlfn.RANK.EQ(D51,$D$3:$D$72,1)+COUNTIF($D$3:D51,D51)-1,""))),"")</f>
        <v/>
      </c>
      <c r="L51" s="6" t="str">
        <f>IFERROR(IF(ISBLANK(D51),"",IF(AND(D51&gt;'Extrato 1'!$EW$3),'Extrato 1'!$HR$2,IF(AND(D51&lt;'Extrato 1'!$EX$3),'Extrato 1'!$HQ$2,'Extrato 1'!$HP$2))),"")</f>
        <v/>
      </c>
      <c r="M51" s="6" t="e">
        <f>IF((((IF(AND('Extrato 1'!D51&gt;'Extrato 1'!$EW$3),(('Extrato 1'!$EW$3-'Extrato 1'!D51)/'Extrato 1'!D51),IF(AND('Extrato 1'!D51&lt;'Extrato 1'!$EX$3),(('Extrato 1'!$EX$3-'Extrato 1'!D51)/'Extrato 1'!D51),'Extrato 1'!$HW$2)))))&lt;0,IF(AND('Extrato 1'!D51&gt;'Extrato 1'!$EW$3),(('Extrato 1'!$EW$3-'Extrato 1'!D51)/'Extrato 1'!D51),IF(AND('Extrato 1'!D51&lt;'Extrato 1'!$EX$3),(('Extrato 1'!$EX$3-'Extrato 1'!D51)/'Extrato 1'!D51),'Extrato 1'!$HW$2))*-1,IF(AND('Extrato 1'!D51&gt;'Extrato 1'!$EW$3),(('Extrato 1'!$EW$3-'Extrato 1'!D51)/'Extrato 1'!D51),IF(AND('Extrato 1'!D51&lt;'Extrato 1'!$EX$3),(('Extrato 1'!$EX$3-'Extrato 1'!D51)/'Extrato 1'!D51),'Extrato 1'!$HW$2)))</f>
        <v>#DIV/0!</v>
      </c>
      <c r="N51" s="6" t="str">
        <f>IF(AND(D51&gt;'Extrato 1'!$EW$3),M51,"")</f>
        <v/>
      </c>
      <c r="O51" s="6" t="e">
        <f>IF(D51&lt;'Extrato 1'!$EX$3,M51,"")</f>
        <v>#DIV/0!</v>
      </c>
      <c r="P51" s="5" t="str">
        <f>IF('Extrato 1'!L51='Extrato 1'!$HP$2,'Extrato 1'!D51,"")</f>
        <v/>
      </c>
      <c r="Q51" s="4" t="str">
        <f>IF(ISNA(HLOOKUP($Q$2,'Extrato 1'!$ME$3:$NE$74,B51,0)),"",IF(HLOOKUP($Q$2,'Extrato 1'!$ME$3:$NE$74,B51,0)="","",IF(HLOOKUP($Q$2,'Extrato 1'!$ME$3:$NE$74,B51,0)=0,"",HLOOKUP($Q$2,'Extrato 1'!$ME$3:$NE$74,B51,0))))</f>
        <v/>
      </c>
      <c r="S51" s="77" t="str">
        <f t="shared" si="6"/>
        <v/>
      </c>
      <c r="T51" s="19" t="str">
        <f t="shared" si="2"/>
        <v/>
      </c>
      <c r="U51" s="3"/>
      <c r="V51" s="19" t="str">
        <f t="shared" si="3"/>
        <v/>
      </c>
      <c r="X51" s="19" t="str">
        <f t="shared" si="4"/>
        <v/>
      </c>
      <c r="Y51" s="19" t="str">
        <f t="shared" si="5"/>
        <v/>
      </c>
      <c r="AA51" s="19" t="str">
        <f>IF('Extrato 1'!D51='Extrato 1'!$EF$3,'Extrato 1'!E51,"")</f>
        <v/>
      </c>
      <c r="AB51" s="19" t="str">
        <f>IF(AA51="","-",'Extrato 1'!S51)</f>
        <v>-</v>
      </c>
      <c r="AC51" s="19" t="str">
        <v/>
      </c>
      <c r="AD51" s="19" t="str">
        <f>IF(AC51="","",VLOOKUP(AC51,'Extrato 1'!$S$3:$U$72,3,0))</f>
        <v/>
      </c>
      <c r="AE51" s="2" t="str">
        <f>IF(AC51="","",AD51&amp;" ("&amp;VLOOKUP(AC51,'Extrato 1'!$S$3:$U$72,2,0)&amp;")")</f>
        <v/>
      </c>
      <c r="AF51" s="19" t="str">
        <f>IF('Extrato 1'!D51='Extrato 1'!$EF$4,'Extrato 1'!E51,"")</f>
        <v/>
      </c>
      <c r="AG51" s="19" t="str">
        <f>IF(AF51="","-",'Extrato 1'!$S51)</f>
        <v>-</v>
      </c>
      <c r="AH51" s="19" t="str">
        <v/>
      </c>
      <c r="AI51" s="19" t="str">
        <f>IF(AH51="","",VLOOKUP(AH51,'Extrato 1'!$S$3:$U$72,3,0))</f>
        <v/>
      </c>
      <c r="AJ51" s="2" t="str">
        <f>IF(AH51="","",AI51&amp;" ("&amp;VLOOKUP(AH51,'Extrato 1'!$S$3:$U$72,2,0)&amp;")")</f>
        <v/>
      </c>
      <c r="AK51" s="19" t="str">
        <f>IF('Extrato 1'!D51='Extrato 1'!$EF$5,'Extrato 1'!E51,"")</f>
        <v/>
      </c>
      <c r="AL51" s="19" t="str">
        <f>IF(AK51="","-",'Extrato 1'!$S51)</f>
        <v>-</v>
      </c>
      <c r="AM51" s="19" t="str">
        <v/>
      </c>
      <c r="AN51" s="19" t="str">
        <f>IF(AM51="","",VLOOKUP(AM51,'Extrato 1'!$S$3:$U$72,3,0))</f>
        <v/>
      </c>
      <c r="AO51" s="2" t="str">
        <f>IF(AM51="","",AN51&amp;" ("&amp;VLOOKUP(AM51,'Extrato 1'!$S$3:$U$72,2,0)&amp;")")</f>
        <v/>
      </c>
      <c r="AP51" s="19" t="str">
        <f>IF('Extrato 1'!D51='Extrato 1'!$EF$6,'Extrato 1'!E51,"")</f>
        <v/>
      </c>
      <c r="AQ51" s="19" t="str">
        <f>IF(AP51="","-",'Extrato 1'!$S51)</f>
        <v>-</v>
      </c>
      <c r="AR51" s="19" t="str">
        <v/>
      </c>
      <c r="AS51" s="19" t="str">
        <f>IF(AR51="","",VLOOKUP(AR51,'Extrato 1'!$S$3:$U$72,3,0))</f>
        <v/>
      </c>
      <c r="AT51" s="2" t="str">
        <f>IF(AR51="","",AS51&amp;" ("&amp;VLOOKUP(AR51,'Extrato 1'!$S$3:$U$72,2,0)&amp;")")</f>
        <v/>
      </c>
      <c r="AU51" s="19" t="str">
        <f>IF('Extrato 1'!D51='Extrato 1'!$EF$7,'Extrato 1'!E51,"")</f>
        <v/>
      </c>
      <c r="AV51" s="19" t="str">
        <f>IF(AU51="","-",'Extrato 1'!$S51)</f>
        <v>-</v>
      </c>
      <c r="AW51" s="19" t="str">
        <v/>
      </c>
      <c r="AX51" s="19" t="str">
        <f>IF(AW51="","",VLOOKUP(AW51,'Extrato 1'!$S$3:$U$72,3,0))</f>
        <v/>
      </c>
      <c r="AY51" s="2" t="str">
        <f>IF(AW51="","",AX51&amp;" ("&amp;VLOOKUP(AW51,'Extrato 1'!$S$3:$U$72,2,0)&amp;")")</f>
        <v/>
      </c>
      <c r="AZ51" s="19" t="str">
        <f>IF('Extrato 1'!D51='Extrato 1'!$EF$8,'Extrato 1'!E51,"")</f>
        <v/>
      </c>
      <c r="BA51" s="19" t="str">
        <f>IF(AZ51="","-",'Extrato 1'!$S51)</f>
        <v>-</v>
      </c>
      <c r="BB51" s="19" t="str">
        <v/>
      </c>
      <c r="BC51" s="19" t="str">
        <f>IF(BB51="","",VLOOKUP(BB51,'Extrato 1'!$S$3:$U$72,3,0))</f>
        <v/>
      </c>
      <c r="BD51" s="2" t="str">
        <f>IF(BB51="","",BC51&amp;" ("&amp;VLOOKUP(BB51,'Extrato 1'!$S$3:$U$72,2,0)&amp;")")</f>
        <v/>
      </c>
      <c r="BE51" s="19" t="str">
        <f>IF('Extrato 1'!D51='Extrato 1'!$EF$9,'Extrato 1'!E51,"")</f>
        <v/>
      </c>
      <c r="BF51" s="19" t="str">
        <f>IF(BE51="","-",'Extrato 1'!$S51)</f>
        <v>-</v>
      </c>
      <c r="BG51" s="19" t="str">
        <v/>
      </c>
      <c r="BH51" s="19" t="str">
        <f>IF(BG51="","",VLOOKUP(BG51,'Extrato 1'!$S$3:$U$72,3,0))</f>
        <v/>
      </c>
      <c r="BI51" s="2" t="str">
        <f>IF(BG51="","",BH51&amp;" ("&amp;VLOOKUP(BG51,'Extrato 1'!$S$3:$U$72,2,0)&amp;")")</f>
        <v/>
      </c>
      <c r="BK51" s="19" t="str">
        <f>IF('Extrato 1'!D51='Extrato 1'!$EH$3,'Extrato 1'!E51,"")</f>
        <v/>
      </c>
      <c r="BL51" s="19" t="str">
        <f>IF(BK51="","-",'Extrato 1'!S51)</f>
        <v>-</v>
      </c>
      <c r="BM51" s="19" t="str">
        <v/>
      </c>
      <c r="BN51" s="19" t="str">
        <f>IF(BM51="","",VLOOKUP(BM51,'Extrato 1'!$S$3:$U$72,3,0))</f>
        <v/>
      </c>
      <c r="BO51" s="2" t="str">
        <f>IF(BM51="","",BN51&amp;" ("&amp;VLOOKUP(BM51,'Extrato 1'!$S$3:$U$72,2,0)&amp;")")</f>
        <v/>
      </c>
      <c r="BP51" s="19" t="str">
        <f>IF('Extrato 1'!D51='Extrato 1'!$EH$4,'Extrato 1'!E51,"")</f>
        <v/>
      </c>
      <c r="BQ51" s="19" t="str">
        <f>IF(BP51="","-",'Extrato 1'!$S51)</f>
        <v>-</v>
      </c>
      <c r="BR51" s="19" t="str">
        <v/>
      </c>
      <c r="BS51" s="19" t="str">
        <f>IF(BR51="","",VLOOKUP(BR51,'Extrato 1'!$S$3:$U$72,3,0))</f>
        <v/>
      </c>
      <c r="BT51" s="2" t="str">
        <f>IF(BR51="","",BS51&amp;" ("&amp;VLOOKUP(BR51,'Extrato 1'!$S$3:$U$72,2,0)&amp;")")</f>
        <v/>
      </c>
      <c r="BU51" s="19" t="str">
        <f>IF('Extrato 1'!D51='Extrato 1'!$EH$5,'Extrato 1'!E51,"")</f>
        <v/>
      </c>
      <c r="BV51" s="19" t="str">
        <f>IF(BU51="","-",'Extrato 1'!$S51)</f>
        <v>-</v>
      </c>
      <c r="BW51" s="19" t="str">
        <v/>
      </c>
      <c r="BX51" s="19" t="str">
        <f>IF(BW51="","",VLOOKUP(BW51,'Extrato 1'!$S$3:$U$72,3,0))</f>
        <v/>
      </c>
      <c r="BY51" s="2" t="str">
        <f>IF(BW51="","",BX51&amp;" ("&amp;VLOOKUP(BW51,'Extrato 1'!$S$3:$U$72,2,0)&amp;")")</f>
        <v/>
      </c>
      <c r="BZ51" s="19" t="str">
        <f>IF('Extrato 1'!D51='Extrato 1'!$EH$6,'Extrato 1'!E51,"")</f>
        <v/>
      </c>
      <c r="CA51" s="19" t="str">
        <f>IF(BZ51="","-",'Extrato 1'!$S51)</f>
        <v>-</v>
      </c>
      <c r="CB51" s="19" t="str">
        <v/>
      </c>
      <c r="CC51" s="19" t="str">
        <f>IF(CB51="","",VLOOKUP(CB51,'Extrato 1'!$S$3:$U$72,3,0))</f>
        <v/>
      </c>
      <c r="CD51" s="2" t="str">
        <f>IF(CB51="","",CC51&amp;" ("&amp;VLOOKUP(CB51,'Extrato 1'!$S$3:$U$72,2,0)&amp;")")</f>
        <v/>
      </c>
      <c r="CE51" s="19" t="str">
        <f>IF('Extrato 1'!D51='Extrato 1'!$EH$7,'Extrato 1'!E51,"")</f>
        <v/>
      </c>
      <c r="CF51" s="19" t="str">
        <f>IF(CE51="","-",'Extrato 1'!$S51)</f>
        <v>-</v>
      </c>
      <c r="CG51" s="19" t="str">
        <v/>
      </c>
      <c r="CH51" s="19" t="str">
        <f>IF(CG51="","",VLOOKUP(CG51,'Extrato 1'!$S$3:$U$72,3,0))</f>
        <v/>
      </c>
      <c r="CI51" s="2" t="str">
        <f>IF(CG51="","",CH51&amp;" ("&amp;VLOOKUP(CG51,'Extrato 1'!$S$3:$U$72,2,0)&amp;")")</f>
        <v/>
      </c>
      <c r="CJ51" s="19" t="str">
        <f>IF('Extrato 1'!D51='Extrato 1'!$EH$8,'Extrato 1'!E51,"")</f>
        <v/>
      </c>
      <c r="CK51" s="19" t="str">
        <f>IF(CJ51="","-",'Extrato 1'!$S51)</f>
        <v>-</v>
      </c>
      <c r="CL51" s="19" t="str">
        <v/>
      </c>
      <c r="CM51" s="19" t="str">
        <f>IF(CL51="","",VLOOKUP(CL51,'Extrato 1'!$S$3:$U$72,3,0))</f>
        <v/>
      </c>
      <c r="CN51" s="2" t="str">
        <f>IF(CL51="","",CM51&amp;" ("&amp;VLOOKUP(CL51,'Extrato 1'!$S$3:$U$72,2,0)&amp;")")</f>
        <v/>
      </c>
      <c r="CO51" s="19" t="str">
        <f>IF('Extrato 1'!D51='Extrato 1'!$EH$9,'Extrato 1'!E51,"")</f>
        <v/>
      </c>
      <c r="CP51" s="19" t="str">
        <f>IF(CO51="","-",'Extrato 1'!$S51)</f>
        <v>-</v>
      </c>
      <c r="CQ51" s="19" t="str">
        <v/>
      </c>
      <c r="CR51" s="19" t="str">
        <f>IF(CQ51="","",VLOOKUP(CQ51,'Extrato 1'!$S$3:$U$72,3,0))</f>
        <v/>
      </c>
      <c r="CS51" s="2" t="str">
        <f>IF(CQ51="","",CR51&amp;" ("&amp;VLOOKUP(CQ51,'Extrato 1'!$S$3:$U$72,2,0)&amp;")")</f>
        <v/>
      </c>
      <c r="CU51" s="19">
        <f>IF('Extrato 1'!D51='Extrato 1'!$EJ$3,'Extrato 1'!E51,"")</f>
        <v>0</v>
      </c>
      <c r="CV51" s="19" t="str">
        <f>IF(CU51="","-",'Extrato 1'!S51)</f>
        <v/>
      </c>
      <c r="CW51" s="19" t="str">
        <v/>
      </c>
      <c r="CX51" s="19" t="str">
        <f>IF(CW51="","",VLOOKUP(CW51,'Extrato 1'!$S$3:$U$72,3,0))</f>
        <v/>
      </c>
      <c r="CY51" s="2" t="str">
        <f>IF(CW51="","",CX51&amp;" ("&amp;VLOOKUP(CW51,'Extrato 1'!$S$3:$U$72,2,0)&amp;")")</f>
        <v/>
      </c>
      <c r="CZ51" s="19">
        <f>IF('Extrato 1'!D51='Extrato 1'!$EJ$4,'Extrato 1'!E51,"")</f>
        <v>0</v>
      </c>
      <c r="DA51" s="19" t="str">
        <f>IF(CZ51="","-",'Extrato 1'!$S51)</f>
        <v/>
      </c>
      <c r="DB51" s="19" t="str">
        <v/>
      </c>
      <c r="DC51" s="19" t="str">
        <f>IF(DB51="","",VLOOKUP(DB51,'Extrato 1'!$S$3:$U$72,3,0))</f>
        <v/>
      </c>
      <c r="DD51" s="2" t="str">
        <f>IF(DB51="","",DC51&amp;" ("&amp;VLOOKUP(DB51,'Extrato 1'!$S$3:$U$72,2,0)&amp;")")</f>
        <v/>
      </c>
      <c r="DE51" s="19">
        <f>IF('Extrato 1'!D51='Extrato 1'!$EJ$5,'Extrato 1'!E51,"")</f>
        <v>0</v>
      </c>
      <c r="DF51" s="19" t="str">
        <f>IF(DE51="","-",'Extrato 1'!$S51)</f>
        <v/>
      </c>
      <c r="DG51" s="19" t="str">
        <v/>
      </c>
      <c r="DH51" s="19" t="str">
        <f>IF(DG51="","",VLOOKUP(DG51,'Extrato 1'!$S$3:$U$72,3,0))</f>
        <v/>
      </c>
      <c r="DI51" s="2" t="str">
        <f>IF(DG51="","",DH51&amp;" ("&amp;VLOOKUP(DG51,'Extrato 1'!$S$3:$U$72,2,0)&amp;")")</f>
        <v/>
      </c>
      <c r="DJ51" s="19">
        <f>IF('Extrato 1'!D51='Extrato 1'!$EJ$6,'Extrato 1'!E51,"")</f>
        <v>0</v>
      </c>
      <c r="DK51" s="19" t="str">
        <f>IF(DJ51="","-",'Extrato 1'!$S51)</f>
        <v/>
      </c>
      <c r="DL51" s="19" t="str">
        <v/>
      </c>
      <c r="DM51" s="19" t="str">
        <f>IF(DL51="","",VLOOKUP(DL51,'Extrato 1'!$S$3:$U$72,3,0))</f>
        <v/>
      </c>
      <c r="DN51" s="2" t="str">
        <f>IF(DL51="","",DM51&amp;" ("&amp;VLOOKUP(DL51,'Extrato 1'!$S$3:$U$72,2,0)&amp;")")</f>
        <v/>
      </c>
      <c r="DO51" s="19">
        <f>IF('Extrato 1'!D51='Extrato 1'!$EJ$7,'Extrato 1'!E51,"")</f>
        <v>0</v>
      </c>
      <c r="DP51" s="19" t="str">
        <f>IF(DO51="","-",'Extrato 1'!$S51)</f>
        <v/>
      </c>
      <c r="DQ51" s="19" t="str">
        <v/>
      </c>
      <c r="DR51" s="19" t="str">
        <f>IF(DQ51="","",VLOOKUP(DQ51,'Extrato 1'!$S$3:$U$72,3,0))</f>
        <v/>
      </c>
      <c r="DS51" s="2" t="str">
        <f>IF(DQ51="","",DR51&amp;" ("&amp;VLOOKUP(DQ51,'Extrato 1'!$S$3:$U$72,2,0)&amp;")")</f>
        <v/>
      </c>
      <c r="DT51" s="19">
        <f>IF('Extrato 1'!D51='Extrato 1'!$EJ$8,'Extrato 1'!E51,"")</f>
        <v>0</v>
      </c>
      <c r="DU51" s="19" t="str">
        <f>IF(DT51="","-",'Extrato 1'!$S51)</f>
        <v/>
      </c>
      <c r="DV51" s="19" t="str">
        <v/>
      </c>
      <c r="DW51" s="19" t="str">
        <f>IF(DV51="","",VLOOKUP(DV51,'Extrato 1'!$S$3:$U$72,3,0))</f>
        <v/>
      </c>
      <c r="DX51" s="2" t="str">
        <f>IF(DV51="","",DW51&amp;" ("&amp;VLOOKUP(DV51,'Extrato 1'!$S$3:$U$72,2,0)&amp;")")</f>
        <v/>
      </c>
      <c r="DY51" s="19">
        <f>IF('Extrato 1'!D51='Extrato 1'!$EJ$9,'Extrato 1'!E51,"")</f>
        <v>0</v>
      </c>
      <c r="DZ51" s="19" t="str">
        <f>IF(DY51="","-",'Extrato 1'!$S51)</f>
        <v/>
      </c>
      <c r="EA51" s="19" t="str">
        <v/>
      </c>
      <c r="EB51" s="19" t="str">
        <f>IF(EA51="","",VLOOKUP(EA51,'Extrato 1'!$S$3:$U$72,3,0))</f>
        <v/>
      </c>
      <c r="EC51" s="2" t="str">
        <f>IF(EA51="","",EB51&amp;" ("&amp;VLOOKUP(EA51,'Extrato 1'!$S$3:$U$72,2,0)&amp;")")</f>
        <v/>
      </c>
      <c r="FM51" s="78">
        <v>49</v>
      </c>
      <c r="FN51" s="78" t="str">
        <f>IF('Extrato 1'!$FG$13='Extrato 1'!$GB$29,'Extrato 1'!AE51,IF('Extrato 1'!$FG$13='Extrato 1'!$GC$29,'Extrato 1'!BO51,IF('Extrato 1'!$FG$13='Extrato 1'!$EJ$2,'Extrato 1'!CY51,"")))</f>
        <v/>
      </c>
      <c r="FO51" s="78">
        <v>49</v>
      </c>
      <c r="FP51" s="78" t="str">
        <f>IF('Extrato 1'!$FG$13='Extrato 1'!$GB$29,'Extrato 1'!AJ51,IF('Extrato 1'!$FG$13='Extrato 1'!$GC$29,'Extrato 1'!BT51,IF('Extrato 1'!$FG$13='Extrato 1'!$EJ$2,'Extrato 1'!DD51,"")))</f>
        <v/>
      </c>
      <c r="FQ51" s="78">
        <v>49</v>
      </c>
      <c r="FR51" s="78" t="str">
        <f>IF('Extrato 1'!$FG$13='Extrato 1'!$GB$29,'Extrato 1'!AO51,IF('Extrato 1'!$FG$13='Extrato 1'!$GC$29,'Extrato 1'!BY51,IF('Extrato 1'!$FG$13='Extrato 1'!$EJ$2,'Extrato 1'!DI51,"")))</f>
        <v/>
      </c>
      <c r="FS51" s="78">
        <v>49</v>
      </c>
      <c r="FT51" s="78" t="str">
        <f>IF('Extrato 1'!$FG$13='Extrato 1'!$GB$29,'Extrato 1'!AT51,IF('Extrato 1'!$FG$13='Extrato 1'!$GC$29,'Extrato 1'!CD51,IF('Extrato 1'!$FG$13='Extrato 1'!$EJ$2,'Extrato 1'!DN51,"")))</f>
        <v/>
      </c>
      <c r="FU51" s="78">
        <v>49</v>
      </c>
      <c r="FV51" s="78" t="str">
        <f>IF('Extrato 1'!$FG$13='Extrato 1'!$GB$29,'Extrato 1'!AY51,IF('Extrato 1'!$FG$13='Extrato 1'!$GC$29,'Extrato 1'!CI51,IF('Extrato 1'!$FG$13='Extrato 1'!$EJ$2,'Extrato 1'!DS51,"")))</f>
        <v/>
      </c>
      <c r="FW51" s="78">
        <v>49</v>
      </c>
      <c r="FX51" s="78" t="str">
        <f>IF('Extrato 1'!$FG$13='Extrato 1'!$GB$29,'Extrato 1'!BD51,IF('Extrato 1'!$FG$13='Extrato 1'!$GC$29,'Extrato 1'!CN51,IF('Extrato 1'!$FG$13='Extrato 1'!$EJ$2,'Extrato 1'!DX51,"")))</f>
        <v/>
      </c>
      <c r="FY51" s="78">
        <v>49</v>
      </c>
      <c r="FZ51" s="78" t="str">
        <f>IF('Extrato 1'!$FG$13='Extrato 1'!$GB$29,'Extrato 1'!BI51,IF('Extrato 1'!$FG$13='Extrato 1'!$GC$29,'Extrato 1'!CS51,IF('Extrato 1'!$FG$13='Extrato 1'!$EJ$2,'Extrato 1'!EC51,"")))</f>
        <v/>
      </c>
      <c r="MB51" s="32">
        <f t="shared" si="12"/>
        <v>47</v>
      </c>
      <c r="MC51" s="32">
        <v>49</v>
      </c>
      <c r="MD51" s="32" t="str">
        <f>IF('Extrato 1'!X49=0,"",'Extrato 1'!X49)</f>
        <v/>
      </c>
      <c r="ME51" s="32"/>
      <c r="MF51" s="32"/>
      <c r="MG51" s="32"/>
      <c r="MH51" s="32"/>
      <c r="MI51" s="32"/>
      <c r="MJ51" s="32"/>
      <c r="MK51" s="32"/>
      <c r="ML51" s="32"/>
      <c r="MM51" s="32"/>
      <c r="MN51" s="32"/>
      <c r="MO51" s="32"/>
      <c r="MP51" s="32"/>
      <c r="MQ51" s="32"/>
      <c r="MR51" s="32"/>
      <c r="MS51" s="32"/>
      <c r="MT51" s="32"/>
      <c r="MU51" s="32"/>
      <c r="MV51" s="32"/>
      <c r="MW51" s="32"/>
      <c r="MX51" s="32"/>
      <c r="MY51" s="32"/>
      <c r="MZ51" s="32"/>
      <c r="NA51" s="32"/>
      <c r="NB51" s="32"/>
      <c r="NC51" s="32"/>
      <c r="ND51" s="32"/>
      <c r="NE51" s="32"/>
    </row>
    <row r="52" spans="2:369" ht="15" customHeight="1" x14ac:dyDescent="0.25">
      <c r="B52" s="19">
        <f>'Extrato 1'!MC54</f>
        <v>52</v>
      </c>
      <c r="C52" s="7">
        <f>Esboço!AX50</f>
        <v>50</v>
      </c>
      <c r="D52" s="4"/>
      <c r="E52" s="3"/>
      <c r="F52" s="19" t="str">
        <f t="shared" si="0"/>
        <v>-</v>
      </c>
      <c r="G52" s="19" t="str">
        <f t="shared" si="1"/>
        <v>-</v>
      </c>
      <c r="H52" s="22" t="str">
        <v/>
      </c>
      <c r="I52" s="22" t="str">
        <v/>
      </c>
      <c r="J52" s="76" t="str">
        <f>IFERROR(IF('Análise Quantitativa'!$D$30="Máximo",RANK(D52,$D$3:$D$72,0),IF('Análise Quantitativa'!$D$30="Mínimo",RANK(D52,$D$3:$D$72,1),IF('Análise Quantitativa'!$D$30="- Mínimo",RANK(D52,$D$3:$D$72,1),""))),"")</f>
        <v/>
      </c>
      <c r="K52" s="76" t="str">
        <f>IFERROR(IF('Análise Quantitativa'!$D$30="Máximo",_xlfn.RANK.EQ(D52,$D$3:$D$72,0)+COUNTIF($D$3:D52,D52)-1,IF('Análise Quantitativa'!$D$30="Mínimo",_xlfn.RANK.EQ(D52,$D$3:$D$72,1)+COUNTIF($D$3:D52,D52)-1,IF('Análise Quantitativa'!$D$30="- Mínimo",_xlfn.RANK.EQ(D52,$D$3:$D$72,1)+COUNTIF($D$3:D52,D52)-1,""))),"")</f>
        <v/>
      </c>
      <c r="L52" s="6" t="str">
        <f>IFERROR(IF(ISBLANK(D52),"",IF(AND(D52&gt;'Extrato 1'!$EW$3),'Extrato 1'!$HR$2,IF(AND(D52&lt;'Extrato 1'!$EX$3),'Extrato 1'!$HQ$2,'Extrato 1'!$HP$2))),"")</f>
        <v/>
      </c>
      <c r="M52" s="6" t="e">
        <f>IF((((IF(AND('Extrato 1'!D52&gt;'Extrato 1'!$EW$3),(('Extrato 1'!$EW$3-'Extrato 1'!D52)/'Extrato 1'!D52),IF(AND('Extrato 1'!D52&lt;'Extrato 1'!$EX$3),(('Extrato 1'!$EX$3-'Extrato 1'!D52)/'Extrato 1'!D52),'Extrato 1'!$HW$2)))))&lt;0,IF(AND('Extrato 1'!D52&gt;'Extrato 1'!$EW$3),(('Extrato 1'!$EW$3-'Extrato 1'!D52)/'Extrato 1'!D52),IF(AND('Extrato 1'!D52&lt;'Extrato 1'!$EX$3),(('Extrato 1'!$EX$3-'Extrato 1'!D52)/'Extrato 1'!D52),'Extrato 1'!$HW$2))*-1,IF(AND('Extrato 1'!D52&gt;'Extrato 1'!$EW$3),(('Extrato 1'!$EW$3-'Extrato 1'!D52)/'Extrato 1'!D52),IF(AND('Extrato 1'!D52&lt;'Extrato 1'!$EX$3),(('Extrato 1'!$EX$3-'Extrato 1'!D52)/'Extrato 1'!D52),'Extrato 1'!$HW$2)))</f>
        <v>#DIV/0!</v>
      </c>
      <c r="N52" s="6" t="str">
        <f>IF(AND(D52&gt;'Extrato 1'!$EW$3),M52,"")</f>
        <v/>
      </c>
      <c r="O52" s="6" t="e">
        <f>IF(D52&lt;'Extrato 1'!$EX$3,M52,"")</f>
        <v>#DIV/0!</v>
      </c>
      <c r="P52" s="5" t="str">
        <f>IF('Extrato 1'!L52='Extrato 1'!$HP$2,'Extrato 1'!D52,"")</f>
        <v/>
      </c>
      <c r="Q52" s="4" t="str">
        <f>IF(ISNA(HLOOKUP($Q$2,'Extrato 1'!$ME$3:$NE$74,B52,0)),"",IF(HLOOKUP($Q$2,'Extrato 1'!$ME$3:$NE$74,B52,0)="","",IF(HLOOKUP($Q$2,'Extrato 1'!$ME$3:$NE$74,B52,0)=0,"",HLOOKUP($Q$2,'Extrato 1'!$ME$3:$NE$74,B52,0))))</f>
        <v/>
      </c>
      <c r="S52" s="77" t="str">
        <f t="shared" si="6"/>
        <v/>
      </c>
      <c r="T52" s="19" t="str">
        <f t="shared" si="2"/>
        <v/>
      </c>
      <c r="U52" s="3"/>
      <c r="V52" s="19" t="str">
        <f t="shared" si="3"/>
        <v/>
      </c>
      <c r="X52" s="19" t="str">
        <f t="shared" si="4"/>
        <v/>
      </c>
      <c r="Y52" s="19" t="str">
        <f t="shared" si="5"/>
        <v/>
      </c>
      <c r="AA52" s="19" t="str">
        <f>IF('Extrato 1'!D52='Extrato 1'!$EF$3,'Extrato 1'!E52,"")</f>
        <v/>
      </c>
      <c r="AB52" s="19" t="str">
        <f>IF(AA52="","-",'Extrato 1'!S52)</f>
        <v>-</v>
      </c>
      <c r="AC52" s="19" t="str">
        <v/>
      </c>
      <c r="AD52" s="19" t="str">
        <f>IF(AC52="","",VLOOKUP(AC52,'Extrato 1'!$S$3:$U$72,3,0))</f>
        <v/>
      </c>
      <c r="AE52" s="2" t="str">
        <f>IF(AC52="","",AD52&amp;" ("&amp;VLOOKUP(AC52,'Extrato 1'!$S$3:$U$72,2,0)&amp;")")</f>
        <v/>
      </c>
      <c r="AF52" s="19" t="str">
        <f>IF('Extrato 1'!D52='Extrato 1'!$EF$4,'Extrato 1'!E52,"")</f>
        <v/>
      </c>
      <c r="AG52" s="19" t="str">
        <f>IF(AF52="","-",'Extrato 1'!$S52)</f>
        <v>-</v>
      </c>
      <c r="AH52" s="19" t="str">
        <v/>
      </c>
      <c r="AI52" s="19" t="str">
        <f>IF(AH52="","",VLOOKUP(AH52,'Extrato 1'!$S$3:$U$72,3,0))</f>
        <v/>
      </c>
      <c r="AJ52" s="2" t="str">
        <f>IF(AH52="","",AI52&amp;" ("&amp;VLOOKUP(AH52,'Extrato 1'!$S$3:$U$72,2,0)&amp;")")</f>
        <v/>
      </c>
      <c r="AK52" s="19" t="str">
        <f>IF('Extrato 1'!D52='Extrato 1'!$EF$5,'Extrato 1'!E52,"")</f>
        <v/>
      </c>
      <c r="AL52" s="19" t="str">
        <f>IF(AK52="","-",'Extrato 1'!$S52)</f>
        <v>-</v>
      </c>
      <c r="AM52" s="19" t="str">
        <v/>
      </c>
      <c r="AN52" s="19" t="str">
        <f>IF(AM52="","",VLOOKUP(AM52,'Extrato 1'!$S$3:$U$72,3,0))</f>
        <v/>
      </c>
      <c r="AO52" s="2" t="str">
        <f>IF(AM52="","",AN52&amp;" ("&amp;VLOOKUP(AM52,'Extrato 1'!$S$3:$U$72,2,0)&amp;")")</f>
        <v/>
      </c>
      <c r="AP52" s="19" t="str">
        <f>IF('Extrato 1'!D52='Extrato 1'!$EF$6,'Extrato 1'!E52,"")</f>
        <v/>
      </c>
      <c r="AQ52" s="19" t="str">
        <f>IF(AP52="","-",'Extrato 1'!$S52)</f>
        <v>-</v>
      </c>
      <c r="AR52" s="19" t="str">
        <v/>
      </c>
      <c r="AS52" s="19" t="str">
        <f>IF(AR52="","",VLOOKUP(AR52,'Extrato 1'!$S$3:$U$72,3,0))</f>
        <v/>
      </c>
      <c r="AT52" s="2" t="str">
        <f>IF(AR52="","",AS52&amp;" ("&amp;VLOOKUP(AR52,'Extrato 1'!$S$3:$U$72,2,0)&amp;")")</f>
        <v/>
      </c>
      <c r="AU52" s="19" t="str">
        <f>IF('Extrato 1'!D52='Extrato 1'!$EF$7,'Extrato 1'!E52,"")</f>
        <v/>
      </c>
      <c r="AV52" s="19" t="str">
        <f>IF(AU52="","-",'Extrato 1'!$S52)</f>
        <v>-</v>
      </c>
      <c r="AW52" s="19" t="str">
        <v/>
      </c>
      <c r="AX52" s="19" t="str">
        <f>IF(AW52="","",VLOOKUP(AW52,'Extrato 1'!$S$3:$U$72,3,0))</f>
        <v/>
      </c>
      <c r="AY52" s="2" t="str">
        <f>IF(AW52="","",AX52&amp;" ("&amp;VLOOKUP(AW52,'Extrato 1'!$S$3:$U$72,2,0)&amp;")")</f>
        <v/>
      </c>
      <c r="AZ52" s="19" t="str">
        <f>IF('Extrato 1'!D52='Extrato 1'!$EF$8,'Extrato 1'!E52,"")</f>
        <v/>
      </c>
      <c r="BA52" s="19" t="str">
        <f>IF(AZ52="","-",'Extrato 1'!$S52)</f>
        <v>-</v>
      </c>
      <c r="BB52" s="19" t="str">
        <v/>
      </c>
      <c r="BC52" s="19" t="str">
        <f>IF(BB52="","",VLOOKUP(BB52,'Extrato 1'!$S$3:$U$72,3,0))</f>
        <v/>
      </c>
      <c r="BD52" s="2" t="str">
        <f>IF(BB52="","",BC52&amp;" ("&amp;VLOOKUP(BB52,'Extrato 1'!$S$3:$U$72,2,0)&amp;")")</f>
        <v/>
      </c>
      <c r="BE52" s="19" t="str">
        <f>IF('Extrato 1'!D52='Extrato 1'!$EF$9,'Extrato 1'!E52,"")</f>
        <v/>
      </c>
      <c r="BF52" s="19" t="str">
        <f>IF(BE52="","-",'Extrato 1'!$S52)</f>
        <v>-</v>
      </c>
      <c r="BG52" s="19" t="str">
        <v/>
      </c>
      <c r="BH52" s="19" t="str">
        <f>IF(BG52="","",VLOOKUP(BG52,'Extrato 1'!$S$3:$U$72,3,0))</f>
        <v/>
      </c>
      <c r="BI52" s="2" t="str">
        <f>IF(BG52="","",BH52&amp;" ("&amp;VLOOKUP(BG52,'Extrato 1'!$S$3:$U$72,2,0)&amp;")")</f>
        <v/>
      </c>
      <c r="BK52" s="19" t="str">
        <f>IF('Extrato 1'!D52='Extrato 1'!$EH$3,'Extrato 1'!E52,"")</f>
        <v/>
      </c>
      <c r="BL52" s="19" t="str">
        <f>IF(BK52="","-",'Extrato 1'!S52)</f>
        <v>-</v>
      </c>
      <c r="BM52" s="19" t="str">
        <v/>
      </c>
      <c r="BN52" s="19" t="str">
        <f>IF(BM52="","",VLOOKUP(BM52,'Extrato 1'!$S$3:$U$72,3,0))</f>
        <v/>
      </c>
      <c r="BO52" s="2" t="str">
        <f>IF(BM52="","",BN52&amp;" ("&amp;VLOOKUP(BM52,'Extrato 1'!$S$3:$U$72,2,0)&amp;")")</f>
        <v/>
      </c>
      <c r="BP52" s="19" t="str">
        <f>IF('Extrato 1'!D52='Extrato 1'!$EH$4,'Extrato 1'!E52,"")</f>
        <v/>
      </c>
      <c r="BQ52" s="19" t="str">
        <f>IF(BP52="","-",'Extrato 1'!$S52)</f>
        <v>-</v>
      </c>
      <c r="BR52" s="19" t="str">
        <v/>
      </c>
      <c r="BS52" s="19" t="str">
        <f>IF(BR52="","",VLOOKUP(BR52,'Extrato 1'!$S$3:$U$72,3,0))</f>
        <v/>
      </c>
      <c r="BT52" s="2" t="str">
        <f>IF(BR52="","",BS52&amp;" ("&amp;VLOOKUP(BR52,'Extrato 1'!$S$3:$U$72,2,0)&amp;")")</f>
        <v/>
      </c>
      <c r="BU52" s="19" t="str">
        <f>IF('Extrato 1'!D52='Extrato 1'!$EH$5,'Extrato 1'!E52,"")</f>
        <v/>
      </c>
      <c r="BV52" s="19" t="str">
        <f>IF(BU52="","-",'Extrato 1'!$S52)</f>
        <v>-</v>
      </c>
      <c r="BW52" s="19" t="str">
        <v/>
      </c>
      <c r="BX52" s="19" t="str">
        <f>IF(BW52="","",VLOOKUP(BW52,'Extrato 1'!$S$3:$U$72,3,0))</f>
        <v/>
      </c>
      <c r="BY52" s="2" t="str">
        <f>IF(BW52="","",BX52&amp;" ("&amp;VLOOKUP(BW52,'Extrato 1'!$S$3:$U$72,2,0)&amp;")")</f>
        <v/>
      </c>
      <c r="BZ52" s="19" t="str">
        <f>IF('Extrato 1'!D52='Extrato 1'!$EH$6,'Extrato 1'!E52,"")</f>
        <v/>
      </c>
      <c r="CA52" s="19" t="str">
        <f>IF(BZ52="","-",'Extrato 1'!$S52)</f>
        <v>-</v>
      </c>
      <c r="CB52" s="19" t="str">
        <v/>
      </c>
      <c r="CC52" s="19" t="str">
        <f>IF(CB52="","",VLOOKUP(CB52,'Extrato 1'!$S$3:$U$72,3,0))</f>
        <v/>
      </c>
      <c r="CD52" s="2" t="str">
        <f>IF(CB52="","",CC52&amp;" ("&amp;VLOOKUP(CB52,'Extrato 1'!$S$3:$U$72,2,0)&amp;")")</f>
        <v/>
      </c>
      <c r="CE52" s="19" t="str">
        <f>IF('Extrato 1'!D52='Extrato 1'!$EH$7,'Extrato 1'!E52,"")</f>
        <v/>
      </c>
      <c r="CF52" s="19" t="str">
        <f>IF(CE52="","-",'Extrato 1'!$S52)</f>
        <v>-</v>
      </c>
      <c r="CG52" s="19" t="str">
        <v/>
      </c>
      <c r="CH52" s="19" t="str">
        <f>IF(CG52="","",VLOOKUP(CG52,'Extrato 1'!$S$3:$U$72,3,0))</f>
        <v/>
      </c>
      <c r="CI52" s="2" t="str">
        <f>IF(CG52="","",CH52&amp;" ("&amp;VLOOKUP(CG52,'Extrato 1'!$S$3:$U$72,2,0)&amp;")")</f>
        <v/>
      </c>
      <c r="CJ52" s="19" t="str">
        <f>IF('Extrato 1'!D52='Extrato 1'!$EH$8,'Extrato 1'!E52,"")</f>
        <v/>
      </c>
      <c r="CK52" s="19" t="str">
        <f>IF(CJ52="","-",'Extrato 1'!$S52)</f>
        <v>-</v>
      </c>
      <c r="CL52" s="19" t="str">
        <v/>
      </c>
      <c r="CM52" s="19" t="str">
        <f>IF(CL52="","",VLOOKUP(CL52,'Extrato 1'!$S$3:$U$72,3,0))</f>
        <v/>
      </c>
      <c r="CN52" s="2" t="str">
        <f>IF(CL52="","",CM52&amp;" ("&amp;VLOOKUP(CL52,'Extrato 1'!$S$3:$U$72,2,0)&amp;")")</f>
        <v/>
      </c>
      <c r="CO52" s="19" t="str">
        <f>IF('Extrato 1'!D52='Extrato 1'!$EH$9,'Extrato 1'!E52,"")</f>
        <v/>
      </c>
      <c r="CP52" s="19" t="str">
        <f>IF(CO52="","-",'Extrato 1'!$S52)</f>
        <v>-</v>
      </c>
      <c r="CQ52" s="19" t="str">
        <v/>
      </c>
      <c r="CR52" s="19" t="str">
        <f>IF(CQ52="","",VLOOKUP(CQ52,'Extrato 1'!$S$3:$U$72,3,0))</f>
        <v/>
      </c>
      <c r="CS52" s="2" t="str">
        <f>IF(CQ52="","",CR52&amp;" ("&amp;VLOOKUP(CQ52,'Extrato 1'!$S$3:$U$72,2,0)&amp;")")</f>
        <v/>
      </c>
      <c r="CU52" s="19">
        <f>IF('Extrato 1'!D52='Extrato 1'!$EJ$3,'Extrato 1'!E52,"")</f>
        <v>0</v>
      </c>
      <c r="CV52" s="19" t="str">
        <f>IF(CU52="","-",'Extrato 1'!S52)</f>
        <v/>
      </c>
      <c r="CW52" s="19" t="str">
        <v/>
      </c>
      <c r="CX52" s="19" t="str">
        <f>IF(CW52="","",VLOOKUP(CW52,'Extrato 1'!$S$3:$U$72,3,0))</f>
        <v/>
      </c>
      <c r="CY52" s="2" t="str">
        <f>IF(CW52="","",CX52&amp;" ("&amp;VLOOKUP(CW52,'Extrato 1'!$S$3:$U$72,2,0)&amp;")")</f>
        <v/>
      </c>
      <c r="CZ52" s="19">
        <f>IF('Extrato 1'!D52='Extrato 1'!$EJ$4,'Extrato 1'!E52,"")</f>
        <v>0</v>
      </c>
      <c r="DA52" s="19" t="str">
        <f>IF(CZ52="","-",'Extrato 1'!$S52)</f>
        <v/>
      </c>
      <c r="DB52" s="19" t="str">
        <v/>
      </c>
      <c r="DC52" s="19" t="str">
        <f>IF(DB52="","",VLOOKUP(DB52,'Extrato 1'!$S$3:$U$72,3,0))</f>
        <v/>
      </c>
      <c r="DD52" s="2" t="str">
        <f>IF(DB52="","",DC52&amp;" ("&amp;VLOOKUP(DB52,'Extrato 1'!$S$3:$U$72,2,0)&amp;")")</f>
        <v/>
      </c>
      <c r="DE52" s="19">
        <f>IF('Extrato 1'!D52='Extrato 1'!$EJ$5,'Extrato 1'!E52,"")</f>
        <v>0</v>
      </c>
      <c r="DF52" s="19" t="str">
        <f>IF(DE52="","-",'Extrato 1'!$S52)</f>
        <v/>
      </c>
      <c r="DG52" s="19" t="str">
        <v/>
      </c>
      <c r="DH52" s="19" t="str">
        <f>IF(DG52="","",VLOOKUP(DG52,'Extrato 1'!$S$3:$U$72,3,0))</f>
        <v/>
      </c>
      <c r="DI52" s="2" t="str">
        <f>IF(DG52="","",DH52&amp;" ("&amp;VLOOKUP(DG52,'Extrato 1'!$S$3:$U$72,2,0)&amp;")")</f>
        <v/>
      </c>
      <c r="DJ52" s="19">
        <f>IF('Extrato 1'!D52='Extrato 1'!$EJ$6,'Extrato 1'!E52,"")</f>
        <v>0</v>
      </c>
      <c r="DK52" s="19" t="str">
        <f>IF(DJ52="","-",'Extrato 1'!$S52)</f>
        <v/>
      </c>
      <c r="DL52" s="19" t="str">
        <v/>
      </c>
      <c r="DM52" s="19" t="str">
        <f>IF(DL52="","",VLOOKUP(DL52,'Extrato 1'!$S$3:$U$72,3,0))</f>
        <v/>
      </c>
      <c r="DN52" s="2" t="str">
        <f>IF(DL52="","",DM52&amp;" ("&amp;VLOOKUP(DL52,'Extrato 1'!$S$3:$U$72,2,0)&amp;")")</f>
        <v/>
      </c>
      <c r="DO52" s="19">
        <f>IF('Extrato 1'!D52='Extrato 1'!$EJ$7,'Extrato 1'!E52,"")</f>
        <v>0</v>
      </c>
      <c r="DP52" s="19" t="str">
        <f>IF(DO52="","-",'Extrato 1'!$S52)</f>
        <v/>
      </c>
      <c r="DQ52" s="19" t="str">
        <v/>
      </c>
      <c r="DR52" s="19" t="str">
        <f>IF(DQ52="","",VLOOKUP(DQ52,'Extrato 1'!$S$3:$U$72,3,0))</f>
        <v/>
      </c>
      <c r="DS52" s="2" t="str">
        <f>IF(DQ52="","",DR52&amp;" ("&amp;VLOOKUP(DQ52,'Extrato 1'!$S$3:$U$72,2,0)&amp;")")</f>
        <v/>
      </c>
      <c r="DT52" s="19">
        <f>IF('Extrato 1'!D52='Extrato 1'!$EJ$8,'Extrato 1'!E52,"")</f>
        <v>0</v>
      </c>
      <c r="DU52" s="19" t="str">
        <f>IF(DT52="","-",'Extrato 1'!$S52)</f>
        <v/>
      </c>
      <c r="DV52" s="19" t="str">
        <v/>
      </c>
      <c r="DW52" s="19" t="str">
        <f>IF(DV52="","",VLOOKUP(DV52,'Extrato 1'!$S$3:$U$72,3,0))</f>
        <v/>
      </c>
      <c r="DX52" s="2" t="str">
        <f>IF(DV52="","",DW52&amp;" ("&amp;VLOOKUP(DV52,'Extrato 1'!$S$3:$U$72,2,0)&amp;")")</f>
        <v/>
      </c>
      <c r="DY52" s="19">
        <f>IF('Extrato 1'!D52='Extrato 1'!$EJ$9,'Extrato 1'!E52,"")</f>
        <v>0</v>
      </c>
      <c r="DZ52" s="19" t="str">
        <f>IF(DY52="","-",'Extrato 1'!$S52)</f>
        <v/>
      </c>
      <c r="EA52" s="19" t="str">
        <v/>
      </c>
      <c r="EB52" s="19" t="str">
        <f>IF(EA52="","",VLOOKUP(EA52,'Extrato 1'!$S$3:$U$72,3,0))</f>
        <v/>
      </c>
      <c r="EC52" s="2" t="str">
        <f>IF(EA52="","",EB52&amp;" ("&amp;VLOOKUP(EA52,'Extrato 1'!$S$3:$U$72,2,0)&amp;")")</f>
        <v/>
      </c>
      <c r="FM52" s="78">
        <v>50</v>
      </c>
      <c r="FN52" s="78" t="str">
        <f>IF('Extrato 1'!$FG$13='Extrato 1'!$GB$29,'Extrato 1'!AE52,IF('Extrato 1'!$FG$13='Extrato 1'!$GC$29,'Extrato 1'!BO52,IF('Extrato 1'!$FG$13='Extrato 1'!$EJ$2,'Extrato 1'!CY52,"")))</f>
        <v/>
      </c>
      <c r="FO52" s="78">
        <v>50</v>
      </c>
      <c r="FP52" s="78" t="str">
        <f>IF('Extrato 1'!$FG$13='Extrato 1'!$GB$29,'Extrato 1'!AJ52,IF('Extrato 1'!$FG$13='Extrato 1'!$GC$29,'Extrato 1'!BT52,IF('Extrato 1'!$FG$13='Extrato 1'!$EJ$2,'Extrato 1'!DD52,"")))</f>
        <v/>
      </c>
      <c r="FQ52" s="78">
        <v>50</v>
      </c>
      <c r="FR52" s="78" t="str">
        <f>IF('Extrato 1'!$FG$13='Extrato 1'!$GB$29,'Extrato 1'!AO52,IF('Extrato 1'!$FG$13='Extrato 1'!$GC$29,'Extrato 1'!BY52,IF('Extrato 1'!$FG$13='Extrato 1'!$EJ$2,'Extrato 1'!DI52,"")))</f>
        <v/>
      </c>
      <c r="FS52" s="78">
        <v>50</v>
      </c>
      <c r="FT52" s="78" t="str">
        <f>IF('Extrato 1'!$FG$13='Extrato 1'!$GB$29,'Extrato 1'!AT52,IF('Extrato 1'!$FG$13='Extrato 1'!$GC$29,'Extrato 1'!CD52,IF('Extrato 1'!$FG$13='Extrato 1'!$EJ$2,'Extrato 1'!DN52,"")))</f>
        <v/>
      </c>
      <c r="FU52" s="78">
        <v>50</v>
      </c>
      <c r="FV52" s="78" t="str">
        <f>IF('Extrato 1'!$FG$13='Extrato 1'!$GB$29,'Extrato 1'!AY52,IF('Extrato 1'!$FG$13='Extrato 1'!$GC$29,'Extrato 1'!CI52,IF('Extrato 1'!$FG$13='Extrato 1'!$EJ$2,'Extrato 1'!DS52,"")))</f>
        <v/>
      </c>
      <c r="FW52" s="78">
        <v>50</v>
      </c>
      <c r="FX52" s="78" t="str">
        <f>IF('Extrato 1'!$FG$13='Extrato 1'!$GB$29,'Extrato 1'!BD52,IF('Extrato 1'!$FG$13='Extrato 1'!$GC$29,'Extrato 1'!CN52,IF('Extrato 1'!$FG$13='Extrato 1'!$EJ$2,'Extrato 1'!DX52,"")))</f>
        <v/>
      </c>
      <c r="FY52" s="78">
        <v>50</v>
      </c>
      <c r="FZ52" s="78" t="str">
        <f>IF('Extrato 1'!$FG$13='Extrato 1'!$GB$29,'Extrato 1'!BI52,IF('Extrato 1'!$FG$13='Extrato 1'!$GC$29,'Extrato 1'!CS52,IF('Extrato 1'!$FG$13='Extrato 1'!$EJ$2,'Extrato 1'!EC52,"")))</f>
        <v/>
      </c>
      <c r="MB52" s="32">
        <f t="shared" si="12"/>
        <v>48</v>
      </c>
      <c r="MC52" s="32">
        <v>50</v>
      </c>
      <c r="MD52" s="32" t="str">
        <f>IF('Extrato 1'!X50=0,"",'Extrato 1'!X50)</f>
        <v/>
      </c>
      <c r="ME52" s="32"/>
      <c r="MF52" s="32"/>
      <c r="MG52" s="32"/>
      <c r="MH52" s="32"/>
      <c r="MI52" s="32"/>
      <c r="MJ52" s="32"/>
      <c r="MK52" s="32"/>
      <c r="ML52" s="32"/>
      <c r="MM52" s="32"/>
      <c r="MN52" s="32"/>
      <c r="MO52" s="32"/>
      <c r="MP52" s="32"/>
      <c r="MQ52" s="32"/>
      <c r="MR52" s="32"/>
      <c r="MS52" s="32"/>
      <c r="MT52" s="32"/>
      <c r="MU52" s="32"/>
      <c r="MV52" s="32"/>
      <c r="MW52" s="32"/>
      <c r="MX52" s="32"/>
      <c r="MY52" s="32"/>
      <c r="MZ52" s="32"/>
      <c r="NA52" s="32"/>
      <c r="NB52" s="32"/>
      <c r="NC52" s="32"/>
      <c r="ND52" s="32"/>
      <c r="NE52" s="32"/>
    </row>
    <row r="53" spans="2:369" ht="15" customHeight="1" x14ac:dyDescent="0.25">
      <c r="B53" s="19">
        <f>'Extrato 1'!MC55</f>
        <v>53</v>
      </c>
      <c r="C53" s="7">
        <f>Esboço!AX51</f>
        <v>51</v>
      </c>
      <c r="D53" s="4"/>
      <c r="E53" s="3"/>
      <c r="F53" s="19" t="str">
        <f t="shared" si="0"/>
        <v>-</v>
      </c>
      <c r="G53" s="19" t="str">
        <f t="shared" si="1"/>
        <v>-</v>
      </c>
      <c r="H53" s="22" t="str">
        <v/>
      </c>
      <c r="I53" s="22" t="str">
        <v/>
      </c>
      <c r="J53" s="76" t="str">
        <f>IFERROR(IF('Análise Quantitativa'!$D$30="Máximo",RANK(D53,$D$3:$D$72,0),IF('Análise Quantitativa'!$D$30="Mínimo",RANK(D53,$D$3:$D$72,1),IF('Análise Quantitativa'!$D$30="- Mínimo",RANK(D53,$D$3:$D$72,1),""))),"")</f>
        <v/>
      </c>
      <c r="K53" s="76" t="str">
        <f>IFERROR(IF('Análise Quantitativa'!$D$30="Máximo",_xlfn.RANK.EQ(D53,$D$3:$D$72,0)+COUNTIF($D$3:D53,D53)-1,IF('Análise Quantitativa'!$D$30="Mínimo",_xlfn.RANK.EQ(D53,$D$3:$D$72,1)+COUNTIF($D$3:D53,D53)-1,IF('Análise Quantitativa'!$D$30="- Mínimo",_xlfn.RANK.EQ(D53,$D$3:$D$72,1)+COUNTIF($D$3:D53,D53)-1,""))),"")</f>
        <v/>
      </c>
      <c r="L53" s="6" t="str">
        <f>IFERROR(IF(ISBLANK(D53),"",IF(AND(D53&gt;'Extrato 1'!$EW$3),'Extrato 1'!$HR$2,IF(AND(D53&lt;'Extrato 1'!$EX$3),'Extrato 1'!$HQ$2,'Extrato 1'!$HP$2))),"")</f>
        <v/>
      </c>
      <c r="M53" s="6" t="e">
        <f>IF((((IF(AND('Extrato 1'!D53&gt;'Extrato 1'!$EW$3),(('Extrato 1'!$EW$3-'Extrato 1'!D53)/'Extrato 1'!D53),IF(AND('Extrato 1'!D53&lt;'Extrato 1'!$EX$3),(('Extrato 1'!$EX$3-'Extrato 1'!D53)/'Extrato 1'!D53),'Extrato 1'!$HW$2)))))&lt;0,IF(AND('Extrato 1'!D53&gt;'Extrato 1'!$EW$3),(('Extrato 1'!$EW$3-'Extrato 1'!D53)/'Extrato 1'!D53),IF(AND('Extrato 1'!D53&lt;'Extrato 1'!$EX$3),(('Extrato 1'!$EX$3-'Extrato 1'!D53)/'Extrato 1'!D53),'Extrato 1'!$HW$2))*-1,IF(AND('Extrato 1'!D53&gt;'Extrato 1'!$EW$3),(('Extrato 1'!$EW$3-'Extrato 1'!D53)/'Extrato 1'!D53),IF(AND('Extrato 1'!D53&lt;'Extrato 1'!$EX$3),(('Extrato 1'!$EX$3-'Extrato 1'!D53)/'Extrato 1'!D53),'Extrato 1'!$HW$2)))</f>
        <v>#DIV/0!</v>
      </c>
      <c r="N53" s="6" t="str">
        <f>IF(AND(D53&gt;'Extrato 1'!$EW$3),M53,"")</f>
        <v/>
      </c>
      <c r="O53" s="6" t="e">
        <f>IF(D53&lt;'Extrato 1'!$EX$3,M53,"")</f>
        <v>#DIV/0!</v>
      </c>
      <c r="P53" s="5" t="str">
        <f>IF('Extrato 1'!L53='Extrato 1'!$HP$2,'Extrato 1'!D53,"")</f>
        <v/>
      </c>
      <c r="Q53" s="4" t="str">
        <f>IF(ISNA(HLOOKUP($Q$2,'Extrato 1'!$ME$3:$NE$74,B53,0)),"",IF(HLOOKUP($Q$2,'Extrato 1'!$ME$3:$NE$74,B53,0)="","",IF(HLOOKUP($Q$2,'Extrato 1'!$ME$3:$NE$74,B53,0)=0,"",HLOOKUP($Q$2,'Extrato 1'!$ME$3:$NE$74,B53,0))))</f>
        <v/>
      </c>
      <c r="S53" s="77" t="str">
        <f t="shared" si="6"/>
        <v/>
      </c>
      <c r="T53" s="19" t="str">
        <f t="shared" si="2"/>
        <v/>
      </c>
      <c r="U53" s="3"/>
      <c r="V53" s="19" t="str">
        <f t="shared" si="3"/>
        <v/>
      </c>
      <c r="X53" s="19" t="str">
        <f t="shared" si="4"/>
        <v/>
      </c>
      <c r="Y53" s="19" t="str">
        <f t="shared" si="5"/>
        <v/>
      </c>
      <c r="AA53" s="19" t="str">
        <f>IF('Extrato 1'!D53='Extrato 1'!$EF$3,'Extrato 1'!E53,"")</f>
        <v/>
      </c>
      <c r="AB53" s="19" t="str">
        <f>IF(AA53="","-",'Extrato 1'!S53)</f>
        <v>-</v>
      </c>
      <c r="AC53" s="19" t="str">
        <v/>
      </c>
      <c r="AD53" s="19" t="str">
        <f>IF(AC53="","",VLOOKUP(AC53,'Extrato 1'!$S$3:$U$72,3,0))</f>
        <v/>
      </c>
      <c r="AE53" s="2" t="str">
        <f>IF(AC53="","",AD53&amp;" ("&amp;VLOOKUP(AC53,'Extrato 1'!$S$3:$U$72,2,0)&amp;")")</f>
        <v/>
      </c>
      <c r="AF53" s="19" t="str">
        <f>IF('Extrato 1'!D53='Extrato 1'!$EF$4,'Extrato 1'!E53,"")</f>
        <v/>
      </c>
      <c r="AG53" s="19" t="str">
        <f>IF(AF53="","-",'Extrato 1'!$S53)</f>
        <v>-</v>
      </c>
      <c r="AH53" s="19" t="str">
        <v/>
      </c>
      <c r="AI53" s="19" t="str">
        <f>IF(AH53="","",VLOOKUP(AH53,'Extrato 1'!$S$3:$U$72,3,0))</f>
        <v/>
      </c>
      <c r="AJ53" s="2" t="str">
        <f>IF(AH53="","",AI53&amp;" ("&amp;VLOOKUP(AH53,'Extrato 1'!$S$3:$U$72,2,0)&amp;")")</f>
        <v/>
      </c>
      <c r="AK53" s="19" t="str">
        <f>IF('Extrato 1'!D53='Extrato 1'!$EF$5,'Extrato 1'!E53,"")</f>
        <v/>
      </c>
      <c r="AL53" s="19" t="str">
        <f>IF(AK53="","-",'Extrato 1'!$S53)</f>
        <v>-</v>
      </c>
      <c r="AM53" s="19" t="str">
        <v/>
      </c>
      <c r="AN53" s="19" t="str">
        <f>IF(AM53="","",VLOOKUP(AM53,'Extrato 1'!$S$3:$U$72,3,0))</f>
        <v/>
      </c>
      <c r="AO53" s="2" t="str">
        <f>IF(AM53="","",AN53&amp;" ("&amp;VLOOKUP(AM53,'Extrato 1'!$S$3:$U$72,2,0)&amp;")")</f>
        <v/>
      </c>
      <c r="AP53" s="19" t="str">
        <f>IF('Extrato 1'!D53='Extrato 1'!$EF$6,'Extrato 1'!E53,"")</f>
        <v/>
      </c>
      <c r="AQ53" s="19" t="str">
        <f>IF(AP53="","-",'Extrato 1'!$S53)</f>
        <v>-</v>
      </c>
      <c r="AR53" s="19" t="str">
        <v/>
      </c>
      <c r="AS53" s="19" t="str">
        <f>IF(AR53="","",VLOOKUP(AR53,'Extrato 1'!$S$3:$U$72,3,0))</f>
        <v/>
      </c>
      <c r="AT53" s="2" t="str">
        <f>IF(AR53="","",AS53&amp;" ("&amp;VLOOKUP(AR53,'Extrato 1'!$S$3:$U$72,2,0)&amp;")")</f>
        <v/>
      </c>
      <c r="AU53" s="19" t="str">
        <f>IF('Extrato 1'!D53='Extrato 1'!$EF$7,'Extrato 1'!E53,"")</f>
        <v/>
      </c>
      <c r="AV53" s="19" t="str">
        <f>IF(AU53="","-",'Extrato 1'!$S53)</f>
        <v>-</v>
      </c>
      <c r="AW53" s="19" t="str">
        <v/>
      </c>
      <c r="AX53" s="19" t="str">
        <f>IF(AW53="","",VLOOKUP(AW53,'Extrato 1'!$S$3:$U$72,3,0))</f>
        <v/>
      </c>
      <c r="AY53" s="2" t="str">
        <f>IF(AW53="","",AX53&amp;" ("&amp;VLOOKUP(AW53,'Extrato 1'!$S$3:$U$72,2,0)&amp;")")</f>
        <v/>
      </c>
      <c r="AZ53" s="19" t="str">
        <f>IF('Extrato 1'!D53='Extrato 1'!$EF$8,'Extrato 1'!E53,"")</f>
        <v/>
      </c>
      <c r="BA53" s="19" t="str">
        <f>IF(AZ53="","-",'Extrato 1'!$S53)</f>
        <v>-</v>
      </c>
      <c r="BB53" s="19" t="str">
        <v/>
      </c>
      <c r="BC53" s="19" t="str">
        <f>IF(BB53="","",VLOOKUP(BB53,'Extrato 1'!$S$3:$U$72,3,0))</f>
        <v/>
      </c>
      <c r="BD53" s="2" t="str">
        <f>IF(BB53="","",BC53&amp;" ("&amp;VLOOKUP(BB53,'Extrato 1'!$S$3:$U$72,2,0)&amp;")")</f>
        <v/>
      </c>
      <c r="BE53" s="19" t="str">
        <f>IF('Extrato 1'!D53='Extrato 1'!$EF$9,'Extrato 1'!E53,"")</f>
        <v/>
      </c>
      <c r="BF53" s="19" t="str">
        <f>IF(BE53="","-",'Extrato 1'!$S53)</f>
        <v>-</v>
      </c>
      <c r="BG53" s="19" t="str">
        <v/>
      </c>
      <c r="BH53" s="19" t="str">
        <f>IF(BG53="","",VLOOKUP(BG53,'Extrato 1'!$S$3:$U$72,3,0))</f>
        <v/>
      </c>
      <c r="BI53" s="2" t="str">
        <f>IF(BG53="","",BH53&amp;" ("&amp;VLOOKUP(BG53,'Extrato 1'!$S$3:$U$72,2,0)&amp;")")</f>
        <v/>
      </c>
      <c r="BK53" s="19" t="str">
        <f>IF('Extrato 1'!D53='Extrato 1'!$EH$3,'Extrato 1'!E53,"")</f>
        <v/>
      </c>
      <c r="BL53" s="19" t="str">
        <f>IF(BK53="","-",'Extrato 1'!S53)</f>
        <v>-</v>
      </c>
      <c r="BM53" s="19" t="str">
        <v/>
      </c>
      <c r="BN53" s="19" t="str">
        <f>IF(BM53="","",VLOOKUP(BM53,'Extrato 1'!$S$3:$U$72,3,0))</f>
        <v/>
      </c>
      <c r="BO53" s="2" t="str">
        <f>IF(BM53="","",BN53&amp;" ("&amp;VLOOKUP(BM53,'Extrato 1'!$S$3:$U$72,2,0)&amp;")")</f>
        <v/>
      </c>
      <c r="BP53" s="19" t="str">
        <f>IF('Extrato 1'!D53='Extrato 1'!$EH$4,'Extrato 1'!E53,"")</f>
        <v/>
      </c>
      <c r="BQ53" s="19" t="str">
        <f>IF(BP53="","-",'Extrato 1'!$S53)</f>
        <v>-</v>
      </c>
      <c r="BR53" s="19" t="str">
        <v/>
      </c>
      <c r="BS53" s="19" t="str">
        <f>IF(BR53="","",VLOOKUP(BR53,'Extrato 1'!$S$3:$U$72,3,0))</f>
        <v/>
      </c>
      <c r="BT53" s="2" t="str">
        <f>IF(BR53="","",BS53&amp;" ("&amp;VLOOKUP(BR53,'Extrato 1'!$S$3:$U$72,2,0)&amp;")")</f>
        <v/>
      </c>
      <c r="BU53" s="19" t="str">
        <f>IF('Extrato 1'!D53='Extrato 1'!$EH$5,'Extrato 1'!E53,"")</f>
        <v/>
      </c>
      <c r="BV53" s="19" t="str">
        <f>IF(BU53="","-",'Extrato 1'!$S53)</f>
        <v>-</v>
      </c>
      <c r="BW53" s="19" t="str">
        <v/>
      </c>
      <c r="BX53" s="19" t="str">
        <f>IF(BW53="","",VLOOKUP(BW53,'Extrato 1'!$S$3:$U$72,3,0))</f>
        <v/>
      </c>
      <c r="BY53" s="2" t="str">
        <f>IF(BW53="","",BX53&amp;" ("&amp;VLOOKUP(BW53,'Extrato 1'!$S$3:$U$72,2,0)&amp;")")</f>
        <v/>
      </c>
      <c r="BZ53" s="19" t="str">
        <f>IF('Extrato 1'!D53='Extrato 1'!$EH$6,'Extrato 1'!E53,"")</f>
        <v/>
      </c>
      <c r="CA53" s="19" t="str">
        <f>IF(BZ53="","-",'Extrato 1'!$S53)</f>
        <v>-</v>
      </c>
      <c r="CB53" s="19" t="str">
        <v/>
      </c>
      <c r="CC53" s="19" t="str">
        <f>IF(CB53="","",VLOOKUP(CB53,'Extrato 1'!$S$3:$U$72,3,0))</f>
        <v/>
      </c>
      <c r="CD53" s="2" t="str">
        <f>IF(CB53="","",CC53&amp;" ("&amp;VLOOKUP(CB53,'Extrato 1'!$S$3:$U$72,2,0)&amp;")")</f>
        <v/>
      </c>
      <c r="CE53" s="19" t="str">
        <f>IF('Extrato 1'!D53='Extrato 1'!$EH$7,'Extrato 1'!E53,"")</f>
        <v/>
      </c>
      <c r="CF53" s="19" t="str">
        <f>IF(CE53="","-",'Extrato 1'!$S53)</f>
        <v>-</v>
      </c>
      <c r="CG53" s="19" t="str">
        <v/>
      </c>
      <c r="CH53" s="19" t="str">
        <f>IF(CG53="","",VLOOKUP(CG53,'Extrato 1'!$S$3:$U$72,3,0))</f>
        <v/>
      </c>
      <c r="CI53" s="2" t="str">
        <f>IF(CG53="","",CH53&amp;" ("&amp;VLOOKUP(CG53,'Extrato 1'!$S$3:$U$72,2,0)&amp;")")</f>
        <v/>
      </c>
      <c r="CJ53" s="19" t="str">
        <f>IF('Extrato 1'!D53='Extrato 1'!$EH$8,'Extrato 1'!E53,"")</f>
        <v/>
      </c>
      <c r="CK53" s="19" t="str">
        <f>IF(CJ53="","-",'Extrato 1'!$S53)</f>
        <v>-</v>
      </c>
      <c r="CL53" s="19" t="str">
        <v/>
      </c>
      <c r="CM53" s="19" t="str">
        <f>IF(CL53="","",VLOOKUP(CL53,'Extrato 1'!$S$3:$U$72,3,0))</f>
        <v/>
      </c>
      <c r="CN53" s="2" t="str">
        <f>IF(CL53="","",CM53&amp;" ("&amp;VLOOKUP(CL53,'Extrato 1'!$S$3:$U$72,2,0)&amp;")")</f>
        <v/>
      </c>
      <c r="CO53" s="19" t="str">
        <f>IF('Extrato 1'!D53='Extrato 1'!$EH$9,'Extrato 1'!E53,"")</f>
        <v/>
      </c>
      <c r="CP53" s="19" t="str">
        <f>IF(CO53="","-",'Extrato 1'!$S53)</f>
        <v>-</v>
      </c>
      <c r="CQ53" s="19" t="str">
        <v/>
      </c>
      <c r="CR53" s="19" t="str">
        <f>IF(CQ53="","",VLOOKUP(CQ53,'Extrato 1'!$S$3:$U$72,3,0))</f>
        <v/>
      </c>
      <c r="CS53" s="2" t="str">
        <f>IF(CQ53="","",CR53&amp;" ("&amp;VLOOKUP(CQ53,'Extrato 1'!$S$3:$U$72,2,0)&amp;")")</f>
        <v/>
      </c>
      <c r="CU53" s="19">
        <f>IF('Extrato 1'!D53='Extrato 1'!$EJ$3,'Extrato 1'!E53,"")</f>
        <v>0</v>
      </c>
      <c r="CV53" s="19" t="str">
        <f>IF(CU53="","-",'Extrato 1'!S53)</f>
        <v/>
      </c>
      <c r="CW53" s="19" t="str">
        <v/>
      </c>
      <c r="CX53" s="19" t="str">
        <f>IF(CW53="","",VLOOKUP(CW53,'Extrato 1'!$S$3:$U$72,3,0))</f>
        <v/>
      </c>
      <c r="CY53" s="2" t="str">
        <f>IF(CW53="","",CX53&amp;" ("&amp;VLOOKUP(CW53,'Extrato 1'!$S$3:$U$72,2,0)&amp;")")</f>
        <v/>
      </c>
      <c r="CZ53" s="19">
        <f>IF('Extrato 1'!D53='Extrato 1'!$EJ$4,'Extrato 1'!E53,"")</f>
        <v>0</v>
      </c>
      <c r="DA53" s="19" t="str">
        <f>IF(CZ53="","-",'Extrato 1'!$S53)</f>
        <v/>
      </c>
      <c r="DB53" s="19" t="str">
        <v/>
      </c>
      <c r="DC53" s="19" t="str">
        <f>IF(DB53="","",VLOOKUP(DB53,'Extrato 1'!$S$3:$U$72,3,0))</f>
        <v/>
      </c>
      <c r="DD53" s="2" t="str">
        <f>IF(DB53="","",DC53&amp;" ("&amp;VLOOKUP(DB53,'Extrato 1'!$S$3:$U$72,2,0)&amp;")")</f>
        <v/>
      </c>
      <c r="DE53" s="19">
        <f>IF('Extrato 1'!D53='Extrato 1'!$EJ$5,'Extrato 1'!E53,"")</f>
        <v>0</v>
      </c>
      <c r="DF53" s="19" t="str">
        <f>IF(DE53="","-",'Extrato 1'!$S53)</f>
        <v/>
      </c>
      <c r="DG53" s="19" t="str">
        <v/>
      </c>
      <c r="DH53" s="19" t="str">
        <f>IF(DG53="","",VLOOKUP(DG53,'Extrato 1'!$S$3:$U$72,3,0))</f>
        <v/>
      </c>
      <c r="DI53" s="2" t="str">
        <f>IF(DG53="","",DH53&amp;" ("&amp;VLOOKUP(DG53,'Extrato 1'!$S$3:$U$72,2,0)&amp;")")</f>
        <v/>
      </c>
      <c r="DJ53" s="19">
        <f>IF('Extrato 1'!D53='Extrato 1'!$EJ$6,'Extrato 1'!E53,"")</f>
        <v>0</v>
      </c>
      <c r="DK53" s="19" t="str">
        <f>IF(DJ53="","-",'Extrato 1'!$S53)</f>
        <v/>
      </c>
      <c r="DL53" s="19" t="str">
        <v/>
      </c>
      <c r="DM53" s="19" t="str">
        <f>IF(DL53="","",VLOOKUP(DL53,'Extrato 1'!$S$3:$U$72,3,0))</f>
        <v/>
      </c>
      <c r="DN53" s="2" t="str">
        <f>IF(DL53="","",DM53&amp;" ("&amp;VLOOKUP(DL53,'Extrato 1'!$S$3:$U$72,2,0)&amp;")")</f>
        <v/>
      </c>
      <c r="DO53" s="19">
        <f>IF('Extrato 1'!D53='Extrato 1'!$EJ$7,'Extrato 1'!E53,"")</f>
        <v>0</v>
      </c>
      <c r="DP53" s="19" t="str">
        <f>IF(DO53="","-",'Extrato 1'!$S53)</f>
        <v/>
      </c>
      <c r="DQ53" s="19" t="str">
        <v/>
      </c>
      <c r="DR53" s="19" t="str">
        <f>IF(DQ53="","",VLOOKUP(DQ53,'Extrato 1'!$S$3:$U$72,3,0))</f>
        <v/>
      </c>
      <c r="DS53" s="2" t="str">
        <f>IF(DQ53="","",DR53&amp;" ("&amp;VLOOKUP(DQ53,'Extrato 1'!$S$3:$U$72,2,0)&amp;")")</f>
        <v/>
      </c>
      <c r="DT53" s="19">
        <f>IF('Extrato 1'!D53='Extrato 1'!$EJ$8,'Extrato 1'!E53,"")</f>
        <v>0</v>
      </c>
      <c r="DU53" s="19" t="str">
        <f>IF(DT53="","-",'Extrato 1'!$S53)</f>
        <v/>
      </c>
      <c r="DV53" s="19" t="str">
        <v/>
      </c>
      <c r="DW53" s="19" t="str">
        <f>IF(DV53="","",VLOOKUP(DV53,'Extrato 1'!$S$3:$U$72,3,0))</f>
        <v/>
      </c>
      <c r="DX53" s="2" t="str">
        <f>IF(DV53="","",DW53&amp;" ("&amp;VLOOKUP(DV53,'Extrato 1'!$S$3:$U$72,2,0)&amp;")")</f>
        <v/>
      </c>
      <c r="DY53" s="19">
        <f>IF('Extrato 1'!D53='Extrato 1'!$EJ$9,'Extrato 1'!E53,"")</f>
        <v>0</v>
      </c>
      <c r="DZ53" s="19" t="str">
        <f>IF(DY53="","-",'Extrato 1'!$S53)</f>
        <v/>
      </c>
      <c r="EA53" s="19" t="str">
        <v/>
      </c>
      <c r="EB53" s="19" t="str">
        <f>IF(EA53="","",VLOOKUP(EA53,'Extrato 1'!$S$3:$U$72,3,0))</f>
        <v/>
      </c>
      <c r="EC53" s="2" t="str">
        <f>IF(EA53="","",EB53&amp;" ("&amp;VLOOKUP(EA53,'Extrato 1'!$S$3:$U$72,2,0)&amp;")")</f>
        <v/>
      </c>
      <c r="FM53" s="78">
        <v>51</v>
      </c>
      <c r="FN53" s="78" t="str">
        <f>IF('Extrato 1'!$FG$13='Extrato 1'!$GB$29,'Extrato 1'!AE53,IF('Extrato 1'!$FG$13='Extrato 1'!$GC$29,'Extrato 1'!BO53,IF('Extrato 1'!$FG$13='Extrato 1'!$EJ$2,'Extrato 1'!CY53,"")))</f>
        <v/>
      </c>
      <c r="FO53" s="78">
        <v>51</v>
      </c>
      <c r="FP53" s="78" t="str">
        <f>IF('Extrato 1'!$FG$13='Extrato 1'!$GB$29,'Extrato 1'!AJ53,IF('Extrato 1'!$FG$13='Extrato 1'!$GC$29,'Extrato 1'!BT53,IF('Extrato 1'!$FG$13='Extrato 1'!$EJ$2,'Extrato 1'!DD53,"")))</f>
        <v/>
      </c>
      <c r="FQ53" s="78">
        <v>51</v>
      </c>
      <c r="FR53" s="78" t="str">
        <f>IF('Extrato 1'!$FG$13='Extrato 1'!$GB$29,'Extrato 1'!AO53,IF('Extrato 1'!$FG$13='Extrato 1'!$GC$29,'Extrato 1'!BY53,IF('Extrato 1'!$FG$13='Extrato 1'!$EJ$2,'Extrato 1'!DI53,"")))</f>
        <v/>
      </c>
      <c r="FS53" s="78">
        <v>51</v>
      </c>
      <c r="FT53" s="78" t="str">
        <f>IF('Extrato 1'!$FG$13='Extrato 1'!$GB$29,'Extrato 1'!AT53,IF('Extrato 1'!$FG$13='Extrato 1'!$GC$29,'Extrato 1'!CD53,IF('Extrato 1'!$FG$13='Extrato 1'!$EJ$2,'Extrato 1'!DN53,"")))</f>
        <v/>
      </c>
      <c r="FU53" s="78">
        <v>51</v>
      </c>
      <c r="FV53" s="78" t="str">
        <f>IF('Extrato 1'!$FG$13='Extrato 1'!$GB$29,'Extrato 1'!AY53,IF('Extrato 1'!$FG$13='Extrato 1'!$GC$29,'Extrato 1'!CI53,IF('Extrato 1'!$FG$13='Extrato 1'!$EJ$2,'Extrato 1'!DS53,"")))</f>
        <v/>
      </c>
      <c r="FW53" s="78">
        <v>51</v>
      </c>
      <c r="FX53" s="78" t="str">
        <f>IF('Extrato 1'!$FG$13='Extrato 1'!$GB$29,'Extrato 1'!BD53,IF('Extrato 1'!$FG$13='Extrato 1'!$GC$29,'Extrato 1'!CN53,IF('Extrato 1'!$FG$13='Extrato 1'!$EJ$2,'Extrato 1'!DX53,"")))</f>
        <v/>
      </c>
      <c r="FY53" s="78">
        <v>51</v>
      </c>
      <c r="FZ53" s="78" t="str">
        <f>IF('Extrato 1'!$FG$13='Extrato 1'!$GB$29,'Extrato 1'!BI53,IF('Extrato 1'!$FG$13='Extrato 1'!$GC$29,'Extrato 1'!CS53,IF('Extrato 1'!$FG$13='Extrato 1'!$EJ$2,'Extrato 1'!EC53,"")))</f>
        <v/>
      </c>
      <c r="MB53" s="32">
        <f t="shared" si="12"/>
        <v>49</v>
      </c>
      <c r="MC53" s="32">
        <v>51</v>
      </c>
      <c r="MD53" s="32" t="str">
        <f>IF('Extrato 1'!X51=0,"",'Extrato 1'!X51)</f>
        <v/>
      </c>
      <c r="ME53" s="32"/>
      <c r="MF53" s="32"/>
      <c r="MG53" s="32"/>
      <c r="MH53" s="32"/>
      <c r="MI53" s="32"/>
      <c r="MJ53" s="32"/>
      <c r="MK53" s="32"/>
      <c r="ML53" s="32"/>
      <c r="MM53" s="32"/>
      <c r="MN53" s="32"/>
      <c r="MO53" s="32"/>
      <c r="MP53" s="32"/>
      <c r="MQ53" s="32"/>
      <c r="MR53" s="32"/>
      <c r="MS53" s="32"/>
      <c r="MT53" s="32"/>
      <c r="MU53" s="32"/>
      <c r="MV53" s="32"/>
      <c r="MW53" s="32"/>
      <c r="MX53" s="32"/>
      <c r="MY53" s="32"/>
      <c r="MZ53" s="32"/>
      <c r="NA53" s="32"/>
      <c r="NB53" s="32"/>
      <c r="NC53" s="32"/>
      <c r="ND53" s="32"/>
      <c r="NE53" s="32"/>
    </row>
    <row r="54" spans="2:369" ht="15" customHeight="1" x14ac:dyDescent="0.25">
      <c r="B54" s="19">
        <f>'Extrato 1'!MC56</f>
        <v>54</v>
      </c>
      <c r="C54" s="7">
        <f>Esboço!AX52</f>
        <v>52</v>
      </c>
      <c r="D54" s="4"/>
      <c r="E54" s="3"/>
      <c r="F54" s="19" t="str">
        <f t="shared" si="0"/>
        <v>-</v>
      </c>
      <c r="G54" s="19" t="str">
        <f t="shared" si="1"/>
        <v>-</v>
      </c>
      <c r="H54" s="22" t="str">
        <v/>
      </c>
      <c r="I54" s="22" t="str">
        <v/>
      </c>
      <c r="J54" s="76" t="str">
        <f>IFERROR(IF('Análise Quantitativa'!$D$30="Máximo",RANK(D54,$D$3:$D$72,0),IF('Análise Quantitativa'!$D$30="Mínimo",RANK(D54,$D$3:$D$72,1),IF('Análise Quantitativa'!$D$30="- Mínimo",RANK(D54,$D$3:$D$72,1),""))),"")</f>
        <v/>
      </c>
      <c r="K54" s="76" t="str">
        <f>IFERROR(IF('Análise Quantitativa'!$D$30="Máximo",_xlfn.RANK.EQ(D54,$D$3:$D$72,0)+COUNTIF($D$3:D54,D54)-1,IF('Análise Quantitativa'!$D$30="Mínimo",_xlfn.RANK.EQ(D54,$D$3:$D$72,1)+COUNTIF($D$3:D54,D54)-1,IF('Análise Quantitativa'!$D$30="- Mínimo",_xlfn.RANK.EQ(D54,$D$3:$D$72,1)+COUNTIF($D$3:D54,D54)-1,""))),"")</f>
        <v/>
      </c>
      <c r="L54" s="6" t="str">
        <f>IFERROR(IF(ISBLANK(D54),"",IF(AND(D54&gt;'Extrato 1'!$EW$3),'Extrato 1'!$HR$2,IF(AND(D54&lt;'Extrato 1'!$EX$3),'Extrato 1'!$HQ$2,'Extrato 1'!$HP$2))),"")</f>
        <v/>
      </c>
      <c r="M54" s="6" t="e">
        <f>IF((((IF(AND('Extrato 1'!D54&gt;'Extrato 1'!$EW$3),(('Extrato 1'!$EW$3-'Extrato 1'!D54)/'Extrato 1'!D54),IF(AND('Extrato 1'!D54&lt;'Extrato 1'!$EX$3),(('Extrato 1'!$EX$3-'Extrato 1'!D54)/'Extrato 1'!D54),'Extrato 1'!$HW$2)))))&lt;0,IF(AND('Extrato 1'!D54&gt;'Extrato 1'!$EW$3),(('Extrato 1'!$EW$3-'Extrato 1'!D54)/'Extrato 1'!D54),IF(AND('Extrato 1'!D54&lt;'Extrato 1'!$EX$3),(('Extrato 1'!$EX$3-'Extrato 1'!D54)/'Extrato 1'!D54),'Extrato 1'!$HW$2))*-1,IF(AND('Extrato 1'!D54&gt;'Extrato 1'!$EW$3),(('Extrato 1'!$EW$3-'Extrato 1'!D54)/'Extrato 1'!D54),IF(AND('Extrato 1'!D54&lt;'Extrato 1'!$EX$3),(('Extrato 1'!$EX$3-'Extrato 1'!D54)/'Extrato 1'!D54),'Extrato 1'!$HW$2)))</f>
        <v>#DIV/0!</v>
      </c>
      <c r="N54" s="6" t="str">
        <f>IF(AND(D54&gt;'Extrato 1'!$EW$3),M54,"")</f>
        <v/>
      </c>
      <c r="O54" s="6" t="e">
        <f>IF(D54&lt;'Extrato 1'!$EX$3,M54,"")</f>
        <v>#DIV/0!</v>
      </c>
      <c r="P54" s="5" t="str">
        <f>IF('Extrato 1'!L54='Extrato 1'!$HP$2,'Extrato 1'!D54,"")</f>
        <v/>
      </c>
      <c r="Q54" s="4" t="str">
        <f>IF(ISNA(HLOOKUP($Q$2,'Extrato 1'!$ME$3:$NE$74,B54,0)),"",IF(HLOOKUP($Q$2,'Extrato 1'!$ME$3:$NE$74,B54,0)="","",IF(HLOOKUP($Q$2,'Extrato 1'!$ME$3:$NE$74,B54,0)=0,"",HLOOKUP($Q$2,'Extrato 1'!$ME$3:$NE$74,B54,0))))</f>
        <v/>
      </c>
      <c r="S54" s="77" t="str">
        <f t="shared" si="6"/>
        <v/>
      </c>
      <c r="T54" s="19" t="str">
        <f t="shared" si="2"/>
        <v/>
      </c>
      <c r="U54" s="3"/>
      <c r="V54" s="19" t="str">
        <f t="shared" si="3"/>
        <v/>
      </c>
      <c r="X54" s="19" t="str">
        <f t="shared" si="4"/>
        <v/>
      </c>
      <c r="Y54" s="19" t="str">
        <f t="shared" si="5"/>
        <v/>
      </c>
      <c r="AA54" s="19" t="str">
        <f>IF('Extrato 1'!D54='Extrato 1'!$EF$3,'Extrato 1'!E54,"")</f>
        <v/>
      </c>
      <c r="AB54" s="19" t="str">
        <f>IF(AA54="","-",'Extrato 1'!S54)</f>
        <v>-</v>
      </c>
      <c r="AC54" s="19" t="str">
        <v/>
      </c>
      <c r="AD54" s="19" t="str">
        <f>IF(AC54="","",VLOOKUP(AC54,'Extrato 1'!$S$3:$U$72,3,0))</f>
        <v/>
      </c>
      <c r="AE54" s="2" t="str">
        <f>IF(AC54="","",AD54&amp;" ("&amp;VLOOKUP(AC54,'Extrato 1'!$S$3:$U$72,2,0)&amp;")")</f>
        <v/>
      </c>
      <c r="AF54" s="19" t="str">
        <f>IF('Extrato 1'!D54='Extrato 1'!$EF$4,'Extrato 1'!E54,"")</f>
        <v/>
      </c>
      <c r="AG54" s="19" t="str">
        <f>IF(AF54="","-",'Extrato 1'!$S54)</f>
        <v>-</v>
      </c>
      <c r="AH54" s="19" t="str">
        <v/>
      </c>
      <c r="AI54" s="19" t="str">
        <f>IF(AH54="","",VLOOKUP(AH54,'Extrato 1'!$S$3:$U$72,3,0))</f>
        <v/>
      </c>
      <c r="AJ54" s="2" t="str">
        <f>IF(AH54="","",AI54&amp;" ("&amp;VLOOKUP(AH54,'Extrato 1'!$S$3:$U$72,2,0)&amp;")")</f>
        <v/>
      </c>
      <c r="AK54" s="19" t="str">
        <f>IF('Extrato 1'!D54='Extrato 1'!$EF$5,'Extrato 1'!E54,"")</f>
        <v/>
      </c>
      <c r="AL54" s="19" t="str">
        <f>IF(AK54="","-",'Extrato 1'!$S54)</f>
        <v>-</v>
      </c>
      <c r="AM54" s="19" t="str">
        <v/>
      </c>
      <c r="AN54" s="19" t="str">
        <f>IF(AM54="","",VLOOKUP(AM54,'Extrato 1'!$S$3:$U$72,3,0))</f>
        <v/>
      </c>
      <c r="AO54" s="2" t="str">
        <f>IF(AM54="","",AN54&amp;" ("&amp;VLOOKUP(AM54,'Extrato 1'!$S$3:$U$72,2,0)&amp;")")</f>
        <v/>
      </c>
      <c r="AP54" s="19" t="str">
        <f>IF('Extrato 1'!D54='Extrato 1'!$EF$6,'Extrato 1'!E54,"")</f>
        <v/>
      </c>
      <c r="AQ54" s="19" t="str">
        <f>IF(AP54="","-",'Extrato 1'!$S54)</f>
        <v>-</v>
      </c>
      <c r="AR54" s="19" t="str">
        <v/>
      </c>
      <c r="AS54" s="19" t="str">
        <f>IF(AR54="","",VLOOKUP(AR54,'Extrato 1'!$S$3:$U$72,3,0))</f>
        <v/>
      </c>
      <c r="AT54" s="2" t="str">
        <f>IF(AR54="","",AS54&amp;" ("&amp;VLOOKUP(AR54,'Extrato 1'!$S$3:$U$72,2,0)&amp;")")</f>
        <v/>
      </c>
      <c r="AU54" s="19" t="str">
        <f>IF('Extrato 1'!D54='Extrato 1'!$EF$7,'Extrato 1'!E54,"")</f>
        <v/>
      </c>
      <c r="AV54" s="19" t="str">
        <f>IF(AU54="","-",'Extrato 1'!$S54)</f>
        <v>-</v>
      </c>
      <c r="AW54" s="19" t="str">
        <v/>
      </c>
      <c r="AX54" s="19" t="str">
        <f>IF(AW54="","",VLOOKUP(AW54,'Extrato 1'!$S$3:$U$72,3,0))</f>
        <v/>
      </c>
      <c r="AY54" s="2" t="str">
        <f>IF(AW54="","",AX54&amp;" ("&amp;VLOOKUP(AW54,'Extrato 1'!$S$3:$U$72,2,0)&amp;")")</f>
        <v/>
      </c>
      <c r="AZ54" s="19" t="str">
        <f>IF('Extrato 1'!D54='Extrato 1'!$EF$8,'Extrato 1'!E54,"")</f>
        <v/>
      </c>
      <c r="BA54" s="19" t="str">
        <f>IF(AZ54="","-",'Extrato 1'!$S54)</f>
        <v>-</v>
      </c>
      <c r="BB54" s="19" t="str">
        <v/>
      </c>
      <c r="BC54" s="19" t="str">
        <f>IF(BB54="","",VLOOKUP(BB54,'Extrato 1'!$S$3:$U$72,3,0))</f>
        <v/>
      </c>
      <c r="BD54" s="2" t="str">
        <f>IF(BB54="","",BC54&amp;" ("&amp;VLOOKUP(BB54,'Extrato 1'!$S$3:$U$72,2,0)&amp;")")</f>
        <v/>
      </c>
      <c r="BE54" s="19" t="str">
        <f>IF('Extrato 1'!D54='Extrato 1'!$EF$9,'Extrato 1'!E54,"")</f>
        <v/>
      </c>
      <c r="BF54" s="19" t="str">
        <f>IF(BE54="","-",'Extrato 1'!$S54)</f>
        <v>-</v>
      </c>
      <c r="BG54" s="19" t="str">
        <v/>
      </c>
      <c r="BH54" s="19" t="str">
        <f>IF(BG54="","",VLOOKUP(BG54,'Extrato 1'!$S$3:$U$72,3,0))</f>
        <v/>
      </c>
      <c r="BI54" s="2" t="str">
        <f>IF(BG54="","",BH54&amp;" ("&amp;VLOOKUP(BG54,'Extrato 1'!$S$3:$U$72,2,0)&amp;")")</f>
        <v/>
      </c>
      <c r="BK54" s="19" t="str">
        <f>IF('Extrato 1'!D54='Extrato 1'!$EH$3,'Extrato 1'!E54,"")</f>
        <v/>
      </c>
      <c r="BL54" s="19" t="str">
        <f>IF(BK54="","-",'Extrato 1'!S54)</f>
        <v>-</v>
      </c>
      <c r="BM54" s="19" t="str">
        <v/>
      </c>
      <c r="BN54" s="19" t="str">
        <f>IF(BM54="","",VLOOKUP(BM54,'Extrato 1'!$S$3:$U$72,3,0))</f>
        <v/>
      </c>
      <c r="BO54" s="2" t="str">
        <f>IF(BM54="","",BN54&amp;" ("&amp;VLOOKUP(BM54,'Extrato 1'!$S$3:$U$72,2,0)&amp;")")</f>
        <v/>
      </c>
      <c r="BP54" s="19" t="str">
        <f>IF('Extrato 1'!D54='Extrato 1'!$EH$4,'Extrato 1'!E54,"")</f>
        <v/>
      </c>
      <c r="BQ54" s="19" t="str">
        <f>IF(BP54="","-",'Extrato 1'!$S54)</f>
        <v>-</v>
      </c>
      <c r="BR54" s="19" t="str">
        <v/>
      </c>
      <c r="BS54" s="19" t="str">
        <f>IF(BR54="","",VLOOKUP(BR54,'Extrato 1'!$S$3:$U$72,3,0))</f>
        <v/>
      </c>
      <c r="BT54" s="2" t="str">
        <f>IF(BR54="","",BS54&amp;" ("&amp;VLOOKUP(BR54,'Extrato 1'!$S$3:$U$72,2,0)&amp;")")</f>
        <v/>
      </c>
      <c r="BU54" s="19" t="str">
        <f>IF('Extrato 1'!D54='Extrato 1'!$EH$5,'Extrato 1'!E54,"")</f>
        <v/>
      </c>
      <c r="BV54" s="19" t="str">
        <f>IF(BU54="","-",'Extrato 1'!$S54)</f>
        <v>-</v>
      </c>
      <c r="BW54" s="19" t="str">
        <v/>
      </c>
      <c r="BX54" s="19" t="str">
        <f>IF(BW54="","",VLOOKUP(BW54,'Extrato 1'!$S$3:$U$72,3,0))</f>
        <v/>
      </c>
      <c r="BY54" s="2" t="str">
        <f>IF(BW54="","",BX54&amp;" ("&amp;VLOOKUP(BW54,'Extrato 1'!$S$3:$U$72,2,0)&amp;")")</f>
        <v/>
      </c>
      <c r="BZ54" s="19" t="str">
        <f>IF('Extrato 1'!D54='Extrato 1'!$EH$6,'Extrato 1'!E54,"")</f>
        <v/>
      </c>
      <c r="CA54" s="19" t="str">
        <f>IF(BZ54="","-",'Extrato 1'!$S54)</f>
        <v>-</v>
      </c>
      <c r="CB54" s="19" t="str">
        <v/>
      </c>
      <c r="CC54" s="19" t="str">
        <f>IF(CB54="","",VLOOKUP(CB54,'Extrato 1'!$S$3:$U$72,3,0))</f>
        <v/>
      </c>
      <c r="CD54" s="2" t="str">
        <f>IF(CB54="","",CC54&amp;" ("&amp;VLOOKUP(CB54,'Extrato 1'!$S$3:$U$72,2,0)&amp;")")</f>
        <v/>
      </c>
      <c r="CE54" s="19" t="str">
        <f>IF('Extrato 1'!D54='Extrato 1'!$EH$7,'Extrato 1'!E54,"")</f>
        <v/>
      </c>
      <c r="CF54" s="19" t="str">
        <f>IF(CE54="","-",'Extrato 1'!$S54)</f>
        <v>-</v>
      </c>
      <c r="CG54" s="19" t="str">
        <v/>
      </c>
      <c r="CH54" s="19" t="str">
        <f>IF(CG54="","",VLOOKUP(CG54,'Extrato 1'!$S$3:$U$72,3,0))</f>
        <v/>
      </c>
      <c r="CI54" s="2" t="str">
        <f>IF(CG54="","",CH54&amp;" ("&amp;VLOOKUP(CG54,'Extrato 1'!$S$3:$U$72,2,0)&amp;")")</f>
        <v/>
      </c>
      <c r="CJ54" s="19" t="str">
        <f>IF('Extrato 1'!D54='Extrato 1'!$EH$8,'Extrato 1'!E54,"")</f>
        <v/>
      </c>
      <c r="CK54" s="19" t="str">
        <f>IF(CJ54="","-",'Extrato 1'!$S54)</f>
        <v>-</v>
      </c>
      <c r="CL54" s="19" t="str">
        <v/>
      </c>
      <c r="CM54" s="19" t="str">
        <f>IF(CL54="","",VLOOKUP(CL54,'Extrato 1'!$S$3:$U$72,3,0))</f>
        <v/>
      </c>
      <c r="CN54" s="2" t="str">
        <f>IF(CL54="","",CM54&amp;" ("&amp;VLOOKUP(CL54,'Extrato 1'!$S$3:$U$72,2,0)&amp;")")</f>
        <v/>
      </c>
      <c r="CO54" s="19" t="str">
        <f>IF('Extrato 1'!D54='Extrato 1'!$EH$9,'Extrato 1'!E54,"")</f>
        <v/>
      </c>
      <c r="CP54" s="19" t="str">
        <f>IF(CO54="","-",'Extrato 1'!$S54)</f>
        <v>-</v>
      </c>
      <c r="CQ54" s="19" t="str">
        <v/>
      </c>
      <c r="CR54" s="19" t="str">
        <f>IF(CQ54="","",VLOOKUP(CQ54,'Extrato 1'!$S$3:$U$72,3,0))</f>
        <v/>
      </c>
      <c r="CS54" s="2" t="str">
        <f>IF(CQ54="","",CR54&amp;" ("&amp;VLOOKUP(CQ54,'Extrato 1'!$S$3:$U$72,2,0)&amp;")")</f>
        <v/>
      </c>
      <c r="CU54" s="19">
        <f>IF('Extrato 1'!D54='Extrato 1'!$EJ$3,'Extrato 1'!E54,"")</f>
        <v>0</v>
      </c>
      <c r="CV54" s="19" t="str">
        <f>IF(CU54="","-",'Extrato 1'!S54)</f>
        <v/>
      </c>
      <c r="CW54" s="19" t="str">
        <v/>
      </c>
      <c r="CX54" s="19" t="str">
        <f>IF(CW54="","",VLOOKUP(CW54,'Extrato 1'!$S$3:$U$72,3,0))</f>
        <v/>
      </c>
      <c r="CY54" s="2" t="str">
        <f>IF(CW54="","",CX54&amp;" ("&amp;VLOOKUP(CW54,'Extrato 1'!$S$3:$U$72,2,0)&amp;")")</f>
        <v/>
      </c>
      <c r="CZ54" s="19">
        <f>IF('Extrato 1'!D54='Extrato 1'!$EJ$4,'Extrato 1'!E54,"")</f>
        <v>0</v>
      </c>
      <c r="DA54" s="19" t="str">
        <f>IF(CZ54="","-",'Extrato 1'!$S54)</f>
        <v/>
      </c>
      <c r="DB54" s="19" t="str">
        <v/>
      </c>
      <c r="DC54" s="19" t="str">
        <f>IF(DB54="","",VLOOKUP(DB54,'Extrato 1'!$S$3:$U$72,3,0))</f>
        <v/>
      </c>
      <c r="DD54" s="2" t="str">
        <f>IF(DB54="","",DC54&amp;" ("&amp;VLOOKUP(DB54,'Extrato 1'!$S$3:$U$72,2,0)&amp;")")</f>
        <v/>
      </c>
      <c r="DE54" s="19">
        <f>IF('Extrato 1'!D54='Extrato 1'!$EJ$5,'Extrato 1'!E54,"")</f>
        <v>0</v>
      </c>
      <c r="DF54" s="19" t="str">
        <f>IF(DE54="","-",'Extrato 1'!$S54)</f>
        <v/>
      </c>
      <c r="DG54" s="19" t="str">
        <v/>
      </c>
      <c r="DH54" s="19" t="str">
        <f>IF(DG54="","",VLOOKUP(DG54,'Extrato 1'!$S$3:$U$72,3,0))</f>
        <v/>
      </c>
      <c r="DI54" s="2" t="str">
        <f>IF(DG54="","",DH54&amp;" ("&amp;VLOOKUP(DG54,'Extrato 1'!$S$3:$U$72,2,0)&amp;")")</f>
        <v/>
      </c>
      <c r="DJ54" s="19">
        <f>IF('Extrato 1'!D54='Extrato 1'!$EJ$6,'Extrato 1'!E54,"")</f>
        <v>0</v>
      </c>
      <c r="DK54" s="19" t="str">
        <f>IF(DJ54="","-",'Extrato 1'!$S54)</f>
        <v/>
      </c>
      <c r="DL54" s="19" t="str">
        <v/>
      </c>
      <c r="DM54" s="19" t="str">
        <f>IF(DL54="","",VLOOKUP(DL54,'Extrato 1'!$S$3:$U$72,3,0))</f>
        <v/>
      </c>
      <c r="DN54" s="2" t="str">
        <f>IF(DL54="","",DM54&amp;" ("&amp;VLOOKUP(DL54,'Extrato 1'!$S$3:$U$72,2,0)&amp;")")</f>
        <v/>
      </c>
      <c r="DO54" s="19">
        <f>IF('Extrato 1'!D54='Extrato 1'!$EJ$7,'Extrato 1'!E54,"")</f>
        <v>0</v>
      </c>
      <c r="DP54" s="19" t="str">
        <f>IF(DO54="","-",'Extrato 1'!$S54)</f>
        <v/>
      </c>
      <c r="DQ54" s="19" t="str">
        <v/>
      </c>
      <c r="DR54" s="19" t="str">
        <f>IF(DQ54="","",VLOOKUP(DQ54,'Extrato 1'!$S$3:$U$72,3,0))</f>
        <v/>
      </c>
      <c r="DS54" s="2" t="str">
        <f>IF(DQ54="","",DR54&amp;" ("&amp;VLOOKUP(DQ54,'Extrato 1'!$S$3:$U$72,2,0)&amp;")")</f>
        <v/>
      </c>
      <c r="DT54" s="19">
        <f>IF('Extrato 1'!D54='Extrato 1'!$EJ$8,'Extrato 1'!E54,"")</f>
        <v>0</v>
      </c>
      <c r="DU54" s="19" t="str">
        <f>IF(DT54="","-",'Extrato 1'!$S54)</f>
        <v/>
      </c>
      <c r="DV54" s="19" t="str">
        <v/>
      </c>
      <c r="DW54" s="19" t="str">
        <f>IF(DV54="","",VLOOKUP(DV54,'Extrato 1'!$S$3:$U$72,3,0))</f>
        <v/>
      </c>
      <c r="DX54" s="2" t="str">
        <f>IF(DV54="","",DW54&amp;" ("&amp;VLOOKUP(DV54,'Extrato 1'!$S$3:$U$72,2,0)&amp;")")</f>
        <v/>
      </c>
      <c r="DY54" s="19">
        <f>IF('Extrato 1'!D54='Extrato 1'!$EJ$9,'Extrato 1'!E54,"")</f>
        <v>0</v>
      </c>
      <c r="DZ54" s="19" t="str">
        <f>IF(DY54="","-",'Extrato 1'!$S54)</f>
        <v/>
      </c>
      <c r="EA54" s="19" t="str">
        <v/>
      </c>
      <c r="EB54" s="19" t="str">
        <f>IF(EA54="","",VLOOKUP(EA54,'Extrato 1'!$S$3:$U$72,3,0))</f>
        <v/>
      </c>
      <c r="EC54" s="2" t="str">
        <f>IF(EA54="","",EB54&amp;" ("&amp;VLOOKUP(EA54,'Extrato 1'!$S$3:$U$72,2,0)&amp;")")</f>
        <v/>
      </c>
      <c r="FM54" s="78">
        <v>52</v>
      </c>
      <c r="FN54" s="78" t="str">
        <f>IF('Extrato 1'!$FG$13='Extrato 1'!$GB$29,'Extrato 1'!AE54,IF('Extrato 1'!$FG$13='Extrato 1'!$GC$29,'Extrato 1'!BO54,IF('Extrato 1'!$FG$13='Extrato 1'!$EJ$2,'Extrato 1'!CY54,"")))</f>
        <v/>
      </c>
      <c r="FO54" s="78">
        <v>52</v>
      </c>
      <c r="FP54" s="78" t="str">
        <f>IF('Extrato 1'!$FG$13='Extrato 1'!$GB$29,'Extrato 1'!AJ54,IF('Extrato 1'!$FG$13='Extrato 1'!$GC$29,'Extrato 1'!BT54,IF('Extrato 1'!$FG$13='Extrato 1'!$EJ$2,'Extrato 1'!DD54,"")))</f>
        <v/>
      </c>
      <c r="FQ54" s="78">
        <v>52</v>
      </c>
      <c r="FR54" s="78" t="str">
        <f>IF('Extrato 1'!$FG$13='Extrato 1'!$GB$29,'Extrato 1'!AO54,IF('Extrato 1'!$FG$13='Extrato 1'!$GC$29,'Extrato 1'!BY54,IF('Extrato 1'!$FG$13='Extrato 1'!$EJ$2,'Extrato 1'!DI54,"")))</f>
        <v/>
      </c>
      <c r="FS54" s="78">
        <v>52</v>
      </c>
      <c r="FT54" s="78" t="str">
        <f>IF('Extrato 1'!$FG$13='Extrato 1'!$GB$29,'Extrato 1'!AT54,IF('Extrato 1'!$FG$13='Extrato 1'!$GC$29,'Extrato 1'!CD54,IF('Extrato 1'!$FG$13='Extrato 1'!$EJ$2,'Extrato 1'!DN54,"")))</f>
        <v/>
      </c>
      <c r="FU54" s="78">
        <v>52</v>
      </c>
      <c r="FV54" s="78" t="str">
        <f>IF('Extrato 1'!$FG$13='Extrato 1'!$GB$29,'Extrato 1'!AY54,IF('Extrato 1'!$FG$13='Extrato 1'!$GC$29,'Extrato 1'!CI54,IF('Extrato 1'!$FG$13='Extrato 1'!$EJ$2,'Extrato 1'!DS54,"")))</f>
        <v/>
      </c>
      <c r="FW54" s="78">
        <v>52</v>
      </c>
      <c r="FX54" s="78" t="str">
        <f>IF('Extrato 1'!$FG$13='Extrato 1'!$GB$29,'Extrato 1'!BD54,IF('Extrato 1'!$FG$13='Extrato 1'!$GC$29,'Extrato 1'!CN54,IF('Extrato 1'!$FG$13='Extrato 1'!$EJ$2,'Extrato 1'!DX54,"")))</f>
        <v/>
      </c>
      <c r="FY54" s="78">
        <v>52</v>
      </c>
      <c r="FZ54" s="78" t="str">
        <f>IF('Extrato 1'!$FG$13='Extrato 1'!$GB$29,'Extrato 1'!BI54,IF('Extrato 1'!$FG$13='Extrato 1'!$GC$29,'Extrato 1'!CS54,IF('Extrato 1'!$FG$13='Extrato 1'!$EJ$2,'Extrato 1'!EC54,"")))</f>
        <v/>
      </c>
      <c r="MB54" s="32">
        <f t="shared" si="12"/>
        <v>50</v>
      </c>
      <c r="MC54" s="32">
        <v>52</v>
      </c>
      <c r="MD54" s="32" t="str">
        <f>IF('Extrato 1'!X52=0,"",'Extrato 1'!X52)</f>
        <v/>
      </c>
      <c r="ME54" s="32"/>
      <c r="MF54" s="32"/>
      <c r="MG54" s="32"/>
      <c r="MH54" s="32"/>
      <c r="MI54" s="32"/>
      <c r="MJ54" s="32"/>
      <c r="MK54" s="32"/>
      <c r="ML54" s="32"/>
      <c r="MM54" s="32"/>
      <c r="MN54" s="32"/>
      <c r="MO54" s="32"/>
      <c r="MP54" s="32"/>
      <c r="MQ54" s="32"/>
      <c r="MR54" s="32"/>
      <c r="MS54" s="32"/>
      <c r="MT54" s="32"/>
      <c r="MU54" s="32"/>
      <c r="MV54" s="32"/>
      <c r="MW54" s="32"/>
      <c r="MX54" s="32"/>
      <c r="MY54" s="32"/>
      <c r="MZ54" s="32"/>
      <c r="NA54" s="32"/>
      <c r="NB54" s="32"/>
      <c r="NC54" s="32"/>
      <c r="ND54" s="32"/>
      <c r="NE54" s="32"/>
    </row>
    <row r="55" spans="2:369" ht="15" customHeight="1" x14ac:dyDescent="0.25">
      <c r="B55" s="19">
        <f>'Extrato 1'!MC57</f>
        <v>55</v>
      </c>
      <c r="C55" s="7">
        <f>Esboço!AX53</f>
        <v>53</v>
      </c>
      <c r="D55" s="4"/>
      <c r="E55" s="3"/>
      <c r="F55" s="19" t="str">
        <f t="shared" si="0"/>
        <v>-</v>
      </c>
      <c r="G55" s="19" t="str">
        <f t="shared" si="1"/>
        <v>-</v>
      </c>
      <c r="H55" s="22" t="str">
        <v/>
      </c>
      <c r="I55" s="22" t="str">
        <v/>
      </c>
      <c r="J55" s="76" t="str">
        <f>IFERROR(IF('Análise Quantitativa'!$D$30="Máximo",RANK(D55,$D$3:$D$72,0),IF('Análise Quantitativa'!$D$30="Mínimo",RANK(D55,$D$3:$D$72,1),IF('Análise Quantitativa'!$D$30="- Mínimo",RANK(D55,$D$3:$D$72,1),""))),"")</f>
        <v/>
      </c>
      <c r="K55" s="76" t="str">
        <f>IFERROR(IF('Análise Quantitativa'!$D$30="Máximo",_xlfn.RANK.EQ(D55,$D$3:$D$72,0)+COUNTIF($D$3:D55,D55)-1,IF('Análise Quantitativa'!$D$30="Mínimo",_xlfn.RANK.EQ(D55,$D$3:$D$72,1)+COUNTIF($D$3:D55,D55)-1,IF('Análise Quantitativa'!$D$30="- Mínimo",_xlfn.RANK.EQ(D55,$D$3:$D$72,1)+COUNTIF($D$3:D55,D55)-1,""))),"")</f>
        <v/>
      </c>
      <c r="L55" s="6" t="str">
        <f>IFERROR(IF(ISBLANK(D55),"",IF(AND(D55&gt;'Extrato 1'!$EW$3),'Extrato 1'!$HR$2,IF(AND(D55&lt;'Extrato 1'!$EX$3),'Extrato 1'!$HQ$2,'Extrato 1'!$HP$2))),"")</f>
        <v/>
      </c>
      <c r="M55" s="6" t="e">
        <f>IF((((IF(AND('Extrato 1'!D55&gt;'Extrato 1'!$EW$3),(('Extrato 1'!$EW$3-'Extrato 1'!D55)/'Extrato 1'!D55),IF(AND('Extrato 1'!D55&lt;'Extrato 1'!$EX$3),(('Extrato 1'!$EX$3-'Extrato 1'!D55)/'Extrato 1'!D55),'Extrato 1'!$HW$2)))))&lt;0,IF(AND('Extrato 1'!D55&gt;'Extrato 1'!$EW$3),(('Extrato 1'!$EW$3-'Extrato 1'!D55)/'Extrato 1'!D55),IF(AND('Extrato 1'!D55&lt;'Extrato 1'!$EX$3),(('Extrato 1'!$EX$3-'Extrato 1'!D55)/'Extrato 1'!D55),'Extrato 1'!$HW$2))*-1,IF(AND('Extrato 1'!D55&gt;'Extrato 1'!$EW$3),(('Extrato 1'!$EW$3-'Extrato 1'!D55)/'Extrato 1'!D55),IF(AND('Extrato 1'!D55&lt;'Extrato 1'!$EX$3),(('Extrato 1'!$EX$3-'Extrato 1'!D55)/'Extrato 1'!D55),'Extrato 1'!$HW$2)))</f>
        <v>#DIV/0!</v>
      </c>
      <c r="N55" s="6" t="str">
        <f>IF(AND(D55&gt;'Extrato 1'!$EW$3),M55,"")</f>
        <v/>
      </c>
      <c r="O55" s="6" t="e">
        <f>IF(D55&lt;'Extrato 1'!$EX$3,M55,"")</f>
        <v>#DIV/0!</v>
      </c>
      <c r="P55" s="5" t="str">
        <f>IF('Extrato 1'!L55='Extrato 1'!$HP$2,'Extrato 1'!D55,"")</f>
        <v/>
      </c>
      <c r="Q55" s="4" t="str">
        <f>IF(ISNA(HLOOKUP($Q$2,'Extrato 1'!$ME$3:$NE$74,B55,0)),"",IF(HLOOKUP($Q$2,'Extrato 1'!$ME$3:$NE$74,B55,0)="","",IF(HLOOKUP($Q$2,'Extrato 1'!$ME$3:$NE$74,B55,0)=0,"",HLOOKUP($Q$2,'Extrato 1'!$ME$3:$NE$74,B55,0))))</f>
        <v/>
      </c>
      <c r="S55" s="77" t="str">
        <f t="shared" si="6"/>
        <v/>
      </c>
      <c r="T55" s="19" t="str">
        <f t="shared" si="2"/>
        <v/>
      </c>
      <c r="U55" s="3"/>
      <c r="V55" s="19" t="str">
        <f t="shared" si="3"/>
        <v/>
      </c>
      <c r="X55" s="19" t="str">
        <f t="shared" si="4"/>
        <v/>
      </c>
      <c r="Y55" s="19" t="str">
        <f t="shared" si="5"/>
        <v/>
      </c>
      <c r="AA55" s="19" t="str">
        <f>IF('Extrato 1'!D55='Extrato 1'!$EF$3,'Extrato 1'!E55,"")</f>
        <v/>
      </c>
      <c r="AB55" s="19" t="str">
        <f>IF(AA55="","-",'Extrato 1'!S55)</f>
        <v>-</v>
      </c>
      <c r="AC55" s="19" t="str">
        <v/>
      </c>
      <c r="AD55" s="19" t="str">
        <f>IF(AC55="","",VLOOKUP(AC55,'Extrato 1'!$S$3:$U$72,3,0))</f>
        <v/>
      </c>
      <c r="AE55" s="2" t="str">
        <f>IF(AC55="","",AD55&amp;" ("&amp;VLOOKUP(AC55,'Extrato 1'!$S$3:$U$72,2,0)&amp;")")</f>
        <v/>
      </c>
      <c r="AF55" s="19" t="str">
        <f>IF('Extrato 1'!D55='Extrato 1'!$EF$4,'Extrato 1'!E55,"")</f>
        <v/>
      </c>
      <c r="AG55" s="19" t="str">
        <f>IF(AF55="","-",'Extrato 1'!$S55)</f>
        <v>-</v>
      </c>
      <c r="AH55" s="19" t="str">
        <v/>
      </c>
      <c r="AI55" s="19" t="str">
        <f>IF(AH55="","",VLOOKUP(AH55,'Extrato 1'!$S$3:$U$72,3,0))</f>
        <v/>
      </c>
      <c r="AJ55" s="2" t="str">
        <f>IF(AH55="","",AI55&amp;" ("&amp;VLOOKUP(AH55,'Extrato 1'!$S$3:$U$72,2,0)&amp;")")</f>
        <v/>
      </c>
      <c r="AK55" s="19" t="str">
        <f>IF('Extrato 1'!D55='Extrato 1'!$EF$5,'Extrato 1'!E55,"")</f>
        <v/>
      </c>
      <c r="AL55" s="19" t="str">
        <f>IF(AK55="","-",'Extrato 1'!$S55)</f>
        <v>-</v>
      </c>
      <c r="AM55" s="19" t="str">
        <v/>
      </c>
      <c r="AN55" s="19" t="str">
        <f>IF(AM55="","",VLOOKUP(AM55,'Extrato 1'!$S$3:$U$72,3,0))</f>
        <v/>
      </c>
      <c r="AO55" s="2" t="str">
        <f>IF(AM55="","",AN55&amp;" ("&amp;VLOOKUP(AM55,'Extrato 1'!$S$3:$U$72,2,0)&amp;")")</f>
        <v/>
      </c>
      <c r="AP55" s="19" t="str">
        <f>IF('Extrato 1'!D55='Extrato 1'!$EF$6,'Extrato 1'!E55,"")</f>
        <v/>
      </c>
      <c r="AQ55" s="19" t="str">
        <f>IF(AP55="","-",'Extrato 1'!$S55)</f>
        <v>-</v>
      </c>
      <c r="AR55" s="19" t="str">
        <v/>
      </c>
      <c r="AS55" s="19" t="str">
        <f>IF(AR55="","",VLOOKUP(AR55,'Extrato 1'!$S$3:$U$72,3,0))</f>
        <v/>
      </c>
      <c r="AT55" s="2" t="str">
        <f>IF(AR55="","",AS55&amp;" ("&amp;VLOOKUP(AR55,'Extrato 1'!$S$3:$U$72,2,0)&amp;")")</f>
        <v/>
      </c>
      <c r="AU55" s="19" t="str">
        <f>IF('Extrato 1'!D55='Extrato 1'!$EF$7,'Extrato 1'!E55,"")</f>
        <v/>
      </c>
      <c r="AV55" s="19" t="str">
        <f>IF(AU55="","-",'Extrato 1'!$S55)</f>
        <v>-</v>
      </c>
      <c r="AW55" s="19" t="str">
        <v/>
      </c>
      <c r="AX55" s="19" t="str">
        <f>IF(AW55="","",VLOOKUP(AW55,'Extrato 1'!$S$3:$U$72,3,0))</f>
        <v/>
      </c>
      <c r="AY55" s="2" t="str">
        <f>IF(AW55="","",AX55&amp;" ("&amp;VLOOKUP(AW55,'Extrato 1'!$S$3:$U$72,2,0)&amp;")")</f>
        <v/>
      </c>
      <c r="AZ55" s="19" t="str">
        <f>IF('Extrato 1'!D55='Extrato 1'!$EF$8,'Extrato 1'!E55,"")</f>
        <v/>
      </c>
      <c r="BA55" s="19" t="str">
        <f>IF(AZ55="","-",'Extrato 1'!$S55)</f>
        <v>-</v>
      </c>
      <c r="BB55" s="19" t="str">
        <v/>
      </c>
      <c r="BC55" s="19" t="str">
        <f>IF(BB55="","",VLOOKUP(BB55,'Extrato 1'!$S$3:$U$72,3,0))</f>
        <v/>
      </c>
      <c r="BD55" s="2" t="str">
        <f>IF(BB55="","",BC55&amp;" ("&amp;VLOOKUP(BB55,'Extrato 1'!$S$3:$U$72,2,0)&amp;")")</f>
        <v/>
      </c>
      <c r="BE55" s="19" t="str">
        <f>IF('Extrato 1'!D55='Extrato 1'!$EF$9,'Extrato 1'!E55,"")</f>
        <v/>
      </c>
      <c r="BF55" s="19" t="str">
        <f>IF(BE55="","-",'Extrato 1'!$S55)</f>
        <v>-</v>
      </c>
      <c r="BG55" s="19" t="str">
        <v/>
      </c>
      <c r="BH55" s="19" t="str">
        <f>IF(BG55="","",VLOOKUP(BG55,'Extrato 1'!$S$3:$U$72,3,0))</f>
        <v/>
      </c>
      <c r="BI55" s="2" t="str">
        <f>IF(BG55="","",BH55&amp;" ("&amp;VLOOKUP(BG55,'Extrato 1'!$S$3:$U$72,2,0)&amp;")")</f>
        <v/>
      </c>
      <c r="BK55" s="19" t="str">
        <f>IF('Extrato 1'!D55='Extrato 1'!$EH$3,'Extrato 1'!E55,"")</f>
        <v/>
      </c>
      <c r="BL55" s="19" t="str">
        <f>IF(BK55="","-",'Extrato 1'!S55)</f>
        <v>-</v>
      </c>
      <c r="BM55" s="19" t="str">
        <v/>
      </c>
      <c r="BN55" s="19" t="str">
        <f>IF(BM55="","",VLOOKUP(BM55,'Extrato 1'!$S$3:$U$72,3,0))</f>
        <v/>
      </c>
      <c r="BO55" s="2" t="str">
        <f>IF(BM55="","",BN55&amp;" ("&amp;VLOOKUP(BM55,'Extrato 1'!$S$3:$U$72,2,0)&amp;")")</f>
        <v/>
      </c>
      <c r="BP55" s="19" t="str">
        <f>IF('Extrato 1'!D55='Extrato 1'!$EH$4,'Extrato 1'!E55,"")</f>
        <v/>
      </c>
      <c r="BQ55" s="19" t="str">
        <f>IF(BP55="","-",'Extrato 1'!$S55)</f>
        <v>-</v>
      </c>
      <c r="BR55" s="19" t="str">
        <v/>
      </c>
      <c r="BS55" s="19" t="str">
        <f>IF(BR55="","",VLOOKUP(BR55,'Extrato 1'!$S$3:$U$72,3,0))</f>
        <v/>
      </c>
      <c r="BT55" s="2" t="str">
        <f>IF(BR55="","",BS55&amp;" ("&amp;VLOOKUP(BR55,'Extrato 1'!$S$3:$U$72,2,0)&amp;")")</f>
        <v/>
      </c>
      <c r="BU55" s="19" t="str">
        <f>IF('Extrato 1'!D55='Extrato 1'!$EH$5,'Extrato 1'!E55,"")</f>
        <v/>
      </c>
      <c r="BV55" s="19" t="str">
        <f>IF(BU55="","-",'Extrato 1'!$S55)</f>
        <v>-</v>
      </c>
      <c r="BW55" s="19" t="str">
        <v/>
      </c>
      <c r="BX55" s="19" t="str">
        <f>IF(BW55="","",VLOOKUP(BW55,'Extrato 1'!$S$3:$U$72,3,0))</f>
        <v/>
      </c>
      <c r="BY55" s="2" t="str">
        <f>IF(BW55="","",BX55&amp;" ("&amp;VLOOKUP(BW55,'Extrato 1'!$S$3:$U$72,2,0)&amp;")")</f>
        <v/>
      </c>
      <c r="BZ55" s="19" t="str">
        <f>IF('Extrato 1'!D55='Extrato 1'!$EH$6,'Extrato 1'!E55,"")</f>
        <v/>
      </c>
      <c r="CA55" s="19" t="str">
        <f>IF(BZ55="","-",'Extrato 1'!$S55)</f>
        <v>-</v>
      </c>
      <c r="CB55" s="19" t="str">
        <v/>
      </c>
      <c r="CC55" s="19" t="str">
        <f>IF(CB55="","",VLOOKUP(CB55,'Extrato 1'!$S$3:$U$72,3,0))</f>
        <v/>
      </c>
      <c r="CD55" s="2" t="str">
        <f>IF(CB55="","",CC55&amp;" ("&amp;VLOOKUP(CB55,'Extrato 1'!$S$3:$U$72,2,0)&amp;")")</f>
        <v/>
      </c>
      <c r="CE55" s="19" t="str">
        <f>IF('Extrato 1'!D55='Extrato 1'!$EH$7,'Extrato 1'!E55,"")</f>
        <v/>
      </c>
      <c r="CF55" s="19" t="str">
        <f>IF(CE55="","-",'Extrato 1'!$S55)</f>
        <v>-</v>
      </c>
      <c r="CG55" s="19" t="str">
        <v/>
      </c>
      <c r="CH55" s="19" t="str">
        <f>IF(CG55="","",VLOOKUP(CG55,'Extrato 1'!$S$3:$U$72,3,0))</f>
        <v/>
      </c>
      <c r="CI55" s="2" t="str">
        <f>IF(CG55="","",CH55&amp;" ("&amp;VLOOKUP(CG55,'Extrato 1'!$S$3:$U$72,2,0)&amp;")")</f>
        <v/>
      </c>
      <c r="CJ55" s="19" t="str">
        <f>IF('Extrato 1'!D55='Extrato 1'!$EH$8,'Extrato 1'!E55,"")</f>
        <v/>
      </c>
      <c r="CK55" s="19" t="str">
        <f>IF(CJ55="","-",'Extrato 1'!$S55)</f>
        <v>-</v>
      </c>
      <c r="CL55" s="19" t="str">
        <v/>
      </c>
      <c r="CM55" s="19" t="str">
        <f>IF(CL55="","",VLOOKUP(CL55,'Extrato 1'!$S$3:$U$72,3,0))</f>
        <v/>
      </c>
      <c r="CN55" s="2" t="str">
        <f>IF(CL55="","",CM55&amp;" ("&amp;VLOOKUP(CL55,'Extrato 1'!$S$3:$U$72,2,0)&amp;")")</f>
        <v/>
      </c>
      <c r="CO55" s="19" t="str">
        <f>IF('Extrato 1'!D55='Extrato 1'!$EH$9,'Extrato 1'!E55,"")</f>
        <v/>
      </c>
      <c r="CP55" s="19" t="str">
        <f>IF(CO55="","-",'Extrato 1'!$S55)</f>
        <v>-</v>
      </c>
      <c r="CQ55" s="19" t="str">
        <v/>
      </c>
      <c r="CR55" s="19" t="str">
        <f>IF(CQ55="","",VLOOKUP(CQ55,'Extrato 1'!$S$3:$U$72,3,0))</f>
        <v/>
      </c>
      <c r="CS55" s="2" t="str">
        <f>IF(CQ55="","",CR55&amp;" ("&amp;VLOOKUP(CQ55,'Extrato 1'!$S$3:$U$72,2,0)&amp;")")</f>
        <v/>
      </c>
      <c r="CU55" s="19">
        <f>IF('Extrato 1'!D55='Extrato 1'!$EJ$3,'Extrato 1'!E55,"")</f>
        <v>0</v>
      </c>
      <c r="CV55" s="19" t="str">
        <f>IF(CU55="","-",'Extrato 1'!S55)</f>
        <v/>
      </c>
      <c r="CW55" s="19" t="str">
        <v/>
      </c>
      <c r="CX55" s="19" t="str">
        <f>IF(CW55="","",VLOOKUP(CW55,'Extrato 1'!$S$3:$U$72,3,0))</f>
        <v/>
      </c>
      <c r="CY55" s="2" t="str">
        <f>IF(CW55="","",CX55&amp;" ("&amp;VLOOKUP(CW55,'Extrato 1'!$S$3:$U$72,2,0)&amp;")")</f>
        <v/>
      </c>
      <c r="CZ55" s="19">
        <f>IF('Extrato 1'!D55='Extrato 1'!$EJ$4,'Extrato 1'!E55,"")</f>
        <v>0</v>
      </c>
      <c r="DA55" s="19" t="str">
        <f>IF(CZ55="","-",'Extrato 1'!$S55)</f>
        <v/>
      </c>
      <c r="DB55" s="19" t="str">
        <v/>
      </c>
      <c r="DC55" s="19" t="str">
        <f>IF(DB55="","",VLOOKUP(DB55,'Extrato 1'!$S$3:$U$72,3,0))</f>
        <v/>
      </c>
      <c r="DD55" s="2" t="str">
        <f>IF(DB55="","",DC55&amp;" ("&amp;VLOOKUP(DB55,'Extrato 1'!$S$3:$U$72,2,0)&amp;")")</f>
        <v/>
      </c>
      <c r="DE55" s="19">
        <f>IF('Extrato 1'!D55='Extrato 1'!$EJ$5,'Extrato 1'!E55,"")</f>
        <v>0</v>
      </c>
      <c r="DF55" s="19" t="str">
        <f>IF(DE55="","-",'Extrato 1'!$S55)</f>
        <v/>
      </c>
      <c r="DG55" s="19" t="str">
        <v/>
      </c>
      <c r="DH55" s="19" t="str">
        <f>IF(DG55="","",VLOOKUP(DG55,'Extrato 1'!$S$3:$U$72,3,0))</f>
        <v/>
      </c>
      <c r="DI55" s="2" t="str">
        <f>IF(DG55="","",DH55&amp;" ("&amp;VLOOKUP(DG55,'Extrato 1'!$S$3:$U$72,2,0)&amp;")")</f>
        <v/>
      </c>
      <c r="DJ55" s="19">
        <f>IF('Extrato 1'!D55='Extrato 1'!$EJ$6,'Extrato 1'!E55,"")</f>
        <v>0</v>
      </c>
      <c r="DK55" s="19" t="str">
        <f>IF(DJ55="","-",'Extrato 1'!$S55)</f>
        <v/>
      </c>
      <c r="DL55" s="19" t="str">
        <v/>
      </c>
      <c r="DM55" s="19" t="str">
        <f>IF(DL55="","",VLOOKUP(DL55,'Extrato 1'!$S$3:$U$72,3,0))</f>
        <v/>
      </c>
      <c r="DN55" s="2" t="str">
        <f>IF(DL55="","",DM55&amp;" ("&amp;VLOOKUP(DL55,'Extrato 1'!$S$3:$U$72,2,0)&amp;")")</f>
        <v/>
      </c>
      <c r="DO55" s="19">
        <f>IF('Extrato 1'!D55='Extrato 1'!$EJ$7,'Extrato 1'!E55,"")</f>
        <v>0</v>
      </c>
      <c r="DP55" s="19" t="str">
        <f>IF(DO55="","-",'Extrato 1'!$S55)</f>
        <v/>
      </c>
      <c r="DQ55" s="19" t="str">
        <v/>
      </c>
      <c r="DR55" s="19" t="str">
        <f>IF(DQ55="","",VLOOKUP(DQ55,'Extrato 1'!$S$3:$U$72,3,0))</f>
        <v/>
      </c>
      <c r="DS55" s="2" t="str">
        <f>IF(DQ55="","",DR55&amp;" ("&amp;VLOOKUP(DQ55,'Extrato 1'!$S$3:$U$72,2,0)&amp;")")</f>
        <v/>
      </c>
      <c r="DT55" s="19">
        <f>IF('Extrato 1'!D55='Extrato 1'!$EJ$8,'Extrato 1'!E55,"")</f>
        <v>0</v>
      </c>
      <c r="DU55" s="19" t="str">
        <f>IF(DT55="","-",'Extrato 1'!$S55)</f>
        <v/>
      </c>
      <c r="DV55" s="19" t="str">
        <v/>
      </c>
      <c r="DW55" s="19" t="str">
        <f>IF(DV55="","",VLOOKUP(DV55,'Extrato 1'!$S$3:$U$72,3,0))</f>
        <v/>
      </c>
      <c r="DX55" s="2" t="str">
        <f>IF(DV55="","",DW55&amp;" ("&amp;VLOOKUP(DV55,'Extrato 1'!$S$3:$U$72,2,0)&amp;")")</f>
        <v/>
      </c>
      <c r="DY55" s="19">
        <f>IF('Extrato 1'!D55='Extrato 1'!$EJ$9,'Extrato 1'!E55,"")</f>
        <v>0</v>
      </c>
      <c r="DZ55" s="19" t="str">
        <f>IF(DY55="","-",'Extrato 1'!$S55)</f>
        <v/>
      </c>
      <c r="EA55" s="19" t="str">
        <v/>
      </c>
      <c r="EB55" s="19" t="str">
        <f>IF(EA55="","",VLOOKUP(EA55,'Extrato 1'!$S$3:$U$72,3,0))</f>
        <v/>
      </c>
      <c r="EC55" s="2" t="str">
        <f>IF(EA55="","",EB55&amp;" ("&amp;VLOOKUP(EA55,'Extrato 1'!$S$3:$U$72,2,0)&amp;")")</f>
        <v/>
      </c>
      <c r="FM55" s="78">
        <v>53</v>
      </c>
      <c r="FN55" s="78" t="str">
        <f>IF('Extrato 1'!$FG$13='Extrato 1'!$GB$29,'Extrato 1'!AE55,IF('Extrato 1'!$FG$13='Extrato 1'!$GC$29,'Extrato 1'!BO55,IF('Extrato 1'!$FG$13='Extrato 1'!$EJ$2,'Extrato 1'!CY55,"")))</f>
        <v/>
      </c>
      <c r="FO55" s="78">
        <v>53</v>
      </c>
      <c r="FP55" s="78" t="str">
        <f>IF('Extrato 1'!$FG$13='Extrato 1'!$GB$29,'Extrato 1'!AJ55,IF('Extrato 1'!$FG$13='Extrato 1'!$GC$29,'Extrato 1'!BT55,IF('Extrato 1'!$FG$13='Extrato 1'!$EJ$2,'Extrato 1'!DD55,"")))</f>
        <v/>
      </c>
      <c r="FQ55" s="78">
        <v>53</v>
      </c>
      <c r="FR55" s="78" t="str">
        <f>IF('Extrato 1'!$FG$13='Extrato 1'!$GB$29,'Extrato 1'!AO55,IF('Extrato 1'!$FG$13='Extrato 1'!$GC$29,'Extrato 1'!BY55,IF('Extrato 1'!$FG$13='Extrato 1'!$EJ$2,'Extrato 1'!DI55,"")))</f>
        <v/>
      </c>
      <c r="FS55" s="78">
        <v>53</v>
      </c>
      <c r="FT55" s="78" t="str">
        <f>IF('Extrato 1'!$FG$13='Extrato 1'!$GB$29,'Extrato 1'!AT55,IF('Extrato 1'!$FG$13='Extrato 1'!$GC$29,'Extrato 1'!CD55,IF('Extrato 1'!$FG$13='Extrato 1'!$EJ$2,'Extrato 1'!DN55,"")))</f>
        <v/>
      </c>
      <c r="FU55" s="78">
        <v>53</v>
      </c>
      <c r="FV55" s="78" t="str">
        <f>IF('Extrato 1'!$FG$13='Extrato 1'!$GB$29,'Extrato 1'!AY55,IF('Extrato 1'!$FG$13='Extrato 1'!$GC$29,'Extrato 1'!CI55,IF('Extrato 1'!$FG$13='Extrato 1'!$EJ$2,'Extrato 1'!DS55,"")))</f>
        <v/>
      </c>
      <c r="FW55" s="78">
        <v>53</v>
      </c>
      <c r="FX55" s="78" t="str">
        <f>IF('Extrato 1'!$FG$13='Extrato 1'!$GB$29,'Extrato 1'!BD55,IF('Extrato 1'!$FG$13='Extrato 1'!$GC$29,'Extrato 1'!CN55,IF('Extrato 1'!$FG$13='Extrato 1'!$EJ$2,'Extrato 1'!DX55,"")))</f>
        <v/>
      </c>
      <c r="FY55" s="78">
        <v>53</v>
      </c>
      <c r="FZ55" s="78" t="str">
        <f>IF('Extrato 1'!$FG$13='Extrato 1'!$GB$29,'Extrato 1'!BI55,IF('Extrato 1'!$FG$13='Extrato 1'!$GC$29,'Extrato 1'!CS55,IF('Extrato 1'!$FG$13='Extrato 1'!$EJ$2,'Extrato 1'!EC55,"")))</f>
        <v/>
      </c>
      <c r="MB55" s="32">
        <f t="shared" si="12"/>
        <v>51</v>
      </c>
      <c r="MC55" s="32">
        <v>53</v>
      </c>
      <c r="MD55" s="32" t="str">
        <f>IF('Extrato 1'!X53=0,"",'Extrato 1'!X53)</f>
        <v/>
      </c>
      <c r="ME55" s="32"/>
      <c r="MF55" s="32"/>
      <c r="MG55" s="32"/>
      <c r="MH55" s="32"/>
      <c r="MI55" s="32"/>
      <c r="MJ55" s="32"/>
      <c r="MK55" s="32"/>
      <c r="ML55" s="32"/>
      <c r="MM55" s="32"/>
      <c r="MN55" s="32"/>
      <c r="MO55" s="32"/>
      <c r="MP55" s="32"/>
      <c r="MQ55" s="32"/>
      <c r="MR55" s="32"/>
      <c r="MS55" s="32"/>
      <c r="MT55" s="32"/>
      <c r="MU55" s="32"/>
      <c r="MV55" s="32"/>
      <c r="MW55" s="32"/>
      <c r="MX55" s="32"/>
      <c r="MY55" s="32"/>
      <c r="MZ55" s="32"/>
      <c r="NA55" s="32"/>
      <c r="NB55" s="32"/>
      <c r="NC55" s="32"/>
      <c r="ND55" s="32"/>
      <c r="NE55" s="32"/>
    </row>
    <row r="56" spans="2:369" ht="15" customHeight="1" x14ac:dyDescent="0.25">
      <c r="B56" s="19">
        <f>'Extrato 1'!MC58</f>
        <v>56</v>
      </c>
      <c r="C56" s="7">
        <f>Esboço!AX54</f>
        <v>54</v>
      </c>
      <c r="D56" s="4"/>
      <c r="E56" s="3"/>
      <c r="F56" s="19" t="str">
        <f t="shared" si="0"/>
        <v>-</v>
      </c>
      <c r="G56" s="19" t="str">
        <f t="shared" si="1"/>
        <v>-</v>
      </c>
      <c r="H56" s="22" t="str">
        <v/>
      </c>
      <c r="I56" s="22" t="str">
        <v/>
      </c>
      <c r="J56" s="76" t="str">
        <f>IFERROR(IF('Análise Quantitativa'!$D$30="Máximo",RANK(D56,$D$3:$D$72,0),IF('Análise Quantitativa'!$D$30="Mínimo",RANK(D56,$D$3:$D$72,1),IF('Análise Quantitativa'!$D$30="- Mínimo",RANK(D56,$D$3:$D$72,1),""))),"")</f>
        <v/>
      </c>
      <c r="K56" s="76" t="str">
        <f>IFERROR(IF('Análise Quantitativa'!$D$30="Máximo",_xlfn.RANK.EQ(D56,$D$3:$D$72,0)+COUNTIF($D$3:D56,D56)-1,IF('Análise Quantitativa'!$D$30="Mínimo",_xlfn.RANK.EQ(D56,$D$3:$D$72,1)+COUNTIF($D$3:D56,D56)-1,IF('Análise Quantitativa'!$D$30="- Mínimo",_xlfn.RANK.EQ(D56,$D$3:$D$72,1)+COUNTIF($D$3:D56,D56)-1,""))),"")</f>
        <v/>
      </c>
      <c r="L56" s="6" t="str">
        <f>IFERROR(IF(ISBLANK(D56),"",IF(AND(D56&gt;'Extrato 1'!$EW$3),'Extrato 1'!$HR$2,IF(AND(D56&lt;'Extrato 1'!$EX$3),'Extrato 1'!$HQ$2,'Extrato 1'!$HP$2))),"")</f>
        <v/>
      </c>
      <c r="M56" s="6" t="e">
        <f>IF((((IF(AND('Extrato 1'!D56&gt;'Extrato 1'!$EW$3),(('Extrato 1'!$EW$3-'Extrato 1'!D56)/'Extrato 1'!D56),IF(AND('Extrato 1'!D56&lt;'Extrato 1'!$EX$3),(('Extrato 1'!$EX$3-'Extrato 1'!D56)/'Extrato 1'!D56),'Extrato 1'!$HW$2)))))&lt;0,IF(AND('Extrato 1'!D56&gt;'Extrato 1'!$EW$3),(('Extrato 1'!$EW$3-'Extrato 1'!D56)/'Extrato 1'!D56),IF(AND('Extrato 1'!D56&lt;'Extrato 1'!$EX$3),(('Extrato 1'!$EX$3-'Extrato 1'!D56)/'Extrato 1'!D56),'Extrato 1'!$HW$2))*-1,IF(AND('Extrato 1'!D56&gt;'Extrato 1'!$EW$3),(('Extrato 1'!$EW$3-'Extrato 1'!D56)/'Extrato 1'!D56),IF(AND('Extrato 1'!D56&lt;'Extrato 1'!$EX$3),(('Extrato 1'!$EX$3-'Extrato 1'!D56)/'Extrato 1'!D56),'Extrato 1'!$HW$2)))</f>
        <v>#DIV/0!</v>
      </c>
      <c r="N56" s="6" t="str">
        <f>IF(AND(D56&gt;'Extrato 1'!$EW$3),M56,"")</f>
        <v/>
      </c>
      <c r="O56" s="6" t="e">
        <f>IF(D56&lt;'Extrato 1'!$EX$3,M56,"")</f>
        <v>#DIV/0!</v>
      </c>
      <c r="P56" s="5" t="str">
        <f>IF('Extrato 1'!L56='Extrato 1'!$HP$2,'Extrato 1'!D56,"")</f>
        <v/>
      </c>
      <c r="Q56" s="4" t="str">
        <f>IF(ISNA(HLOOKUP($Q$2,'Extrato 1'!$ME$3:$NE$74,B56,0)),"",IF(HLOOKUP($Q$2,'Extrato 1'!$ME$3:$NE$74,B56,0)="","",IF(HLOOKUP($Q$2,'Extrato 1'!$ME$3:$NE$74,B56,0)=0,"",HLOOKUP($Q$2,'Extrato 1'!$ME$3:$NE$74,B56,0))))</f>
        <v/>
      </c>
      <c r="S56" s="77" t="str">
        <f t="shared" si="6"/>
        <v/>
      </c>
      <c r="T56" s="19" t="str">
        <f t="shared" si="2"/>
        <v/>
      </c>
      <c r="U56" s="3"/>
      <c r="V56" s="19" t="str">
        <f t="shared" si="3"/>
        <v/>
      </c>
      <c r="X56" s="19" t="str">
        <f t="shared" si="4"/>
        <v/>
      </c>
      <c r="Y56" s="19" t="str">
        <f t="shared" si="5"/>
        <v/>
      </c>
      <c r="AA56" s="19" t="str">
        <f>IF('Extrato 1'!D56='Extrato 1'!$EF$3,'Extrato 1'!E56,"")</f>
        <v/>
      </c>
      <c r="AB56" s="19" t="str">
        <f>IF(AA56="","-",'Extrato 1'!S56)</f>
        <v>-</v>
      </c>
      <c r="AC56" s="19" t="str">
        <v/>
      </c>
      <c r="AD56" s="19" t="str">
        <f>IF(AC56="","",VLOOKUP(AC56,'Extrato 1'!$S$3:$U$72,3,0))</f>
        <v/>
      </c>
      <c r="AE56" s="2" t="str">
        <f>IF(AC56="","",AD56&amp;" ("&amp;VLOOKUP(AC56,'Extrato 1'!$S$3:$U$72,2,0)&amp;")")</f>
        <v/>
      </c>
      <c r="AF56" s="19" t="str">
        <f>IF('Extrato 1'!D56='Extrato 1'!$EF$4,'Extrato 1'!E56,"")</f>
        <v/>
      </c>
      <c r="AG56" s="19" t="str">
        <f>IF(AF56="","-",'Extrato 1'!$S56)</f>
        <v>-</v>
      </c>
      <c r="AH56" s="19" t="str">
        <v/>
      </c>
      <c r="AI56" s="19" t="str">
        <f>IF(AH56="","",VLOOKUP(AH56,'Extrato 1'!$S$3:$U$72,3,0))</f>
        <v/>
      </c>
      <c r="AJ56" s="2" t="str">
        <f>IF(AH56="","",AI56&amp;" ("&amp;VLOOKUP(AH56,'Extrato 1'!$S$3:$U$72,2,0)&amp;")")</f>
        <v/>
      </c>
      <c r="AK56" s="19" t="str">
        <f>IF('Extrato 1'!D56='Extrato 1'!$EF$5,'Extrato 1'!E56,"")</f>
        <v/>
      </c>
      <c r="AL56" s="19" t="str">
        <f>IF(AK56="","-",'Extrato 1'!$S56)</f>
        <v>-</v>
      </c>
      <c r="AM56" s="19" t="str">
        <v/>
      </c>
      <c r="AN56" s="19" t="str">
        <f>IF(AM56="","",VLOOKUP(AM56,'Extrato 1'!$S$3:$U$72,3,0))</f>
        <v/>
      </c>
      <c r="AO56" s="2" t="str">
        <f>IF(AM56="","",AN56&amp;" ("&amp;VLOOKUP(AM56,'Extrato 1'!$S$3:$U$72,2,0)&amp;")")</f>
        <v/>
      </c>
      <c r="AP56" s="19" t="str">
        <f>IF('Extrato 1'!D56='Extrato 1'!$EF$6,'Extrato 1'!E56,"")</f>
        <v/>
      </c>
      <c r="AQ56" s="19" t="str">
        <f>IF(AP56="","-",'Extrato 1'!$S56)</f>
        <v>-</v>
      </c>
      <c r="AR56" s="19" t="str">
        <v/>
      </c>
      <c r="AS56" s="19" t="str">
        <f>IF(AR56="","",VLOOKUP(AR56,'Extrato 1'!$S$3:$U$72,3,0))</f>
        <v/>
      </c>
      <c r="AT56" s="2" t="str">
        <f>IF(AR56="","",AS56&amp;" ("&amp;VLOOKUP(AR56,'Extrato 1'!$S$3:$U$72,2,0)&amp;")")</f>
        <v/>
      </c>
      <c r="AU56" s="19" t="str">
        <f>IF('Extrato 1'!D56='Extrato 1'!$EF$7,'Extrato 1'!E56,"")</f>
        <v/>
      </c>
      <c r="AV56" s="19" t="str">
        <f>IF(AU56="","-",'Extrato 1'!$S56)</f>
        <v>-</v>
      </c>
      <c r="AW56" s="19" t="str">
        <v/>
      </c>
      <c r="AX56" s="19" t="str">
        <f>IF(AW56="","",VLOOKUP(AW56,'Extrato 1'!$S$3:$U$72,3,0))</f>
        <v/>
      </c>
      <c r="AY56" s="2" t="str">
        <f>IF(AW56="","",AX56&amp;" ("&amp;VLOOKUP(AW56,'Extrato 1'!$S$3:$U$72,2,0)&amp;")")</f>
        <v/>
      </c>
      <c r="AZ56" s="19" t="str">
        <f>IF('Extrato 1'!D56='Extrato 1'!$EF$8,'Extrato 1'!E56,"")</f>
        <v/>
      </c>
      <c r="BA56" s="19" t="str">
        <f>IF(AZ56="","-",'Extrato 1'!$S56)</f>
        <v>-</v>
      </c>
      <c r="BB56" s="19" t="str">
        <v/>
      </c>
      <c r="BC56" s="19" t="str">
        <f>IF(BB56="","",VLOOKUP(BB56,'Extrato 1'!$S$3:$U$72,3,0))</f>
        <v/>
      </c>
      <c r="BD56" s="2" t="str">
        <f>IF(BB56="","",BC56&amp;" ("&amp;VLOOKUP(BB56,'Extrato 1'!$S$3:$U$72,2,0)&amp;")")</f>
        <v/>
      </c>
      <c r="BE56" s="19" t="str">
        <f>IF('Extrato 1'!D56='Extrato 1'!$EF$9,'Extrato 1'!E56,"")</f>
        <v/>
      </c>
      <c r="BF56" s="19" t="str">
        <f>IF(BE56="","-",'Extrato 1'!$S56)</f>
        <v>-</v>
      </c>
      <c r="BG56" s="19" t="str">
        <v/>
      </c>
      <c r="BH56" s="19" t="str">
        <f>IF(BG56="","",VLOOKUP(BG56,'Extrato 1'!$S$3:$U$72,3,0))</f>
        <v/>
      </c>
      <c r="BI56" s="2" t="str">
        <f>IF(BG56="","",BH56&amp;" ("&amp;VLOOKUP(BG56,'Extrato 1'!$S$3:$U$72,2,0)&amp;")")</f>
        <v/>
      </c>
      <c r="BK56" s="19" t="str">
        <f>IF('Extrato 1'!D56='Extrato 1'!$EH$3,'Extrato 1'!E56,"")</f>
        <v/>
      </c>
      <c r="BL56" s="19" t="str">
        <f>IF(BK56="","-",'Extrato 1'!S56)</f>
        <v>-</v>
      </c>
      <c r="BM56" s="19" t="str">
        <v/>
      </c>
      <c r="BN56" s="19" t="str">
        <f>IF(BM56="","",VLOOKUP(BM56,'Extrato 1'!$S$3:$U$72,3,0))</f>
        <v/>
      </c>
      <c r="BO56" s="2" t="str">
        <f>IF(BM56="","",BN56&amp;" ("&amp;VLOOKUP(BM56,'Extrato 1'!$S$3:$U$72,2,0)&amp;")")</f>
        <v/>
      </c>
      <c r="BP56" s="19" t="str">
        <f>IF('Extrato 1'!D56='Extrato 1'!$EH$4,'Extrato 1'!E56,"")</f>
        <v/>
      </c>
      <c r="BQ56" s="19" t="str">
        <f>IF(BP56="","-",'Extrato 1'!$S56)</f>
        <v>-</v>
      </c>
      <c r="BR56" s="19" t="str">
        <v/>
      </c>
      <c r="BS56" s="19" t="str">
        <f>IF(BR56="","",VLOOKUP(BR56,'Extrato 1'!$S$3:$U$72,3,0))</f>
        <v/>
      </c>
      <c r="BT56" s="2" t="str">
        <f>IF(BR56="","",BS56&amp;" ("&amp;VLOOKUP(BR56,'Extrato 1'!$S$3:$U$72,2,0)&amp;")")</f>
        <v/>
      </c>
      <c r="BU56" s="19" t="str">
        <f>IF('Extrato 1'!D56='Extrato 1'!$EH$5,'Extrato 1'!E56,"")</f>
        <v/>
      </c>
      <c r="BV56" s="19" t="str">
        <f>IF(BU56="","-",'Extrato 1'!$S56)</f>
        <v>-</v>
      </c>
      <c r="BW56" s="19" t="str">
        <v/>
      </c>
      <c r="BX56" s="19" t="str">
        <f>IF(BW56="","",VLOOKUP(BW56,'Extrato 1'!$S$3:$U$72,3,0))</f>
        <v/>
      </c>
      <c r="BY56" s="2" t="str">
        <f>IF(BW56="","",BX56&amp;" ("&amp;VLOOKUP(BW56,'Extrato 1'!$S$3:$U$72,2,0)&amp;")")</f>
        <v/>
      </c>
      <c r="BZ56" s="19" t="str">
        <f>IF('Extrato 1'!D56='Extrato 1'!$EH$6,'Extrato 1'!E56,"")</f>
        <v/>
      </c>
      <c r="CA56" s="19" t="str">
        <f>IF(BZ56="","-",'Extrato 1'!$S56)</f>
        <v>-</v>
      </c>
      <c r="CB56" s="19" t="str">
        <v/>
      </c>
      <c r="CC56" s="19" t="str">
        <f>IF(CB56="","",VLOOKUP(CB56,'Extrato 1'!$S$3:$U$72,3,0))</f>
        <v/>
      </c>
      <c r="CD56" s="2" t="str">
        <f>IF(CB56="","",CC56&amp;" ("&amp;VLOOKUP(CB56,'Extrato 1'!$S$3:$U$72,2,0)&amp;")")</f>
        <v/>
      </c>
      <c r="CE56" s="19" t="str">
        <f>IF('Extrato 1'!D56='Extrato 1'!$EH$7,'Extrato 1'!E56,"")</f>
        <v/>
      </c>
      <c r="CF56" s="19" t="str">
        <f>IF(CE56="","-",'Extrato 1'!$S56)</f>
        <v>-</v>
      </c>
      <c r="CG56" s="19" t="str">
        <v/>
      </c>
      <c r="CH56" s="19" t="str">
        <f>IF(CG56="","",VLOOKUP(CG56,'Extrato 1'!$S$3:$U$72,3,0))</f>
        <v/>
      </c>
      <c r="CI56" s="2" t="str">
        <f>IF(CG56="","",CH56&amp;" ("&amp;VLOOKUP(CG56,'Extrato 1'!$S$3:$U$72,2,0)&amp;")")</f>
        <v/>
      </c>
      <c r="CJ56" s="19" t="str">
        <f>IF('Extrato 1'!D56='Extrato 1'!$EH$8,'Extrato 1'!E56,"")</f>
        <v/>
      </c>
      <c r="CK56" s="19" t="str">
        <f>IF(CJ56="","-",'Extrato 1'!$S56)</f>
        <v>-</v>
      </c>
      <c r="CL56" s="19" t="str">
        <v/>
      </c>
      <c r="CM56" s="19" t="str">
        <f>IF(CL56="","",VLOOKUP(CL56,'Extrato 1'!$S$3:$U$72,3,0))</f>
        <v/>
      </c>
      <c r="CN56" s="2" t="str">
        <f>IF(CL56="","",CM56&amp;" ("&amp;VLOOKUP(CL56,'Extrato 1'!$S$3:$U$72,2,0)&amp;")")</f>
        <v/>
      </c>
      <c r="CO56" s="19" t="str">
        <f>IF('Extrato 1'!D56='Extrato 1'!$EH$9,'Extrato 1'!E56,"")</f>
        <v/>
      </c>
      <c r="CP56" s="19" t="str">
        <f>IF(CO56="","-",'Extrato 1'!$S56)</f>
        <v>-</v>
      </c>
      <c r="CQ56" s="19" t="str">
        <v/>
      </c>
      <c r="CR56" s="19" t="str">
        <f>IF(CQ56="","",VLOOKUP(CQ56,'Extrato 1'!$S$3:$U$72,3,0))</f>
        <v/>
      </c>
      <c r="CS56" s="2" t="str">
        <f>IF(CQ56="","",CR56&amp;" ("&amp;VLOOKUP(CQ56,'Extrato 1'!$S$3:$U$72,2,0)&amp;")")</f>
        <v/>
      </c>
      <c r="CU56" s="19">
        <f>IF('Extrato 1'!D56='Extrato 1'!$EJ$3,'Extrato 1'!E56,"")</f>
        <v>0</v>
      </c>
      <c r="CV56" s="19" t="str">
        <f>IF(CU56="","-",'Extrato 1'!S56)</f>
        <v/>
      </c>
      <c r="CW56" s="19" t="str">
        <v/>
      </c>
      <c r="CX56" s="19" t="str">
        <f>IF(CW56="","",VLOOKUP(CW56,'Extrato 1'!$S$3:$U$72,3,0))</f>
        <v/>
      </c>
      <c r="CY56" s="2" t="str">
        <f>IF(CW56="","",CX56&amp;" ("&amp;VLOOKUP(CW56,'Extrato 1'!$S$3:$U$72,2,0)&amp;")")</f>
        <v/>
      </c>
      <c r="CZ56" s="19">
        <f>IF('Extrato 1'!D56='Extrato 1'!$EJ$4,'Extrato 1'!E56,"")</f>
        <v>0</v>
      </c>
      <c r="DA56" s="19" t="str">
        <f>IF(CZ56="","-",'Extrato 1'!$S56)</f>
        <v/>
      </c>
      <c r="DB56" s="19" t="str">
        <v/>
      </c>
      <c r="DC56" s="19" t="str">
        <f>IF(DB56="","",VLOOKUP(DB56,'Extrato 1'!$S$3:$U$72,3,0))</f>
        <v/>
      </c>
      <c r="DD56" s="2" t="str">
        <f>IF(DB56="","",DC56&amp;" ("&amp;VLOOKUP(DB56,'Extrato 1'!$S$3:$U$72,2,0)&amp;")")</f>
        <v/>
      </c>
      <c r="DE56" s="19">
        <f>IF('Extrato 1'!D56='Extrato 1'!$EJ$5,'Extrato 1'!E56,"")</f>
        <v>0</v>
      </c>
      <c r="DF56" s="19" t="str">
        <f>IF(DE56="","-",'Extrato 1'!$S56)</f>
        <v/>
      </c>
      <c r="DG56" s="19" t="str">
        <v/>
      </c>
      <c r="DH56" s="19" t="str">
        <f>IF(DG56="","",VLOOKUP(DG56,'Extrato 1'!$S$3:$U$72,3,0))</f>
        <v/>
      </c>
      <c r="DI56" s="2" t="str">
        <f>IF(DG56="","",DH56&amp;" ("&amp;VLOOKUP(DG56,'Extrato 1'!$S$3:$U$72,2,0)&amp;")")</f>
        <v/>
      </c>
      <c r="DJ56" s="19">
        <f>IF('Extrato 1'!D56='Extrato 1'!$EJ$6,'Extrato 1'!E56,"")</f>
        <v>0</v>
      </c>
      <c r="DK56" s="19" t="str">
        <f>IF(DJ56="","-",'Extrato 1'!$S56)</f>
        <v/>
      </c>
      <c r="DL56" s="19" t="str">
        <v/>
      </c>
      <c r="DM56" s="19" t="str">
        <f>IF(DL56="","",VLOOKUP(DL56,'Extrato 1'!$S$3:$U$72,3,0))</f>
        <v/>
      </c>
      <c r="DN56" s="2" t="str">
        <f>IF(DL56="","",DM56&amp;" ("&amp;VLOOKUP(DL56,'Extrato 1'!$S$3:$U$72,2,0)&amp;")")</f>
        <v/>
      </c>
      <c r="DO56" s="19">
        <f>IF('Extrato 1'!D56='Extrato 1'!$EJ$7,'Extrato 1'!E56,"")</f>
        <v>0</v>
      </c>
      <c r="DP56" s="19" t="str">
        <f>IF(DO56="","-",'Extrato 1'!$S56)</f>
        <v/>
      </c>
      <c r="DQ56" s="19" t="str">
        <v/>
      </c>
      <c r="DR56" s="19" t="str">
        <f>IF(DQ56="","",VLOOKUP(DQ56,'Extrato 1'!$S$3:$U$72,3,0))</f>
        <v/>
      </c>
      <c r="DS56" s="2" t="str">
        <f>IF(DQ56="","",DR56&amp;" ("&amp;VLOOKUP(DQ56,'Extrato 1'!$S$3:$U$72,2,0)&amp;")")</f>
        <v/>
      </c>
      <c r="DT56" s="19">
        <f>IF('Extrato 1'!D56='Extrato 1'!$EJ$8,'Extrato 1'!E56,"")</f>
        <v>0</v>
      </c>
      <c r="DU56" s="19" t="str">
        <f>IF(DT56="","-",'Extrato 1'!$S56)</f>
        <v/>
      </c>
      <c r="DV56" s="19" t="str">
        <v/>
      </c>
      <c r="DW56" s="19" t="str">
        <f>IF(DV56="","",VLOOKUP(DV56,'Extrato 1'!$S$3:$U$72,3,0))</f>
        <v/>
      </c>
      <c r="DX56" s="2" t="str">
        <f>IF(DV56="","",DW56&amp;" ("&amp;VLOOKUP(DV56,'Extrato 1'!$S$3:$U$72,2,0)&amp;")")</f>
        <v/>
      </c>
      <c r="DY56" s="19">
        <f>IF('Extrato 1'!D56='Extrato 1'!$EJ$9,'Extrato 1'!E56,"")</f>
        <v>0</v>
      </c>
      <c r="DZ56" s="19" t="str">
        <f>IF(DY56="","-",'Extrato 1'!$S56)</f>
        <v/>
      </c>
      <c r="EA56" s="19" t="str">
        <v/>
      </c>
      <c r="EB56" s="19" t="str">
        <f>IF(EA56="","",VLOOKUP(EA56,'Extrato 1'!$S$3:$U$72,3,0))</f>
        <v/>
      </c>
      <c r="EC56" s="2" t="str">
        <f>IF(EA56="","",EB56&amp;" ("&amp;VLOOKUP(EA56,'Extrato 1'!$S$3:$U$72,2,0)&amp;")")</f>
        <v/>
      </c>
      <c r="FM56" s="78">
        <v>54</v>
      </c>
      <c r="FN56" s="78" t="str">
        <f>IF('Extrato 1'!$FG$13='Extrato 1'!$GB$29,'Extrato 1'!AE56,IF('Extrato 1'!$FG$13='Extrato 1'!$GC$29,'Extrato 1'!BO56,IF('Extrato 1'!$FG$13='Extrato 1'!$EJ$2,'Extrato 1'!CY56,"")))</f>
        <v/>
      </c>
      <c r="FO56" s="78">
        <v>54</v>
      </c>
      <c r="FP56" s="78" t="str">
        <f>IF('Extrato 1'!$FG$13='Extrato 1'!$GB$29,'Extrato 1'!AJ56,IF('Extrato 1'!$FG$13='Extrato 1'!$GC$29,'Extrato 1'!BT56,IF('Extrato 1'!$FG$13='Extrato 1'!$EJ$2,'Extrato 1'!DD56,"")))</f>
        <v/>
      </c>
      <c r="FQ56" s="78">
        <v>54</v>
      </c>
      <c r="FR56" s="78" t="str">
        <f>IF('Extrato 1'!$FG$13='Extrato 1'!$GB$29,'Extrato 1'!AO56,IF('Extrato 1'!$FG$13='Extrato 1'!$GC$29,'Extrato 1'!BY56,IF('Extrato 1'!$FG$13='Extrato 1'!$EJ$2,'Extrato 1'!DI56,"")))</f>
        <v/>
      </c>
      <c r="FS56" s="78">
        <v>54</v>
      </c>
      <c r="FT56" s="78" t="str">
        <f>IF('Extrato 1'!$FG$13='Extrato 1'!$GB$29,'Extrato 1'!AT56,IF('Extrato 1'!$FG$13='Extrato 1'!$GC$29,'Extrato 1'!CD56,IF('Extrato 1'!$FG$13='Extrato 1'!$EJ$2,'Extrato 1'!DN56,"")))</f>
        <v/>
      </c>
      <c r="FU56" s="78">
        <v>54</v>
      </c>
      <c r="FV56" s="78" t="str">
        <f>IF('Extrato 1'!$FG$13='Extrato 1'!$GB$29,'Extrato 1'!AY56,IF('Extrato 1'!$FG$13='Extrato 1'!$GC$29,'Extrato 1'!CI56,IF('Extrato 1'!$FG$13='Extrato 1'!$EJ$2,'Extrato 1'!DS56,"")))</f>
        <v/>
      </c>
      <c r="FW56" s="78">
        <v>54</v>
      </c>
      <c r="FX56" s="78" t="str">
        <f>IF('Extrato 1'!$FG$13='Extrato 1'!$GB$29,'Extrato 1'!BD56,IF('Extrato 1'!$FG$13='Extrato 1'!$GC$29,'Extrato 1'!CN56,IF('Extrato 1'!$FG$13='Extrato 1'!$EJ$2,'Extrato 1'!DX56,"")))</f>
        <v/>
      </c>
      <c r="FY56" s="78">
        <v>54</v>
      </c>
      <c r="FZ56" s="78" t="str">
        <f>IF('Extrato 1'!$FG$13='Extrato 1'!$GB$29,'Extrato 1'!BI56,IF('Extrato 1'!$FG$13='Extrato 1'!$GC$29,'Extrato 1'!CS56,IF('Extrato 1'!$FG$13='Extrato 1'!$EJ$2,'Extrato 1'!EC56,"")))</f>
        <v/>
      </c>
      <c r="MB56" s="32">
        <f t="shared" si="12"/>
        <v>52</v>
      </c>
      <c r="MC56" s="32">
        <v>54</v>
      </c>
      <c r="MD56" s="32" t="str">
        <f>IF('Extrato 1'!X54=0,"",'Extrato 1'!X54)</f>
        <v/>
      </c>
      <c r="ME56" s="32"/>
      <c r="MF56" s="32"/>
      <c r="MG56" s="32"/>
      <c r="MH56" s="32"/>
      <c r="MI56" s="32"/>
      <c r="MJ56" s="32"/>
      <c r="MK56" s="32"/>
      <c r="ML56" s="32"/>
      <c r="MM56" s="32"/>
      <c r="MN56" s="32"/>
      <c r="MO56" s="32"/>
      <c r="MP56" s="32"/>
      <c r="MQ56" s="32"/>
      <c r="MR56" s="32"/>
      <c r="MS56" s="32"/>
      <c r="MT56" s="32"/>
      <c r="MU56" s="32"/>
      <c r="MV56" s="32"/>
      <c r="MW56" s="32"/>
      <c r="MX56" s="32"/>
      <c r="MY56" s="32"/>
      <c r="MZ56" s="32"/>
      <c r="NA56" s="32"/>
      <c r="NB56" s="32"/>
      <c r="NC56" s="32"/>
      <c r="ND56" s="32"/>
      <c r="NE56" s="32"/>
    </row>
    <row r="57" spans="2:369" ht="15" customHeight="1" x14ac:dyDescent="0.25">
      <c r="B57" s="19">
        <f>'Extrato 1'!MC59</f>
        <v>57</v>
      </c>
      <c r="C57" s="7">
        <f>Esboço!AX55</f>
        <v>55</v>
      </c>
      <c r="D57" s="4"/>
      <c r="E57" s="3"/>
      <c r="F57" s="19" t="str">
        <f t="shared" si="0"/>
        <v>-</v>
      </c>
      <c r="G57" s="19" t="str">
        <f t="shared" si="1"/>
        <v>-</v>
      </c>
      <c r="H57" s="22" t="str">
        <v/>
      </c>
      <c r="I57" s="22" t="str">
        <v/>
      </c>
      <c r="J57" s="76" t="str">
        <f>IFERROR(IF('Análise Quantitativa'!$D$30="Máximo",RANK(D57,$D$3:$D$72,0),IF('Análise Quantitativa'!$D$30="Mínimo",RANK(D57,$D$3:$D$72,1),IF('Análise Quantitativa'!$D$30="- Mínimo",RANK(D57,$D$3:$D$72,1),""))),"")</f>
        <v/>
      </c>
      <c r="K57" s="76" t="str">
        <f>IFERROR(IF('Análise Quantitativa'!$D$30="Máximo",_xlfn.RANK.EQ(D57,$D$3:$D$72,0)+COUNTIF($D$3:D57,D57)-1,IF('Análise Quantitativa'!$D$30="Mínimo",_xlfn.RANK.EQ(D57,$D$3:$D$72,1)+COUNTIF($D$3:D57,D57)-1,IF('Análise Quantitativa'!$D$30="- Mínimo",_xlfn.RANK.EQ(D57,$D$3:$D$72,1)+COUNTIF($D$3:D57,D57)-1,""))),"")</f>
        <v/>
      </c>
      <c r="L57" s="6" t="str">
        <f>IFERROR(IF(ISBLANK(D57),"",IF(AND(D57&gt;'Extrato 1'!$EW$3),'Extrato 1'!$HR$2,IF(AND(D57&lt;'Extrato 1'!$EX$3),'Extrato 1'!$HQ$2,'Extrato 1'!$HP$2))),"")</f>
        <v/>
      </c>
      <c r="M57" s="6" t="e">
        <f>IF((((IF(AND('Extrato 1'!D57&gt;'Extrato 1'!$EW$3),(('Extrato 1'!$EW$3-'Extrato 1'!D57)/'Extrato 1'!D57),IF(AND('Extrato 1'!D57&lt;'Extrato 1'!$EX$3),(('Extrato 1'!$EX$3-'Extrato 1'!D57)/'Extrato 1'!D57),'Extrato 1'!$HW$2)))))&lt;0,IF(AND('Extrato 1'!D57&gt;'Extrato 1'!$EW$3),(('Extrato 1'!$EW$3-'Extrato 1'!D57)/'Extrato 1'!D57),IF(AND('Extrato 1'!D57&lt;'Extrato 1'!$EX$3),(('Extrato 1'!$EX$3-'Extrato 1'!D57)/'Extrato 1'!D57),'Extrato 1'!$HW$2))*-1,IF(AND('Extrato 1'!D57&gt;'Extrato 1'!$EW$3),(('Extrato 1'!$EW$3-'Extrato 1'!D57)/'Extrato 1'!D57),IF(AND('Extrato 1'!D57&lt;'Extrato 1'!$EX$3),(('Extrato 1'!$EX$3-'Extrato 1'!D57)/'Extrato 1'!D57),'Extrato 1'!$HW$2)))</f>
        <v>#DIV/0!</v>
      </c>
      <c r="N57" s="6" t="str">
        <f>IF(AND(D57&gt;'Extrato 1'!$EW$3),M57,"")</f>
        <v/>
      </c>
      <c r="O57" s="6" t="e">
        <f>IF(D57&lt;'Extrato 1'!$EX$3,M57,"")</f>
        <v>#DIV/0!</v>
      </c>
      <c r="P57" s="5" t="str">
        <f>IF('Extrato 1'!L57='Extrato 1'!$HP$2,'Extrato 1'!D57,"")</f>
        <v/>
      </c>
      <c r="Q57" s="4" t="str">
        <f>IF(ISNA(HLOOKUP($Q$2,'Extrato 1'!$ME$3:$NE$74,B57,0)),"",IF(HLOOKUP($Q$2,'Extrato 1'!$ME$3:$NE$74,B57,0)="","",IF(HLOOKUP($Q$2,'Extrato 1'!$ME$3:$NE$74,B57,0)=0,"",HLOOKUP($Q$2,'Extrato 1'!$ME$3:$NE$74,B57,0))))</f>
        <v/>
      </c>
      <c r="S57" s="77" t="str">
        <f t="shared" si="6"/>
        <v/>
      </c>
      <c r="T57" s="19" t="str">
        <f t="shared" si="2"/>
        <v/>
      </c>
      <c r="U57" s="3"/>
      <c r="V57" s="19" t="str">
        <f t="shared" si="3"/>
        <v/>
      </c>
      <c r="X57" s="19" t="str">
        <f t="shared" si="4"/>
        <v/>
      </c>
      <c r="Y57" s="19" t="str">
        <f t="shared" si="5"/>
        <v/>
      </c>
      <c r="AA57" s="19" t="str">
        <f>IF('Extrato 1'!D57='Extrato 1'!$EF$3,'Extrato 1'!E57,"")</f>
        <v/>
      </c>
      <c r="AB57" s="19" t="str">
        <f>IF(AA57="","-",'Extrato 1'!S57)</f>
        <v>-</v>
      </c>
      <c r="AC57" s="19" t="str">
        <v/>
      </c>
      <c r="AD57" s="19" t="str">
        <f>IF(AC57="","",VLOOKUP(AC57,'Extrato 1'!$S$3:$U$72,3,0))</f>
        <v/>
      </c>
      <c r="AE57" s="2" t="str">
        <f>IF(AC57="","",AD57&amp;" ("&amp;VLOOKUP(AC57,'Extrato 1'!$S$3:$U$72,2,0)&amp;")")</f>
        <v/>
      </c>
      <c r="AF57" s="19" t="str">
        <f>IF('Extrato 1'!D57='Extrato 1'!$EF$4,'Extrato 1'!E57,"")</f>
        <v/>
      </c>
      <c r="AG57" s="19" t="str">
        <f>IF(AF57="","-",'Extrato 1'!$S57)</f>
        <v>-</v>
      </c>
      <c r="AH57" s="19" t="str">
        <v/>
      </c>
      <c r="AI57" s="19" t="str">
        <f>IF(AH57="","",VLOOKUP(AH57,'Extrato 1'!$S$3:$U$72,3,0))</f>
        <v/>
      </c>
      <c r="AJ57" s="2" t="str">
        <f>IF(AH57="","",AI57&amp;" ("&amp;VLOOKUP(AH57,'Extrato 1'!$S$3:$U$72,2,0)&amp;")")</f>
        <v/>
      </c>
      <c r="AK57" s="19" t="str">
        <f>IF('Extrato 1'!D57='Extrato 1'!$EF$5,'Extrato 1'!E57,"")</f>
        <v/>
      </c>
      <c r="AL57" s="19" t="str">
        <f>IF(AK57="","-",'Extrato 1'!$S57)</f>
        <v>-</v>
      </c>
      <c r="AM57" s="19" t="str">
        <v/>
      </c>
      <c r="AN57" s="19" t="str">
        <f>IF(AM57="","",VLOOKUP(AM57,'Extrato 1'!$S$3:$U$72,3,0))</f>
        <v/>
      </c>
      <c r="AO57" s="2" t="str">
        <f>IF(AM57="","",AN57&amp;" ("&amp;VLOOKUP(AM57,'Extrato 1'!$S$3:$U$72,2,0)&amp;")")</f>
        <v/>
      </c>
      <c r="AP57" s="19" t="str">
        <f>IF('Extrato 1'!D57='Extrato 1'!$EF$6,'Extrato 1'!E57,"")</f>
        <v/>
      </c>
      <c r="AQ57" s="19" t="str">
        <f>IF(AP57="","-",'Extrato 1'!$S57)</f>
        <v>-</v>
      </c>
      <c r="AR57" s="19" t="str">
        <v/>
      </c>
      <c r="AS57" s="19" t="str">
        <f>IF(AR57="","",VLOOKUP(AR57,'Extrato 1'!$S$3:$U$72,3,0))</f>
        <v/>
      </c>
      <c r="AT57" s="2" t="str">
        <f>IF(AR57="","",AS57&amp;" ("&amp;VLOOKUP(AR57,'Extrato 1'!$S$3:$U$72,2,0)&amp;")")</f>
        <v/>
      </c>
      <c r="AU57" s="19" t="str">
        <f>IF('Extrato 1'!D57='Extrato 1'!$EF$7,'Extrato 1'!E57,"")</f>
        <v/>
      </c>
      <c r="AV57" s="19" t="str">
        <f>IF(AU57="","-",'Extrato 1'!$S57)</f>
        <v>-</v>
      </c>
      <c r="AW57" s="19" t="str">
        <v/>
      </c>
      <c r="AX57" s="19" t="str">
        <f>IF(AW57="","",VLOOKUP(AW57,'Extrato 1'!$S$3:$U$72,3,0))</f>
        <v/>
      </c>
      <c r="AY57" s="2" t="str">
        <f>IF(AW57="","",AX57&amp;" ("&amp;VLOOKUP(AW57,'Extrato 1'!$S$3:$U$72,2,0)&amp;")")</f>
        <v/>
      </c>
      <c r="AZ57" s="19" t="str">
        <f>IF('Extrato 1'!D57='Extrato 1'!$EF$8,'Extrato 1'!E57,"")</f>
        <v/>
      </c>
      <c r="BA57" s="19" t="str">
        <f>IF(AZ57="","-",'Extrato 1'!$S57)</f>
        <v>-</v>
      </c>
      <c r="BB57" s="19" t="str">
        <v/>
      </c>
      <c r="BC57" s="19" t="str">
        <f>IF(BB57="","",VLOOKUP(BB57,'Extrato 1'!$S$3:$U$72,3,0))</f>
        <v/>
      </c>
      <c r="BD57" s="2" t="str">
        <f>IF(BB57="","",BC57&amp;" ("&amp;VLOOKUP(BB57,'Extrato 1'!$S$3:$U$72,2,0)&amp;")")</f>
        <v/>
      </c>
      <c r="BE57" s="19" t="str">
        <f>IF('Extrato 1'!D57='Extrato 1'!$EF$9,'Extrato 1'!E57,"")</f>
        <v/>
      </c>
      <c r="BF57" s="19" t="str">
        <f>IF(BE57="","-",'Extrato 1'!$S57)</f>
        <v>-</v>
      </c>
      <c r="BG57" s="19" t="str">
        <v/>
      </c>
      <c r="BH57" s="19" t="str">
        <f>IF(BG57="","",VLOOKUP(BG57,'Extrato 1'!$S$3:$U$72,3,0))</f>
        <v/>
      </c>
      <c r="BI57" s="2" t="str">
        <f>IF(BG57="","",BH57&amp;" ("&amp;VLOOKUP(BG57,'Extrato 1'!$S$3:$U$72,2,0)&amp;")")</f>
        <v/>
      </c>
      <c r="BK57" s="19" t="str">
        <f>IF('Extrato 1'!D57='Extrato 1'!$EH$3,'Extrato 1'!E57,"")</f>
        <v/>
      </c>
      <c r="BL57" s="19" t="str">
        <f>IF(BK57="","-",'Extrato 1'!S57)</f>
        <v>-</v>
      </c>
      <c r="BM57" s="19" t="str">
        <v/>
      </c>
      <c r="BN57" s="19" t="str">
        <f>IF(BM57="","",VLOOKUP(BM57,'Extrato 1'!$S$3:$U$72,3,0))</f>
        <v/>
      </c>
      <c r="BO57" s="2" t="str">
        <f>IF(BM57="","",BN57&amp;" ("&amp;VLOOKUP(BM57,'Extrato 1'!$S$3:$U$72,2,0)&amp;")")</f>
        <v/>
      </c>
      <c r="BP57" s="19" t="str">
        <f>IF('Extrato 1'!D57='Extrato 1'!$EH$4,'Extrato 1'!E57,"")</f>
        <v/>
      </c>
      <c r="BQ57" s="19" t="str">
        <f>IF(BP57="","-",'Extrato 1'!$S57)</f>
        <v>-</v>
      </c>
      <c r="BR57" s="19" t="str">
        <v/>
      </c>
      <c r="BS57" s="19" t="str">
        <f>IF(BR57="","",VLOOKUP(BR57,'Extrato 1'!$S$3:$U$72,3,0))</f>
        <v/>
      </c>
      <c r="BT57" s="2" t="str">
        <f>IF(BR57="","",BS57&amp;" ("&amp;VLOOKUP(BR57,'Extrato 1'!$S$3:$U$72,2,0)&amp;")")</f>
        <v/>
      </c>
      <c r="BU57" s="19" t="str">
        <f>IF('Extrato 1'!D57='Extrato 1'!$EH$5,'Extrato 1'!E57,"")</f>
        <v/>
      </c>
      <c r="BV57" s="19" t="str">
        <f>IF(BU57="","-",'Extrato 1'!$S57)</f>
        <v>-</v>
      </c>
      <c r="BW57" s="19" t="str">
        <v/>
      </c>
      <c r="BX57" s="19" t="str">
        <f>IF(BW57="","",VLOOKUP(BW57,'Extrato 1'!$S$3:$U$72,3,0))</f>
        <v/>
      </c>
      <c r="BY57" s="2" t="str">
        <f>IF(BW57="","",BX57&amp;" ("&amp;VLOOKUP(BW57,'Extrato 1'!$S$3:$U$72,2,0)&amp;")")</f>
        <v/>
      </c>
      <c r="BZ57" s="19" t="str">
        <f>IF('Extrato 1'!D57='Extrato 1'!$EH$6,'Extrato 1'!E57,"")</f>
        <v/>
      </c>
      <c r="CA57" s="19" t="str">
        <f>IF(BZ57="","-",'Extrato 1'!$S57)</f>
        <v>-</v>
      </c>
      <c r="CB57" s="19" t="str">
        <v/>
      </c>
      <c r="CC57" s="19" t="str">
        <f>IF(CB57="","",VLOOKUP(CB57,'Extrato 1'!$S$3:$U$72,3,0))</f>
        <v/>
      </c>
      <c r="CD57" s="2" t="str">
        <f>IF(CB57="","",CC57&amp;" ("&amp;VLOOKUP(CB57,'Extrato 1'!$S$3:$U$72,2,0)&amp;")")</f>
        <v/>
      </c>
      <c r="CE57" s="19" t="str">
        <f>IF('Extrato 1'!D57='Extrato 1'!$EH$7,'Extrato 1'!E57,"")</f>
        <v/>
      </c>
      <c r="CF57" s="19" t="str">
        <f>IF(CE57="","-",'Extrato 1'!$S57)</f>
        <v>-</v>
      </c>
      <c r="CG57" s="19" t="str">
        <v/>
      </c>
      <c r="CH57" s="19" t="str">
        <f>IF(CG57="","",VLOOKUP(CG57,'Extrato 1'!$S$3:$U$72,3,0))</f>
        <v/>
      </c>
      <c r="CI57" s="2" t="str">
        <f>IF(CG57="","",CH57&amp;" ("&amp;VLOOKUP(CG57,'Extrato 1'!$S$3:$U$72,2,0)&amp;")")</f>
        <v/>
      </c>
      <c r="CJ57" s="19" t="str">
        <f>IF('Extrato 1'!D57='Extrato 1'!$EH$8,'Extrato 1'!E57,"")</f>
        <v/>
      </c>
      <c r="CK57" s="19" t="str">
        <f>IF(CJ57="","-",'Extrato 1'!$S57)</f>
        <v>-</v>
      </c>
      <c r="CL57" s="19" t="str">
        <v/>
      </c>
      <c r="CM57" s="19" t="str">
        <f>IF(CL57="","",VLOOKUP(CL57,'Extrato 1'!$S$3:$U$72,3,0))</f>
        <v/>
      </c>
      <c r="CN57" s="2" t="str">
        <f>IF(CL57="","",CM57&amp;" ("&amp;VLOOKUP(CL57,'Extrato 1'!$S$3:$U$72,2,0)&amp;")")</f>
        <v/>
      </c>
      <c r="CO57" s="19" t="str">
        <f>IF('Extrato 1'!D57='Extrato 1'!$EH$9,'Extrato 1'!E57,"")</f>
        <v/>
      </c>
      <c r="CP57" s="19" t="str">
        <f>IF(CO57="","-",'Extrato 1'!$S57)</f>
        <v>-</v>
      </c>
      <c r="CQ57" s="19" t="str">
        <v/>
      </c>
      <c r="CR57" s="19" t="str">
        <f>IF(CQ57="","",VLOOKUP(CQ57,'Extrato 1'!$S$3:$U$72,3,0))</f>
        <v/>
      </c>
      <c r="CS57" s="2" t="str">
        <f>IF(CQ57="","",CR57&amp;" ("&amp;VLOOKUP(CQ57,'Extrato 1'!$S$3:$U$72,2,0)&amp;")")</f>
        <v/>
      </c>
      <c r="CU57" s="19">
        <f>IF('Extrato 1'!D57='Extrato 1'!$EJ$3,'Extrato 1'!E57,"")</f>
        <v>0</v>
      </c>
      <c r="CV57" s="19" t="str">
        <f>IF(CU57="","-",'Extrato 1'!S57)</f>
        <v/>
      </c>
      <c r="CW57" s="19" t="str">
        <v/>
      </c>
      <c r="CX57" s="19" t="str">
        <f>IF(CW57="","",VLOOKUP(CW57,'Extrato 1'!$S$3:$U$72,3,0))</f>
        <v/>
      </c>
      <c r="CY57" s="2" t="str">
        <f>IF(CW57="","",CX57&amp;" ("&amp;VLOOKUP(CW57,'Extrato 1'!$S$3:$U$72,2,0)&amp;")")</f>
        <v/>
      </c>
      <c r="CZ57" s="19">
        <f>IF('Extrato 1'!D57='Extrato 1'!$EJ$4,'Extrato 1'!E57,"")</f>
        <v>0</v>
      </c>
      <c r="DA57" s="19" t="str">
        <f>IF(CZ57="","-",'Extrato 1'!$S57)</f>
        <v/>
      </c>
      <c r="DB57" s="19" t="str">
        <v/>
      </c>
      <c r="DC57" s="19" t="str">
        <f>IF(DB57="","",VLOOKUP(DB57,'Extrato 1'!$S$3:$U$72,3,0))</f>
        <v/>
      </c>
      <c r="DD57" s="2" t="str">
        <f>IF(DB57="","",DC57&amp;" ("&amp;VLOOKUP(DB57,'Extrato 1'!$S$3:$U$72,2,0)&amp;")")</f>
        <v/>
      </c>
      <c r="DE57" s="19">
        <f>IF('Extrato 1'!D57='Extrato 1'!$EJ$5,'Extrato 1'!E57,"")</f>
        <v>0</v>
      </c>
      <c r="DF57" s="19" t="str">
        <f>IF(DE57="","-",'Extrato 1'!$S57)</f>
        <v/>
      </c>
      <c r="DG57" s="19" t="str">
        <v/>
      </c>
      <c r="DH57" s="19" t="str">
        <f>IF(DG57="","",VLOOKUP(DG57,'Extrato 1'!$S$3:$U$72,3,0))</f>
        <v/>
      </c>
      <c r="DI57" s="2" t="str">
        <f>IF(DG57="","",DH57&amp;" ("&amp;VLOOKUP(DG57,'Extrato 1'!$S$3:$U$72,2,0)&amp;")")</f>
        <v/>
      </c>
      <c r="DJ57" s="19">
        <f>IF('Extrato 1'!D57='Extrato 1'!$EJ$6,'Extrato 1'!E57,"")</f>
        <v>0</v>
      </c>
      <c r="DK57" s="19" t="str">
        <f>IF(DJ57="","-",'Extrato 1'!$S57)</f>
        <v/>
      </c>
      <c r="DL57" s="19" t="str">
        <v/>
      </c>
      <c r="DM57" s="19" t="str">
        <f>IF(DL57="","",VLOOKUP(DL57,'Extrato 1'!$S$3:$U$72,3,0))</f>
        <v/>
      </c>
      <c r="DN57" s="2" t="str">
        <f>IF(DL57="","",DM57&amp;" ("&amp;VLOOKUP(DL57,'Extrato 1'!$S$3:$U$72,2,0)&amp;")")</f>
        <v/>
      </c>
      <c r="DO57" s="19">
        <f>IF('Extrato 1'!D57='Extrato 1'!$EJ$7,'Extrato 1'!E57,"")</f>
        <v>0</v>
      </c>
      <c r="DP57" s="19" t="str">
        <f>IF(DO57="","-",'Extrato 1'!$S57)</f>
        <v/>
      </c>
      <c r="DQ57" s="19" t="str">
        <v/>
      </c>
      <c r="DR57" s="19" t="str">
        <f>IF(DQ57="","",VLOOKUP(DQ57,'Extrato 1'!$S$3:$U$72,3,0))</f>
        <v/>
      </c>
      <c r="DS57" s="2" t="str">
        <f>IF(DQ57="","",DR57&amp;" ("&amp;VLOOKUP(DQ57,'Extrato 1'!$S$3:$U$72,2,0)&amp;")")</f>
        <v/>
      </c>
      <c r="DT57" s="19">
        <f>IF('Extrato 1'!D57='Extrato 1'!$EJ$8,'Extrato 1'!E57,"")</f>
        <v>0</v>
      </c>
      <c r="DU57" s="19" t="str">
        <f>IF(DT57="","-",'Extrato 1'!$S57)</f>
        <v/>
      </c>
      <c r="DV57" s="19" t="str">
        <v/>
      </c>
      <c r="DW57" s="19" t="str">
        <f>IF(DV57="","",VLOOKUP(DV57,'Extrato 1'!$S$3:$U$72,3,0))</f>
        <v/>
      </c>
      <c r="DX57" s="2" t="str">
        <f>IF(DV57="","",DW57&amp;" ("&amp;VLOOKUP(DV57,'Extrato 1'!$S$3:$U$72,2,0)&amp;")")</f>
        <v/>
      </c>
      <c r="DY57" s="19">
        <f>IF('Extrato 1'!D57='Extrato 1'!$EJ$9,'Extrato 1'!E57,"")</f>
        <v>0</v>
      </c>
      <c r="DZ57" s="19" t="str">
        <f>IF(DY57="","-",'Extrato 1'!$S57)</f>
        <v/>
      </c>
      <c r="EA57" s="19" t="str">
        <v/>
      </c>
      <c r="EB57" s="19" t="str">
        <f>IF(EA57="","",VLOOKUP(EA57,'Extrato 1'!$S$3:$U$72,3,0))</f>
        <v/>
      </c>
      <c r="EC57" s="2" t="str">
        <f>IF(EA57="","",EB57&amp;" ("&amp;VLOOKUP(EA57,'Extrato 1'!$S$3:$U$72,2,0)&amp;")")</f>
        <v/>
      </c>
      <c r="FM57" s="78">
        <v>55</v>
      </c>
      <c r="FN57" s="78" t="str">
        <f>IF('Extrato 1'!$FG$13='Extrato 1'!$GB$29,'Extrato 1'!AE57,IF('Extrato 1'!$FG$13='Extrato 1'!$GC$29,'Extrato 1'!BO57,IF('Extrato 1'!$FG$13='Extrato 1'!$EJ$2,'Extrato 1'!CY57,"")))</f>
        <v/>
      </c>
      <c r="FO57" s="78">
        <v>55</v>
      </c>
      <c r="FP57" s="78" t="str">
        <f>IF('Extrato 1'!$FG$13='Extrato 1'!$GB$29,'Extrato 1'!AJ57,IF('Extrato 1'!$FG$13='Extrato 1'!$GC$29,'Extrato 1'!BT57,IF('Extrato 1'!$FG$13='Extrato 1'!$EJ$2,'Extrato 1'!DD57,"")))</f>
        <v/>
      </c>
      <c r="FQ57" s="78">
        <v>55</v>
      </c>
      <c r="FR57" s="78" t="str">
        <f>IF('Extrato 1'!$FG$13='Extrato 1'!$GB$29,'Extrato 1'!AO57,IF('Extrato 1'!$FG$13='Extrato 1'!$GC$29,'Extrato 1'!BY57,IF('Extrato 1'!$FG$13='Extrato 1'!$EJ$2,'Extrato 1'!DI57,"")))</f>
        <v/>
      </c>
      <c r="FS57" s="78">
        <v>55</v>
      </c>
      <c r="FT57" s="78" t="str">
        <f>IF('Extrato 1'!$FG$13='Extrato 1'!$GB$29,'Extrato 1'!AT57,IF('Extrato 1'!$FG$13='Extrato 1'!$GC$29,'Extrato 1'!CD57,IF('Extrato 1'!$FG$13='Extrato 1'!$EJ$2,'Extrato 1'!DN57,"")))</f>
        <v/>
      </c>
      <c r="FU57" s="78">
        <v>55</v>
      </c>
      <c r="FV57" s="78" t="str">
        <f>IF('Extrato 1'!$FG$13='Extrato 1'!$GB$29,'Extrato 1'!AY57,IF('Extrato 1'!$FG$13='Extrato 1'!$GC$29,'Extrato 1'!CI57,IF('Extrato 1'!$FG$13='Extrato 1'!$EJ$2,'Extrato 1'!DS57,"")))</f>
        <v/>
      </c>
      <c r="FW57" s="78">
        <v>55</v>
      </c>
      <c r="FX57" s="78" t="str">
        <f>IF('Extrato 1'!$FG$13='Extrato 1'!$GB$29,'Extrato 1'!BD57,IF('Extrato 1'!$FG$13='Extrato 1'!$GC$29,'Extrato 1'!CN57,IF('Extrato 1'!$FG$13='Extrato 1'!$EJ$2,'Extrato 1'!DX57,"")))</f>
        <v/>
      </c>
      <c r="FY57" s="78">
        <v>55</v>
      </c>
      <c r="FZ57" s="78" t="str">
        <f>IF('Extrato 1'!$FG$13='Extrato 1'!$GB$29,'Extrato 1'!BI57,IF('Extrato 1'!$FG$13='Extrato 1'!$GC$29,'Extrato 1'!CS57,IF('Extrato 1'!$FG$13='Extrato 1'!$EJ$2,'Extrato 1'!EC57,"")))</f>
        <v/>
      </c>
      <c r="MB57" s="32">
        <f t="shared" si="12"/>
        <v>53</v>
      </c>
      <c r="MC57" s="32">
        <v>55</v>
      </c>
      <c r="MD57" s="32" t="str">
        <f>IF('Extrato 1'!X55=0,"",'Extrato 1'!X55)</f>
        <v/>
      </c>
      <c r="ME57" s="32"/>
      <c r="MF57" s="32"/>
      <c r="MG57" s="32"/>
      <c r="MH57" s="32"/>
      <c r="MI57" s="32"/>
      <c r="MJ57" s="32"/>
      <c r="MK57" s="32"/>
      <c r="ML57" s="32"/>
      <c r="MM57" s="32"/>
      <c r="MN57" s="32"/>
      <c r="MO57" s="32"/>
      <c r="MP57" s="32"/>
      <c r="MQ57" s="32"/>
      <c r="MR57" s="32"/>
      <c r="MS57" s="32"/>
      <c r="MT57" s="32"/>
      <c r="MU57" s="32"/>
      <c r="MV57" s="32"/>
      <c r="MW57" s="32"/>
      <c r="MX57" s="32"/>
      <c r="MY57" s="32"/>
      <c r="MZ57" s="32"/>
      <c r="NA57" s="32"/>
      <c r="NB57" s="32"/>
      <c r="NC57" s="32"/>
      <c r="ND57" s="32"/>
      <c r="NE57" s="32"/>
    </row>
    <row r="58" spans="2:369" ht="15" customHeight="1" x14ac:dyDescent="0.25">
      <c r="B58" s="19">
        <f>'Extrato 1'!MC60</f>
        <v>58</v>
      </c>
      <c r="C58" s="7">
        <f>Esboço!AX56</f>
        <v>56</v>
      </c>
      <c r="D58" s="4"/>
      <c r="E58" s="3"/>
      <c r="F58" s="19" t="str">
        <f t="shared" si="0"/>
        <v>-</v>
      </c>
      <c r="G58" s="19" t="str">
        <f t="shared" si="1"/>
        <v>-</v>
      </c>
      <c r="H58" s="22" t="str">
        <v/>
      </c>
      <c r="I58" s="22" t="str">
        <v/>
      </c>
      <c r="J58" s="76" t="str">
        <f>IFERROR(IF('Análise Quantitativa'!$D$30="Máximo",RANK(D58,$D$3:$D$72,0),IF('Análise Quantitativa'!$D$30="Mínimo",RANK(D58,$D$3:$D$72,1),IF('Análise Quantitativa'!$D$30="- Mínimo",RANK(D58,$D$3:$D$72,1),""))),"")</f>
        <v/>
      </c>
      <c r="K58" s="76" t="str">
        <f>IFERROR(IF('Análise Quantitativa'!$D$30="Máximo",_xlfn.RANK.EQ(D58,$D$3:$D$72,0)+COUNTIF($D$3:D58,D58)-1,IF('Análise Quantitativa'!$D$30="Mínimo",_xlfn.RANK.EQ(D58,$D$3:$D$72,1)+COUNTIF($D$3:D58,D58)-1,IF('Análise Quantitativa'!$D$30="- Mínimo",_xlfn.RANK.EQ(D58,$D$3:$D$72,1)+COUNTIF($D$3:D58,D58)-1,""))),"")</f>
        <v/>
      </c>
      <c r="L58" s="6" t="str">
        <f>IFERROR(IF(ISBLANK(D58),"",IF(AND(D58&gt;'Extrato 1'!$EW$3),'Extrato 1'!$HR$2,IF(AND(D58&lt;'Extrato 1'!$EX$3),'Extrato 1'!$HQ$2,'Extrato 1'!$HP$2))),"")</f>
        <v/>
      </c>
      <c r="M58" s="6" t="e">
        <f>IF((((IF(AND('Extrato 1'!D58&gt;'Extrato 1'!$EW$3),(('Extrato 1'!$EW$3-'Extrato 1'!D58)/'Extrato 1'!D58),IF(AND('Extrato 1'!D58&lt;'Extrato 1'!$EX$3),(('Extrato 1'!$EX$3-'Extrato 1'!D58)/'Extrato 1'!D58),'Extrato 1'!$HW$2)))))&lt;0,IF(AND('Extrato 1'!D58&gt;'Extrato 1'!$EW$3),(('Extrato 1'!$EW$3-'Extrato 1'!D58)/'Extrato 1'!D58),IF(AND('Extrato 1'!D58&lt;'Extrato 1'!$EX$3),(('Extrato 1'!$EX$3-'Extrato 1'!D58)/'Extrato 1'!D58),'Extrato 1'!$HW$2))*-1,IF(AND('Extrato 1'!D58&gt;'Extrato 1'!$EW$3),(('Extrato 1'!$EW$3-'Extrato 1'!D58)/'Extrato 1'!D58),IF(AND('Extrato 1'!D58&lt;'Extrato 1'!$EX$3),(('Extrato 1'!$EX$3-'Extrato 1'!D58)/'Extrato 1'!D58),'Extrato 1'!$HW$2)))</f>
        <v>#DIV/0!</v>
      </c>
      <c r="N58" s="6" t="str">
        <f>IF(AND(D58&gt;'Extrato 1'!$EW$3),M58,"")</f>
        <v/>
      </c>
      <c r="O58" s="6" t="e">
        <f>IF(D58&lt;'Extrato 1'!$EX$3,M58,"")</f>
        <v>#DIV/0!</v>
      </c>
      <c r="P58" s="5" t="str">
        <f>IF('Extrato 1'!L58='Extrato 1'!$HP$2,'Extrato 1'!D58,"")</f>
        <v/>
      </c>
      <c r="Q58" s="4" t="str">
        <f>IF(ISNA(HLOOKUP($Q$2,'Extrato 1'!$ME$3:$NE$74,B58,0)),"",IF(HLOOKUP($Q$2,'Extrato 1'!$ME$3:$NE$74,B58,0)="","",IF(HLOOKUP($Q$2,'Extrato 1'!$ME$3:$NE$74,B58,0)=0,"",HLOOKUP($Q$2,'Extrato 1'!$ME$3:$NE$74,B58,0))))</f>
        <v/>
      </c>
      <c r="S58" s="77" t="str">
        <f t="shared" si="6"/>
        <v/>
      </c>
      <c r="T58" s="19" t="str">
        <f t="shared" si="2"/>
        <v/>
      </c>
      <c r="U58" s="3"/>
      <c r="V58" s="19" t="str">
        <f t="shared" si="3"/>
        <v/>
      </c>
      <c r="X58" s="19" t="str">
        <f t="shared" si="4"/>
        <v/>
      </c>
      <c r="Y58" s="19" t="str">
        <f t="shared" si="5"/>
        <v/>
      </c>
      <c r="AA58" s="19" t="str">
        <f>IF('Extrato 1'!D58='Extrato 1'!$EF$3,'Extrato 1'!E58,"")</f>
        <v/>
      </c>
      <c r="AB58" s="19" t="str">
        <f>IF(AA58="","-",'Extrato 1'!S58)</f>
        <v>-</v>
      </c>
      <c r="AC58" s="19" t="str">
        <v/>
      </c>
      <c r="AD58" s="19" t="str">
        <f>IF(AC58="","",VLOOKUP(AC58,'Extrato 1'!$S$3:$U$72,3,0))</f>
        <v/>
      </c>
      <c r="AE58" s="2" t="str">
        <f>IF(AC58="","",AD58&amp;" ("&amp;VLOOKUP(AC58,'Extrato 1'!$S$3:$U$72,2,0)&amp;")")</f>
        <v/>
      </c>
      <c r="AF58" s="19" t="str">
        <f>IF('Extrato 1'!D58='Extrato 1'!$EF$4,'Extrato 1'!E58,"")</f>
        <v/>
      </c>
      <c r="AG58" s="19" t="str">
        <f>IF(AF58="","-",'Extrato 1'!$S58)</f>
        <v>-</v>
      </c>
      <c r="AH58" s="19" t="str">
        <v/>
      </c>
      <c r="AI58" s="19" t="str">
        <f>IF(AH58="","",VLOOKUP(AH58,'Extrato 1'!$S$3:$U$72,3,0))</f>
        <v/>
      </c>
      <c r="AJ58" s="2" t="str">
        <f>IF(AH58="","",AI58&amp;" ("&amp;VLOOKUP(AH58,'Extrato 1'!$S$3:$U$72,2,0)&amp;")")</f>
        <v/>
      </c>
      <c r="AK58" s="19" t="str">
        <f>IF('Extrato 1'!D58='Extrato 1'!$EF$5,'Extrato 1'!E58,"")</f>
        <v/>
      </c>
      <c r="AL58" s="19" t="str">
        <f>IF(AK58="","-",'Extrato 1'!$S58)</f>
        <v>-</v>
      </c>
      <c r="AM58" s="19" t="str">
        <v/>
      </c>
      <c r="AN58" s="19" t="str">
        <f>IF(AM58="","",VLOOKUP(AM58,'Extrato 1'!$S$3:$U$72,3,0))</f>
        <v/>
      </c>
      <c r="AO58" s="2" t="str">
        <f>IF(AM58="","",AN58&amp;" ("&amp;VLOOKUP(AM58,'Extrato 1'!$S$3:$U$72,2,0)&amp;")")</f>
        <v/>
      </c>
      <c r="AP58" s="19" t="str">
        <f>IF('Extrato 1'!D58='Extrato 1'!$EF$6,'Extrato 1'!E58,"")</f>
        <v/>
      </c>
      <c r="AQ58" s="19" t="str">
        <f>IF(AP58="","-",'Extrato 1'!$S58)</f>
        <v>-</v>
      </c>
      <c r="AR58" s="19" t="str">
        <v/>
      </c>
      <c r="AS58" s="19" t="str">
        <f>IF(AR58="","",VLOOKUP(AR58,'Extrato 1'!$S$3:$U$72,3,0))</f>
        <v/>
      </c>
      <c r="AT58" s="2" t="str">
        <f>IF(AR58="","",AS58&amp;" ("&amp;VLOOKUP(AR58,'Extrato 1'!$S$3:$U$72,2,0)&amp;")")</f>
        <v/>
      </c>
      <c r="AU58" s="19" t="str">
        <f>IF('Extrato 1'!D58='Extrato 1'!$EF$7,'Extrato 1'!E58,"")</f>
        <v/>
      </c>
      <c r="AV58" s="19" t="str">
        <f>IF(AU58="","-",'Extrato 1'!$S58)</f>
        <v>-</v>
      </c>
      <c r="AW58" s="19" t="str">
        <v/>
      </c>
      <c r="AX58" s="19" t="str">
        <f>IF(AW58="","",VLOOKUP(AW58,'Extrato 1'!$S$3:$U$72,3,0))</f>
        <v/>
      </c>
      <c r="AY58" s="2" t="str">
        <f>IF(AW58="","",AX58&amp;" ("&amp;VLOOKUP(AW58,'Extrato 1'!$S$3:$U$72,2,0)&amp;")")</f>
        <v/>
      </c>
      <c r="AZ58" s="19" t="str">
        <f>IF('Extrato 1'!D58='Extrato 1'!$EF$8,'Extrato 1'!E58,"")</f>
        <v/>
      </c>
      <c r="BA58" s="19" t="str">
        <f>IF(AZ58="","-",'Extrato 1'!$S58)</f>
        <v>-</v>
      </c>
      <c r="BB58" s="19" t="str">
        <v/>
      </c>
      <c r="BC58" s="19" t="str">
        <f>IF(BB58="","",VLOOKUP(BB58,'Extrato 1'!$S$3:$U$72,3,0))</f>
        <v/>
      </c>
      <c r="BD58" s="2" t="str">
        <f>IF(BB58="","",BC58&amp;" ("&amp;VLOOKUP(BB58,'Extrato 1'!$S$3:$U$72,2,0)&amp;")")</f>
        <v/>
      </c>
      <c r="BE58" s="19" t="str">
        <f>IF('Extrato 1'!D58='Extrato 1'!$EF$9,'Extrato 1'!E58,"")</f>
        <v/>
      </c>
      <c r="BF58" s="19" t="str">
        <f>IF(BE58="","-",'Extrato 1'!$S58)</f>
        <v>-</v>
      </c>
      <c r="BG58" s="19" t="str">
        <v/>
      </c>
      <c r="BH58" s="19" t="str">
        <f>IF(BG58="","",VLOOKUP(BG58,'Extrato 1'!$S$3:$U$72,3,0))</f>
        <v/>
      </c>
      <c r="BI58" s="2" t="str">
        <f>IF(BG58="","",BH58&amp;" ("&amp;VLOOKUP(BG58,'Extrato 1'!$S$3:$U$72,2,0)&amp;")")</f>
        <v/>
      </c>
      <c r="BK58" s="19" t="str">
        <f>IF('Extrato 1'!D58='Extrato 1'!$EH$3,'Extrato 1'!E58,"")</f>
        <v/>
      </c>
      <c r="BL58" s="19" t="str">
        <f>IF(BK58="","-",'Extrato 1'!S58)</f>
        <v>-</v>
      </c>
      <c r="BM58" s="19" t="str">
        <v/>
      </c>
      <c r="BN58" s="19" t="str">
        <f>IF(BM58="","",VLOOKUP(BM58,'Extrato 1'!$S$3:$U$72,3,0))</f>
        <v/>
      </c>
      <c r="BO58" s="2" t="str">
        <f>IF(BM58="","",BN58&amp;" ("&amp;VLOOKUP(BM58,'Extrato 1'!$S$3:$U$72,2,0)&amp;")")</f>
        <v/>
      </c>
      <c r="BP58" s="19" t="str">
        <f>IF('Extrato 1'!D58='Extrato 1'!$EH$4,'Extrato 1'!E58,"")</f>
        <v/>
      </c>
      <c r="BQ58" s="19" t="str">
        <f>IF(BP58="","-",'Extrato 1'!$S58)</f>
        <v>-</v>
      </c>
      <c r="BR58" s="19" t="str">
        <v/>
      </c>
      <c r="BS58" s="19" t="str">
        <f>IF(BR58="","",VLOOKUP(BR58,'Extrato 1'!$S$3:$U$72,3,0))</f>
        <v/>
      </c>
      <c r="BT58" s="2" t="str">
        <f>IF(BR58="","",BS58&amp;" ("&amp;VLOOKUP(BR58,'Extrato 1'!$S$3:$U$72,2,0)&amp;")")</f>
        <v/>
      </c>
      <c r="BU58" s="19" t="str">
        <f>IF('Extrato 1'!D58='Extrato 1'!$EH$5,'Extrato 1'!E58,"")</f>
        <v/>
      </c>
      <c r="BV58" s="19" t="str">
        <f>IF(BU58="","-",'Extrato 1'!$S58)</f>
        <v>-</v>
      </c>
      <c r="BW58" s="19" t="str">
        <v/>
      </c>
      <c r="BX58" s="19" t="str">
        <f>IF(BW58="","",VLOOKUP(BW58,'Extrato 1'!$S$3:$U$72,3,0))</f>
        <v/>
      </c>
      <c r="BY58" s="2" t="str">
        <f>IF(BW58="","",BX58&amp;" ("&amp;VLOOKUP(BW58,'Extrato 1'!$S$3:$U$72,2,0)&amp;")")</f>
        <v/>
      </c>
      <c r="BZ58" s="19" t="str">
        <f>IF('Extrato 1'!D58='Extrato 1'!$EH$6,'Extrato 1'!E58,"")</f>
        <v/>
      </c>
      <c r="CA58" s="19" t="str">
        <f>IF(BZ58="","-",'Extrato 1'!$S58)</f>
        <v>-</v>
      </c>
      <c r="CB58" s="19" t="str">
        <v/>
      </c>
      <c r="CC58" s="19" t="str">
        <f>IF(CB58="","",VLOOKUP(CB58,'Extrato 1'!$S$3:$U$72,3,0))</f>
        <v/>
      </c>
      <c r="CD58" s="2" t="str">
        <f>IF(CB58="","",CC58&amp;" ("&amp;VLOOKUP(CB58,'Extrato 1'!$S$3:$U$72,2,0)&amp;")")</f>
        <v/>
      </c>
      <c r="CE58" s="19" t="str">
        <f>IF('Extrato 1'!D58='Extrato 1'!$EH$7,'Extrato 1'!E58,"")</f>
        <v/>
      </c>
      <c r="CF58" s="19" t="str">
        <f>IF(CE58="","-",'Extrato 1'!$S58)</f>
        <v>-</v>
      </c>
      <c r="CG58" s="19" t="str">
        <v/>
      </c>
      <c r="CH58" s="19" t="str">
        <f>IF(CG58="","",VLOOKUP(CG58,'Extrato 1'!$S$3:$U$72,3,0))</f>
        <v/>
      </c>
      <c r="CI58" s="2" t="str">
        <f>IF(CG58="","",CH58&amp;" ("&amp;VLOOKUP(CG58,'Extrato 1'!$S$3:$U$72,2,0)&amp;")")</f>
        <v/>
      </c>
      <c r="CJ58" s="19" t="str">
        <f>IF('Extrato 1'!D58='Extrato 1'!$EH$8,'Extrato 1'!E58,"")</f>
        <v/>
      </c>
      <c r="CK58" s="19" t="str">
        <f>IF(CJ58="","-",'Extrato 1'!$S58)</f>
        <v>-</v>
      </c>
      <c r="CL58" s="19" t="str">
        <v/>
      </c>
      <c r="CM58" s="19" t="str">
        <f>IF(CL58="","",VLOOKUP(CL58,'Extrato 1'!$S$3:$U$72,3,0))</f>
        <v/>
      </c>
      <c r="CN58" s="2" t="str">
        <f>IF(CL58="","",CM58&amp;" ("&amp;VLOOKUP(CL58,'Extrato 1'!$S$3:$U$72,2,0)&amp;")")</f>
        <v/>
      </c>
      <c r="CO58" s="19" t="str">
        <f>IF('Extrato 1'!D58='Extrato 1'!$EH$9,'Extrato 1'!E58,"")</f>
        <v/>
      </c>
      <c r="CP58" s="19" t="str">
        <f>IF(CO58="","-",'Extrato 1'!$S58)</f>
        <v>-</v>
      </c>
      <c r="CQ58" s="19" t="str">
        <v/>
      </c>
      <c r="CR58" s="19" t="str">
        <f>IF(CQ58="","",VLOOKUP(CQ58,'Extrato 1'!$S$3:$U$72,3,0))</f>
        <v/>
      </c>
      <c r="CS58" s="2" t="str">
        <f>IF(CQ58="","",CR58&amp;" ("&amp;VLOOKUP(CQ58,'Extrato 1'!$S$3:$U$72,2,0)&amp;")")</f>
        <v/>
      </c>
      <c r="CU58" s="19">
        <f>IF('Extrato 1'!D58='Extrato 1'!$EJ$3,'Extrato 1'!E58,"")</f>
        <v>0</v>
      </c>
      <c r="CV58" s="19" t="str">
        <f>IF(CU58="","-",'Extrato 1'!S58)</f>
        <v/>
      </c>
      <c r="CW58" s="19" t="str">
        <v/>
      </c>
      <c r="CX58" s="19" t="str">
        <f>IF(CW58="","",VLOOKUP(CW58,'Extrato 1'!$S$3:$U$72,3,0))</f>
        <v/>
      </c>
      <c r="CY58" s="2" t="str">
        <f>IF(CW58="","",CX58&amp;" ("&amp;VLOOKUP(CW58,'Extrato 1'!$S$3:$U$72,2,0)&amp;")")</f>
        <v/>
      </c>
      <c r="CZ58" s="19">
        <f>IF('Extrato 1'!D58='Extrato 1'!$EJ$4,'Extrato 1'!E58,"")</f>
        <v>0</v>
      </c>
      <c r="DA58" s="19" t="str">
        <f>IF(CZ58="","-",'Extrato 1'!$S58)</f>
        <v/>
      </c>
      <c r="DB58" s="19" t="str">
        <v/>
      </c>
      <c r="DC58" s="19" t="str">
        <f>IF(DB58="","",VLOOKUP(DB58,'Extrato 1'!$S$3:$U$72,3,0))</f>
        <v/>
      </c>
      <c r="DD58" s="2" t="str">
        <f>IF(DB58="","",DC58&amp;" ("&amp;VLOOKUP(DB58,'Extrato 1'!$S$3:$U$72,2,0)&amp;")")</f>
        <v/>
      </c>
      <c r="DE58" s="19">
        <f>IF('Extrato 1'!D58='Extrato 1'!$EJ$5,'Extrato 1'!E58,"")</f>
        <v>0</v>
      </c>
      <c r="DF58" s="19" t="str">
        <f>IF(DE58="","-",'Extrato 1'!$S58)</f>
        <v/>
      </c>
      <c r="DG58" s="19" t="str">
        <v/>
      </c>
      <c r="DH58" s="19" t="str">
        <f>IF(DG58="","",VLOOKUP(DG58,'Extrato 1'!$S$3:$U$72,3,0))</f>
        <v/>
      </c>
      <c r="DI58" s="2" t="str">
        <f>IF(DG58="","",DH58&amp;" ("&amp;VLOOKUP(DG58,'Extrato 1'!$S$3:$U$72,2,0)&amp;")")</f>
        <v/>
      </c>
      <c r="DJ58" s="19">
        <f>IF('Extrato 1'!D58='Extrato 1'!$EJ$6,'Extrato 1'!E58,"")</f>
        <v>0</v>
      </c>
      <c r="DK58" s="19" t="str">
        <f>IF(DJ58="","-",'Extrato 1'!$S58)</f>
        <v/>
      </c>
      <c r="DL58" s="19" t="str">
        <v/>
      </c>
      <c r="DM58" s="19" t="str">
        <f>IF(DL58="","",VLOOKUP(DL58,'Extrato 1'!$S$3:$U$72,3,0))</f>
        <v/>
      </c>
      <c r="DN58" s="2" t="str">
        <f>IF(DL58="","",DM58&amp;" ("&amp;VLOOKUP(DL58,'Extrato 1'!$S$3:$U$72,2,0)&amp;")")</f>
        <v/>
      </c>
      <c r="DO58" s="19">
        <f>IF('Extrato 1'!D58='Extrato 1'!$EJ$7,'Extrato 1'!E58,"")</f>
        <v>0</v>
      </c>
      <c r="DP58" s="19" t="str">
        <f>IF(DO58="","-",'Extrato 1'!$S58)</f>
        <v/>
      </c>
      <c r="DQ58" s="19" t="str">
        <v/>
      </c>
      <c r="DR58" s="19" t="str">
        <f>IF(DQ58="","",VLOOKUP(DQ58,'Extrato 1'!$S$3:$U$72,3,0))</f>
        <v/>
      </c>
      <c r="DS58" s="2" t="str">
        <f>IF(DQ58="","",DR58&amp;" ("&amp;VLOOKUP(DQ58,'Extrato 1'!$S$3:$U$72,2,0)&amp;")")</f>
        <v/>
      </c>
      <c r="DT58" s="19">
        <f>IF('Extrato 1'!D58='Extrato 1'!$EJ$8,'Extrato 1'!E58,"")</f>
        <v>0</v>
      </c>
      <c r="DU58" s="19" t="str">
        <f>IF(DT58="","-",'Extrato 1'!$S58)</f>
        <v/>
      </c>
      <c r="DV58" s="19" t="str">
        <v/>
      </c>
      <c r="DW58" s="19" t="str">
        <f>IF(DV58="","",VLOOKUP(DV58,'Extrato 1'!$S$3:$U$72,3,0))</f>
        <v/>
      </c>
      <c r="DX58" s="2" t="str">
        <f>IF(DV58="","",DW58&amp;" ("&amp;VLOOKUP(DV58,'Extrato 1'!$S$3:$U$72,2,0)&amp;")")</f>
        <v/>
      </c>
      <c r="DY58" s="19">
        <f>IF('Extrato 1'!D58='Extrato 1'!$EJ$9,'Extrato 1'!E58,"")</f>
        <v>0</v>
      </c>
      <c r="DZ58" s="19" t="str">
        <f>IF(DY58="","-",'Extrato 1'!$S58)</f>
        <v/>
      </c>
      <c r="EA58" s="19" t="str">
        <v/>
      </c>
      <c r="EB58" s="19" t="str">
        <f>IF(EA58="","",VLOOKUP(EA58,'Extrato 1'!$S$3:$U$72,3,0))</f>
        <v/>
      </c>
      <c r="EC58" s="2" t="str">
        <f>IF(EA58="","",EB58&amp;" ("&amp;VLOOKUP(EA58,'Extrato 1'!$S$3:$U$72,2,0)&amp;")")</f>
        <v/>
      </c>
      <c r="FM58" s="78">
        <v>56</v>
      </c>
      <c r="FN58" s="78" t="str">
        <f>IF('Extrato 1'!$FG$13='Extrato 1'!$GB$29,'Extrato 1'!AE58,IF('Extrato 1'!$FG$13='Extrato 1'!$GC$29,'Extrato 1'!BO58,IF('Extrato 1'!$FG$13='Extrato 1'!$EJ$2,'Extrato 1'!CY58,"")))</f>
        <v/>
      </c>
      <c r="FO58" s="78">
        <v>56</v>
      </c>
      <c r="FP58" s="78" t="str">
        <f>IF('Extrato 1'!$FG$13='Extrato 1'!$GB$29,'Extrato 1'!AJ58,IF('Extrato 1'!$FG$13='Extrato 1'!$GC$29,'Extrato 1'!BT58,IF('Extrato 1'!$FG$13='Extrato 1'!$EJ$2,'Extrato 1'!DD58,"")))</f>
        <v/>
      </c>
      <c r="FQ58" s="78">
        <v>56</v>
      </c>
      <c r="FR58" s="78" t="str">
        <f>IF('Extrato 1'!$FG$13='Extrato 1'!$GB$29,'Extrato 1'!AO58,IF('Extrato 1'!$FG$13='Extrato 1'!$GC$29,'Extrato 1'!BY58,IF('Extrato 1'!$FG$13='Extrato 1'!$EJ$2,'Extrato 1'!DI58,"")))</f>
        <v/>
      </c>
      <c r="FS58" s="78">
        <v>56</v>
      </c>
      <c r="FT58" s="78" t="str">
        <f>IF('Extrato 1'!$FG$13='Extrato 1'!$GB$29,'Extrato 1'!AT58,IF('Extrato 1'!$FG$13='Extrato 1'!$GC$29,'Extrato 1'!CD58,IF('Extrato 1'!$FG$13='Extrato 1'!$EJ$2,'Extrato 1'!DN58,"")))</f>
        <v/>
      </c>
      <c r="FU58" s="78">
        <v>56</v>
      </c>
      <c r="FV58" s="78" t="str">
        <f>IF('Extrato 1'!$FG$13='Extrato 1'!$GB$29,'Extrato 1'!AY58,IF('Extrato 1'!$FG$13='Extrato 1'!$GC$29,'Extrato 1'!CI58,IF('Extrato 1'!$FG$13='Extrato 1'!$EJ$2,'Extrato 1'!DS58,"")))</f>
        <v/>
      </c>
      <c r="FW58" s="78">
        <v>56</v>
      </c>
      <c r="FX58" s="78" t="str">
        <f>IF('Extrato 1'!$FG$13='Extrato 1'!$GB$29,'Extrato 1'!BD58,IF('Extrato 1'!$FG$13='Extrato 1'!$GC$29,'Extrato 1'!CN58,IF('Extrato 1'!$FG$13='Extrato 1'!$EJ$2,'Extrato 1'!DX58,"")))</f>
        <v/>
      </c>
      <c r="FY58" s="78">
        <v>56</v>
      </c>
      <c r="FZ58" s="78" t="str">
        <f>IF('Extrato 1'!$FG$13='Extrato 1'!$GB$29,'Extrato 1'!BI58,IF('Extrato 1'!$FG$13='Extrato 1'!$GC$29,'Extrato 1'!CS58,IF('Extrato 1'!$FG$13='Extrato 1'!$EJ$2,'Extrato 1'!EC58,"")))</f>
        <v/>
      </c>
      <c r="MB58" s="32">
        <f t="shared" si="12"/>
        <v>54</v>
      </c>
      <c r="MC58" s="32">
        <v>56</v>
      </c>
      <c r="MD58" s="32" t="str">
        <f>IF('Extrato 1'!X56=0,"",'Extrato 1'!X56)</f>
        <v/>
      </c>
      <c r="ME58" s="32"/>
      <c r="MF58" s="32"/>
      <c r="MG58" s="32"/>
      <c r="MH58" s="32"/>
      <c r="MI58" s="32"/>
      <c r="MJ58" s="32"/>
      <c r="MK58" s="32"/>
      <c r="ML58" s="32"/>
      <c r="MM58" s="32"/>
      <c r="MN58" s="32"/>
      <c r="MO58" s="32"/>
      <c r="MP58" s="32"/>
      <c r="MQ58" s="32"/>
      <c r="MR58" s="32"/>
      <c r="MS58" s="32"/>
      <c r="MT58" s="32"/>
      <c r="MU58" s="32"/>
      <c r="MV58" s="32"/>
      <c r="MW58" s="32"/>
      <c r="MX58" s="32"/>
      <c r="MY58" s="32"/>
      <c r="MZ58" s="32"/>
      <c r="NA58" s="32"/>
      <c r="NB58" s="32"/>
      <c r="NC58" s="32"/>
      <c r="ND58" s="32"/>
      <c r="NE58" s="32"/>
    </row>
    <row r="59" spans="2:369" ht="15" customHeight="1" x14ac:dyDescent="0.25">
      <c r="B59" s="19">
        <f>'Extrato 1'!MC61</f>
        <v>59</v>
      </c>
      <c r="C59" s="7">
        <f>Esboço!AX57</f>
        <v>57</v>
      </c>
      <c r="D59" s="4"/>
      <c r="E59" s="3"/>
      <c r="F59" s="19" t="str">
        <f t="shared" si="0"/>
        <v>-</v>
      </c>
      <c r="G59" s="19" t="str">
        <f t="shared" si="1"/>
        <v>-</v>
      </c>
      <c r="H59" s="22" t="str">
        <v/>
      </c>
      <c r="I59" s="22" t="str">
        <v/>
      </c>
      <c r="J59" s="76" t="str">
        <f>IFERROR(IF('Análise Quantitativa'!$D$30="Máximo",RANK(D59,$D$3:$D$72,0),IF('Análise Quantitativa'!$D$30="Mínimo",RANK(D59,$D$3:$D$72,1),IF('Análise Quantitativa'!$D$30="- Mínimo",RANK(D59,$D$3:$D$72,1),""))),"")</f>
        <v/>
      </c>
      <c r="K59" s="76" t="str">
        <f>IFERROR(IF('Análise Quantitativa'!$D$30="Máximo",_xlfn.RANK.EQ(D59,$D$3:$D$72,0)+COUNTIF($D$3:D59,D59)-1,IF('Análise Quantitativa'!$D$30="Mínimo",_xlfn.RANK.EQ(D59,$D$3:$D$72,1)+COUNTIF($D$3:D59,D59)-1,IF('Análise Quantitativa'!$D$30="- Mínimo",_xlfn.RANK.EQ(D59,$D$3:$D$72,1)+COUNTIF($D$3:D59,D59)-1,""))),"")</f>
        <v/>
      </c>
      <c r="L59" s="6" t="str">
        <f>IFERROR(IF(ISBLANK(D59),"",IF(AND(D59&gt;'Extrato 1'!$EW$3),'Extrato 1'!$HR$2,IF(AND(D59&lt;'Extrato 1'!$EX$3),'Extrato 1'!$HQ$2,'Extrato 1'!$HP$2))),"")</f>
        <v/>
      </c>
      <c r="M59" s="6" t="e">
        <f>IF((((IF(AND('Extrato 1'!D59&gt;'Extrato 1'!$EW$3),(('Extrato 1'!$EW$3-'Extrato 1'!D59)/'Extrato 1'!D59),IF(AND('Extrato 1'!D59&lt;'Extrato 1'!$EX$3),(('Extrato 1'!$EX$3-'Extrato 1'!D59)/'Extrato 1'!D59),'Extrato 1'!$HW$2)))))&lt;0,IF(AND('Extrato 1'!D59&gt;'Extrato 1'!$EW$3),(('Extrato 1'!$EW$3-'Extrato 1'!D59)/'Extrato 1'!D59),IF(AND('Extrato 1'!D59&lt;'Extrato 1'!$EX$3),(('Extrato 1'!$EX$3-'Extrato 1'!D59)/'Extrato 1'!D59),'Extrato 1'!$HW$2))*-1,IF(AND('Extrato 1'!D59&gt;'Extrato 1'!$EW$3),(('Extrato 1'!$EW$3-'Extrato 1'!D59)/'Extrato 1'!D59),IF(AND('Extrato 1'!D59&lt;'Extrato 1'!$EX$3),(('Extrato 1'!$EX$3-'Extrato 1'!D59)/'Extrato 1'!D59),'Extrato 1'!$HW$2)))</f>
        <v>#DIV/0!</v>
      </c>
      <c r="N59" s="6" t="str">
        <f>IF(AND(D59&gt;'Extrato 1'!$EW$3),M59,"")</f>
        <v/>
      </c>
      <c r="O59" s="6" t="e">
        <f>IF(D59&lt;'Extrato 1'!$EX$3,M59,"")</f>
        <v>#DIV/0!</v>
      </c>
      <c r="P59" s="5" t="str">
        <f>IF('Extrato 1'!L59='Extrato 1'!$HP$2,'Extrato 1'!D59,"")</f>
        <v/>
      </c>
      <c r="Q59" s="4" t="str">
        <f>IF(ISNA(HLOOKUP($Q$2,'Extrato 1'!$ME$3:$NE$74,B59,0)),"",IF(HLOOKUP($Q$2,'Extrato 1'!$ME$3:$NE$74,B59,0)="","",IF(HLOOKUP($Q$2,'Extrato 1'!$ME$3:$NE$74,B59,0)=0,"",HLOOKUP($Q$2,'Extrato 1'!$ME$3:$NE$74,B59,0))))</f>
        <v/>
      </c>
      <c r="S59" s="77" t="str">
        <f t="shared" si="6"/>
        <v/>
      </c>
      <c r="T59" s="19" t="str">
        <f t="shared" si="2"/>
        <v/>
      </c>
      <c r="U59" s="3"/>
      <c r="V59" s="19" t="str">
        <f t="shared" si="3"/>
        <v/>
      </c>
      <c r="X59" s="19" t="str">
        <f t="shared" si="4"/>
        <v/>
      </c>
      <c r="Y59" s="19" t="str">
        <f t="shared" si="5"/>
        <v/>
      </c>
      <c r="AA59" s="19" t="str">
        <f>IF('Extrato 1'!D59='Extrato 1'!$EF$3,'Extrato 1'!E59,"")</f>
        <v/>
      </c>
      <c r="AB59" s="19" t="str">
        <f>IF(AA59="","-",'Extrato 1'!S59)</f>
        <v>-</v>
      </c>
      <c r="AC59" s="19" t="str">
        <v/>
      </c>
      <c r="AD59" s="19" t="str">
        <f>IF(AC59="","",VLOOKUP(AC59,'Extrato 1'!$S$3:$U$72,3,0))</f>
        <v/>
      </c>
      <c r="AE59" s="2" t="str">
        <f>IF(AC59="","",AD59&amp;" ("&amp;VLOOKUP(AC59,'Extrato 1'!$S$3:$U$72,2,0)&amp;")")</f>
        <v/>
      </c>
      <c r="AF59" s="19" t="str">
        <f>IF('Extrato 1'!D59='Extrato 1'!$EF$4,'Extrato 1'!E59,"")</f>
        <v/>
      </c>
      <c r="AG59" s="19" t="str">
        <f>IF(AF59="","-",'Extrato 1'!$S59)</f>
        <v>-</v>
      </c>
      <c r="AH59" s="19" t="str">
        <v/>
      </c>
      <c r="AI59" s="19" t="str">
        <f>IF(AH59="","",VLOOKUP(AH59,'Extrato 1'!$S$3:$U$72,3,0))</f>
        <v/>
      </c>
      <c r="AJ59" s="2" t="str">
        <f>IF(AH59="","",AI59&amp;" ("&amp;VLOOKUP(AH59,'Extrato 1'!$S$3:$U$72,2,0)&amp;")")</f>
        <v/>
      </c>
      <c r="AK59" s="19" t="str">
        <f>IF('Extrato 1'!D59='Extrato 1'!$EF$5,'Extrato 1'!E59,"")</f>
        <v/>
      </c>
      <c r="AL59" s="19" t="str">
        <f>IF(AK59="","-",'Extrato 1'!$S59)</f>
        <v>-</v>
      </c>
      <c r="AM59" s="19" t="str">
        <v/>
      </c>
      <c r="AN59" s="19" t="str">
        <f>IF(AM59="","",VLOOKUP(AM59,'Extrato 1'!$S$3:$U$72,3,0))</f>
        <v/>
      </c>
      <c r="AO59" s="2" t="str">
        <f>IF(AM59="","",AN59&amp;" ("&amp;VLOOKUP(AM59,'Extrato 1'!$S$3:$U$72,2,0)&amp;")")</f>
        <v/>
      </c>
      <c r="AP59" s="19" t="str">
        <f>IF('Extrato 1'!D59='Extrato 1'!$EF$6,'Extrato 1'!E59,"")</f>
        <v/>
      </c>
      <c r="AQ59" s="19" t="str">
        <f>IF(AP59="","-",'Extrato 1'!$S59)</f>
        <v>-</v>
      </c>
      <c r="AR59" s="19" t="str">
        <v/>
      </c>
      <c r="AS59" s="19" t="str">
        <f>IF(AR59="","",VLOOKUP(AR59,'Extrato 1'!$S$3:$U$72,3,0))</f>
        <v/>
      </c>
      <c r="AT59" s="2" t="str">
        <f>IF(AR59="","",AS59&amp;" ("&amp;VLOOKUP(AR59,'Extrato 1'!$S$3:$U$72,2,0)&amp;")")</f>
        <v/>
      </c>
      <c r="AU59" s="19" t="str">
        <f>IF('Extrato 1'!D59='Extrato 1'!$EF$7,'Extrato 1'!E59,"")</f>
        <v/>
      </c>
      <c r="AV59" s="19" t="str">
        <f>IF(AU59="","-",'Extrato 1'!$S59)</f>
        <v>-</v>
      </c>
      <c r="AW59" s="19" t="str">
        <v/>
      </c>
      <c r="AX59" s="19" t="str">
        <f>IF(AW59="","",VLOOKUP(AW59,'Extrato 1'!$S$3:$U$72,3,0))</f>
        <v/>
      </c>
      <c r="AY59" s="2" t="str">
        <f>IF(AW59="","",AX59&amp;" ("&amp;VLOOKUP(AW59,'Extrato 1'!$S$3:$U$72,2,0)&amp;")")</f>
        <v/>
      </c>
      <c r="AZ59" s="19" t="str">
        <f>IF('Extrato 1'!D59='Extrato 1'!$EF$8,'Extrato 1'!E59,"")</f>
        <v/>
      </c>
      <c r="BA59" s="19" t="str">
        <f>IF(AZ59="","-",'Extrato 1'!$S59)</f>
        <v>-</v>
      </c>
      <c r="BB59" s="19" t="str">
        <v/>
      </c>
      <c r="BC59" s="19" t="str">
        <f>IF(BB59="","",VLOOKUP(BB59,'Extrato 1'!$S$3:$U$72,3,0))</f>
        <v/>
      </c>
      <c r="BD59" s="2" t="str">
        <f>IF(BB59="","",BC59&amp;" ("&amp;VLOOKUP(BB59,'Extrato 1'!$S$3:$U$72,2,0)&amp;")")</f>
        <v/>
      </c>
      <c r="BE59" s="19" t="str">
        <f>IF('Extrato 1'!D59='Extrato 1'!$EF$9,'Extrato 1'!E59,"")</f>
        <v/>
      </c>
      <c r="BF59" s="19" t="str">
        <f>IF(BE59="","-",'Extrato 1'!$S59)</f>
        <v>-</v>
      </c>
      <c r="BG59" s="19" t="str">
        <v/>
      </c>
      <c r="BH59" s="19" t="str">
        <f>IF(BG59="","",VLOOKUP(BG59,'Extrato 1'!$S$3:$U$72,3,0))</f>
        <v/>
      </c>
      <c r="BI59" s="2" t="str">
        <f>IF(BG59="","",BH59&amp;" ("&amp;VLOOKUP(BG59,'Extrato 1'!$S$3:$U$72,2,0)&amp;")")</f>
        <v/>
      </c>
      <c r="BK59" s="19" t="str">
        <f>IF('Extrato 1'!D59='Extrato 1'!$EH$3,'Extrato 1'!E59,"")</f>
        <v/>
      </c>
      <c r="BL59" s="19" t="str">
        <f>IF(BK59="","-",'Extrato 1'!S59)</f>
        <v>-</v>
      </c>
      <c r="BM59" s="19" t="str">
        <v/>
      </c>
      <c r="BN59" s="19" t="str">
        <f>IF(BM59="","",VLOOKUP(BM59,'Extrato 1'!$S$3:$U$72,3,0))</f>
        <v/>
      </c>
      <c r="BO59" s="2" t="str">
        <f>IF(BM59="","",BN59&amp;" ("&amp;VLOOKUP(BM59,'Extrato 1'!$S$3:$U$72,2,0)&amp;")")</f>
        <v/>
      </c>
      <c r="BP59" s="19" t="str">
        <f>IF('Extrato 1'!D59='Extrato 1'!$EH$4,'Extrato 1'!E59,"")</f>
        <v/>
      </c>
      <c r="BQ59" s="19" t="str">
        <f>IF(BP59="","-",'Extrato 1'!$S59)</f>
        <v>-</v>
      </c>
      <c r="BR59" s="19" t="str">
        <v/>
      </c>
      <c r="BS59" s="19" t="str">
        <f>IF(BR59="","",VLOOKUP(BR59,'Extrato 1'!$S$3:$U$72,3,0))</f>
        <v/>
      </c>
      <c r="BT59" s="2" t="str">
        <f>IF(BR59="","",BS59&amp;" ("&amp;VLOOKUP(BR59,'Extrato 1'!$S$3:$U$72,2,0)&amp;")")</f>
        <v/>
      </c>
      <c r="BU59" s="19" t="str">
        <f>IF('Extrato 1'!D59='Extrato 1'!$EH$5,'Extrato 1'!E59,"")</f>
        <v/>
      </c>
      <c r="BV59" s="19" t="str">
        <f>IF(BU59="","-",'Extrato 1'!$S59)</f>
        <v>-</v>
      </c>
      <c r="BW59" s="19" t="str">
        <v/>
      </c>
      <c r="BX59" s="19" t="str">
        <f>IF(BW59="","",VLOOKUP(BW59,'Extrato 1'!$S$3:$U$72,3,0))</f>
        <v/>
      </c>
      <c r="BY59" s="2" t="str">
        <f>IF(BW59="","",BX59&amp;" ("&amp;VLOOKUP(BW59,'Extrato 1'!$S$3:$U$72,2,0)&amp;")")</f>
        <v/>
      </c>
      <c r="BZ59" s="19" t="str">
        <f>IF('Extrato 1'!D59='Extrato 1'!$EH$6,'Extrato 1'!E59,"")</f>
        <v/>
      </c>
      <c r="CA59" s="19" t="str">
        <f>IF(BZ59="","-",'Extrato 1'!$S59)</f>
        <v>-</v>
      </c>
      <c r="CB59" s="19" t="str">
        <v/>
      </c>
      <c r="CC59" s="19" t="str">
        <f>IF(CB59="","",VLOOKUP(CB59,'Extrato 1'!$S$3:$U$72,3,0))</f>
        <v/>
      </c>
      <c r="CD59" s="2" t="str">
        <f>IF(CB59="","",CC59&amp;" ("&amp;VLOOKUP(CB59,'Extrato 1'!$S$3:$U$72,2,0)&amp;")")</f>
        <v/>
      </c>
      <c r="CE59" s="19" t="str">
        <f>IF('Extrato 1'!D59='Extrato 1'!$EH$7,'Extrato 1'!E59,"")</f>
        <v/>
      </c>
      <c r="CF59" s="19" t="str">
        <f>IF(CE59="","-",'Extrato 1'!$S59)</f>
        <v>-</v>
      </c>
      <c r="CG59" s="19" t="str">
        <v/>
      </c>
      <c r="CH59" s="19" t="str">
        <f>IF(CG59="","",VLOOKUP(CG59,'Extrato 1'!$S$3:$U$72,3,0))</f>
        <v/>
      </c>
      <c r="CI59" s="2" t="str">
        <f>IF(CG59="","",CH59&amp;" ("&amp;VLOOKUP(CG59,'Extrato 1'!$S$3:$U$72,2,0)&amp;")")</f>
        <v/>
      </c>
      <c r="CJ59" s="19" t="str">
        <f>IF('Extrato 1'!D59='Extrato 1'!$EH$8,'Extrato 1'!E59,"")</f>
        <v/>
      </c>
      <c r="CK59" s="19" t="str">
        <f>IF(CJ59="","-",'Extrato 1'!$S59)</f>
        <v>-</v>
      </c>
      <c r="CL59" s="19" t="str">
        <v/>
      </c>
      <c r="CM59" s="19" t="str">
        <f>IF(CL59="","",VLOOKUP(CL59,'Extrato 1'!$S$3:$U$72,3,0))</f>
        <v/>
      </c>
      <c r="CN59" s="2" t="str">
        <f>IF(CL59="","",CM59&amp;" ("&amp;VLOOKUP(CL59,'Extrato 1'!$S$3:$U$72,2,0)&amp;")")</f>
        <v/>
      </c>
      <c r="CO59" s="19" t="str">
        <f>IF('Extrato 1'!D59='Extrato 1'!$EH$9,'Extrato 1'!E59,"")</f>
        <v/>
      </c>
      <c r="CP59" s="19" t="str">
        <f>IF(CO59="","-",'Extrato 1'!$S59)</f>
        <v>-</v>
      </c>
      <c r="CQ59" s="19" t="str">
        <v/>
      </c>
      <c r="CR59" s="19" t="str">
        <f>IF(CQ59="","",VLOOKUP(CQ59,'Extrato 1'!$S$3:$U$72,3,0))</f>
        <v/>
      </c>
      <c r="CS59" s="2" t="str">
        <f>IF(CQ59="","",CR59&amp;" ("&amp;VLOOKUP(CQ59,'Extrato 1'!$S$3:$U$72,2,0)&amp;")")</f>
        <v/>
      </c>
      <c r="CU59" s="19">
        <f>IF('Extrato 1'!D59='Extrato 1'!$EJ$3,'Extrato 1'!E59,"")</f>
        <v>0</v>
      </c>
      <c r="CV59" s="19" t="str">
        <f>IF(CU59="","-",'Extrato 1'!S59)</f>
        <v/>
      </c>
      <c r="CW59" s="19" t="str">
        <v/>
      </c>
      <c r="CX59" s="19" t="str">
        <f>IF(CW59="","",VLOOKUP(CW59,'Extrato 1'!$S$3:$U$72,3,0))</f>
        <v/>
      </c>
      <c r="CY59" s="2" t="str">
        <f>IF(CW59="","",CX59&amp;" ("&amp;VLOOKUP(CW59,'Extrato 1'!$S$3:$U$72,2,0)&amp;")")</f>
        <v/>
      </c>
      <c r="CZ59" s="19">
        <f>IF('Extrato 1'!D59='Extrato 1'!$EJ$4,'Extrato 1'!E59,"")</f>
        <v>0</v>
      </c>
      <c r="DA59" s="19" t="str">
        <f>IF(CZ59="","-",'Extrato 1'!$S59)</f>
        <v/>
      </c>
      <c r="DB59" s="19" t="str">
        <v/>
      </c>
      <c r="DC59" s="19" t="str">
        <f>IF(DB59="","",VLOOKUP(DB59,'Extrato 1'!$S$3:$U$72,3,0))</f>
        <v/>
      </c>
      <c r="DD59" s="2" t="str">
        <f>IF(DB59="","",DC59&amp;" ("&amp;VLOOKUP(DB59,'Extrato 1'!$S$3:$U$72,2,0)&amp;")")</f>
        <v/>
      </c>
      <c r="DE59" s="19">
        <f>IF('Extrato 1'!D59='Extrato 1'!$EJ$5,'Extrato 1'!E59,"")</f>
        <v>0</v>
      </c>
      <c r="DF59" s="19" t="str">
        <f>IF(DE59="","-",'Extrato 1'!$S59)</f>
        <v/>
      </c>
      <c r="DG59" s="19" t="str">
        <v/>
      </c>
      <c r="DH59" s="19" t="str">
        <f>IF(DG59="","",VLOOKUP(DG59,'Extrato 1'!$S$3:$U$72,3,0))</f>
        <v/>
      </c>
      <c r="DI59" s="2" t="str">
        <f>IF(DG59="","",DH59&amp;" ("&amp;VLOOKUP(DG59,'Extrato 1'!$S$3:$U$72,2,0)&amp;")")</f>
        <v/>
      </c>
      <c r="DJ59" s="19">
        <f>IF('Extrato 1'!D59='Extrato 1'!$EJ$6,'Extrato 1'!E59,"")</f>
        <v>0</v>
      </c>
      <c r="DK59" s="19" t="str">
        <f>IF(DJ59="","-",'Extrato 1'!$S59)</f>
        <v/>
      </c>
      <c r="DL59" s="19" t="str">
        <v/>
      </c>
      <c r="DM59" s="19" t="str">
        <f>IF(DL59="","",VLOOKUP(DL59,'Extrato 1'!$S$3:$U$72,3,0))</f>
        <v/>
      </c>
      <c r="DN59" s="2" t="str">
        <f>IF(DL59="","",DM59&amp;" ("&amp;VLOOKUP(DL59,'Extrato 1'!$S$3:$U$72,2,0)&amp;")")</f>
        <v/>
      </c>
      <c r="DO59" s="19">
        <f>IF('Extrato 1'!D59='Extrato 1'!$EJ$7,'Extrato 1'!E59,"")</f>
        <v>0</v>
      </c>
      <c r="DP59" s="19" t="str">
        <f>IF(DO59="","-",'Extrato 1'!$S59)</f>
        <v/>
      </c>
      <c r="DQ59" s="19" t="str">
        <v/>
      </c>
      <c r="DR59" s="19" t="str">
        <f>IF(DQ59="","",VLOOKUP(DQ59,'Extrato 1'!$S$3:$U$72,3,0))</f>
        <v/>
      </c>
      <c r="DS59" s="2" t="str">
        <f>IF(DQ59="","",DR59&amp;" ("&amp;VLOOKUP(DQ59,'Extrato 1'!$S$3:$U$72,2,0)&amp;")")</f>
        <v/>
      </c>
      <c r="DT59" s="19">
        <f>IF('Extrato 1'!D59='Extrato 1'!$EJ$8,'Extrato 1'!E59,"")</f>
        <v>0</v>
      </c>
      <c r="DU59" s="19" t="str">
        <f>IF(DT59="","-",'Extrato 1'!$S59)</f>
        <v/>
      </c>
      <c r="DV59" s="19" t="str">
        <v/>
      </c>
      <c r="DW59" s="19" t="str">
        <f>IF(DV59="","",VLOOKUP(DV59,'Extrato 1'!$S$3:$U$72,3,0))</f>
        <v/>
      </c>
      <c r="DX59" s="2" t="str">
        <f>IF(DV59="","",DW59&amp;" ("&amp;VLOOKUP(DV59,'Extrato 1'!$S$3:$U$72,2,0)&amp;")")</f>
        <v/>
      </c>
      <c r="DY59" s="19">
        <f>IF('Extrato 1'!D59='Extrato 1'!$EJ$9,'Extrato 1'!E59,"")</f>
        <v>0</v>
      </c>
      <c r="DZ59" s="19" t="str">
        <f>IF(DY59="","-",'Extrato 1'!$S59)</f>
        <v/>
      </c>
      <c r="EA59" s="19" t="str">
        <v/>
      </c>
      <c r="EB59" s="19" t="str">
        <f>IF(EA59="","",VLOOKUP(EA59,'Extrato 1'!$S$3:$U$72,3,0))</f>
        <v/>
      </c>
      <c r="EC59" s="2" t="str">
        <f>IF(EA59="","",EB59&amp;" ("&amp;VLOOKUP(EA59,'Extrato 1'!$S$3:$U$72,2,0)&amp;")")</f>
        <v/>
      </c>
      <c r="FM59" s="78">
        <v>57</v>
      </c>
      <c r="FN59" s="78" t="str">
        <f>IF('Extrato 1'!$FG$13='Extrato 1'!$GB$29,'Extrato 1'!AE59,IF('Extrato 1'!$FG$13='Extrato 1'!$GC$29,'Extrato 1'!BO59,IF('Extrato 1'!$FG$13='Extrato 1'!$EJ$2,'Extrato 1'!CY59,"")))</f>
        <v/>
      </c>
      <c r="FO59" s="78">
        <v>57</v>
      </c>
      <c r="FP59" s="78" t="str">
        <f>IF('Extrato 1'!$FG$13='Extrato 1'!$GB$29,'Extrato 1'!AJ59,IF('Extrato 1'!$FG$13='Extrato 1'!$GC$29,'Extrato 1'!BT59,IF('Extrato 1'!$FG$13='Extrato 1'!$EJ$2,'Extrato 1'!DD59,"")))</f>
        <v/>
      </c>
      <c r="FQ59" s="78">
        <v>57</v>
      </c>
      <c r="FR59" s="78" t="str">
        <f>IF('Extrato 1'!$FG$13='Extrato 1'!$GB$29,'Extrato 1'!AO59,IF('Extrato 1'!$FG$13='Extrato 1'!$GC$29,'Extrato 1'!BY59,IF('Extrato 1'!$FG$13='Extrato 1'!$EJ$2,'Extrato 1'!DI59,"")))</f>
        <v/>
      </c>
      <c r="FS59" s="78">
        <v>57</v>
      </c>
      <c r="FT59" s="78" t="str">
        <f>IF('Extrato 1'!$FG$13='Extrato 1'!$GB$29,'Extrato 1'!AT59,IF('Extrato 1'!$FG$13='Extrato 1'!$GC$29,'Extrato 1'!CD59,IF('Extrato 1'!$FG$13='Extrato 1'!$EJ$2,'Extrato 1'!DN59,"")))</f>
        <v/>
      </c>
      <c r="FU59" s="78">
        <v>57</v>
      </c>
      <c r="FV59" s="78" t="str">
        <f>IF('Extrato 1'!$FG$13='Extrato 1'!$GB$29,'Extrato 1'!AY59,IF('Extrato 1'!$FG$13='Extrato 1'!$GC$29,'Extrato 1'!CI59,IF('Extrato 1'!$FG$13='Extrato 1'!$EJ$2,'Extrato 1'!DS59,"")))</f>
        <v/>
      </c>
      <c r="FW59" s="78">
        <v>57</v>
      </c>
      <c r="FX59" s="78" t="str">
        <f>IF('Extrato 1'!$FG$13='Extrato 1'!$GB$29,'Extrato 1'!BD59,IF('Extrato 1'!$FG$13='Extrato 1'!$GC$29,'Extrato 1'!CN59,IF('Extrato 1'!$FG$13='Extrato 1'!$EJ$2,'Extrato 1'!DX59,"")))</f>
        <v/>
      </c>
      <c r="FY59" s="78">
        <v>57</v>
      </c>
      <c r="FZ59" s="78" t="str">
        <f>IF('Extrato 1'!$FG$13='Extrato 1'!$GB$29,'Extrato 1'!BI59,IF('Extrato 1'!$FG$13='Extrato 1'!$GC$29,'Extrato 1'!CS59,IF('Extrato 1'!$FG$13='Extrato 1'!$EJ$2,'Extrato 1'!EC59,"")))</f>
        <v/>
      </c>
      <c r="MB59" s="32">
        <f t="shared" si="12"/>
        <v>55</v>
      </c>
      <c r="MC59" s="32">
        <v>57</v>
      </c>
      <c r="MD59" s="32" t="str">
        <f>IF('Extrato 1'!X57=0,"",'Extrato 1'!X57)</f>
        <v/>
      </c>
      <c r="ME59" s="32"/>
      <c r="MF59" s="32"/>
      <c r="MG59" s="32"/>
      <c r="MH59" s="32"/>
      <c r="MI59" s="32"/>
      <c r="MJ59" s="32"/>
      <c r="MK59" s="32"/>
      <c r="ML59" s="32"/>
      <c r="MM59" s="32"/>
      <c r="MN59" s="32"/>
      <c r="MO59" s="32"/>
      <c r="MP59" s="32"/>
      <c r="MQ59" s="32"/>
      <c r="MR59" s="32"/>
      <c r="MS59" s="32"/>
      <c r="MT59" s="32"/>
      <c r="MU59" s="32"/>
      <c r="MV59" s="32"/>
      <c r="MW59" s="32"/>
      <c r="MX59" s="32"/>
      <c r="MY59" s="32"/>
      <c r="MZ59" s="32"/>
      <c r="NA59" s="32"/>
      <c r="NB59" s="32"/>
      <c r="NC59" s="32"/>
      <c r="ND59" s="32"/>
      <c r="NE59" s="32"/>
    </row>
    <row r="60" spans="2:369" ht="15" customHeight="1" x14ac:dyDescent="0.25">
      <c r="B60" s="19">
        <f>'Extrato 1'!MC62</f>
        <v>60</v>
      </c>
      <c r="C60" s="7">
        <f>Esboço!AX58</f>
        <v>58</v>
      </c>
      <c r="D60" s="4"/>
      <c r="E60" s="3"/>
      <c r="F60" s="19" t="str">
        <f t="shared" si="0"/>
        <v>-</v>
      </c>
      <c r="G60" s="19" t="str">
        <f t="shared" si="1"/>
        <v>-</v>
      </c>
      <c r="H60" s="22" t="str">
        <v/>
      </c>
      <c r="I60" s="22" t="str">
        <v/>
      </c>
      <c r="J60" s="76" t="str">
        <f>IFERROR(IF('Análise Quantitativa'!$D$30="Máximo",RANK(D60,$D$3:$D$72,0),IF('Análise Quantitativa'!$D$30="Mínimo",RANK(D60,$D$3:$D$72,1),IF('Análise Quantitativa'!$D$30="- Mínimo",RANK(D60,$D$3:$D$72,1),""))),"")</f>
        <v/>
      </c>
      <c r="K60" s="76" t="str">
        <f>IFERROR(IF('Análise Quantitativa'!$D$30="Máximo",_xlfn.RANK.EQ(D60,$D$3:$D$72,0)+COUNTIF($D$3:D60,D60)-1,IF('Análise Quantitativa'!$D$30="Mínimo",_xlfn.RANK.EQ(D60,$D$3:$D$72,1)+COUNTIF($D$3:D60,D60)-1,IF('Análise Quantitativa'!$D$30="- Mínimo",_xlfn.RANK.EQ(D60,$D$3:$D$72,1)+COUNTIF($D$3:D60,D60)-1,""))),"")</f>
        <v/>
      </c>
      <c r="L60" s="6" t="str">
        <f>IFERROR(IF(ISBLANK(D60),"",IF(AND(D60&gt;'Extrato 1'!$EW$3),'Extrato 1'!$HR$2,IF(AND(D60&lt;'Extrato 1'!$EX$3),'Extrato 1'!$HQ$2,'Extrato 1'!$HP$2))),"")</f>
        <v/>
      </c>
      <c r="M60" s="6" t="e">
        <f>IF((((IF(AND('Extrato 1'!D60&gt;'Extrato 1'!$EW$3),(('Extrato 1'!$EW$3-'Extrato 1'!D60)/'Extrato 1'!D60),IF(AND('Extrato 1'!D60&lt;'Extrato 1'!$EX$3),(('Extrato 1'!$EX$3-'Extrato 1'!D60)/'Extrato 1'!D60),'Extrato 1'!$HW$2)))))&lt;0,IF(AND('Extrato 1'!D60&gt;'Extrato 1'!$EW$3),(('Extrato 1'!$EW$3-'Extrato 1'!D60)/'Extrato 1'!D60),IF(AND('Extrato 1'!D60&lt;'Extrato 1'!$EX$3),(('Extrato 1'!$EX$3-'Extrato 1'!D60)/'Extrato 1'!D60),'Extrato 1'!$HW$2))*-1,IF(AND('Extrato 1'!D60&gt;'Extrato 1'!$EW$3),(('Extrato 1'!$EW$3-'Extrato 1'!D60)/'Extrato 1'!D60),IF(AND('Extrato 1'!D60&lt;'Extrato 1'!$EX$3),(('Extrato 1'!$EX$3-'Extrato 1'!D60)/'Extrato 1'!D60),'Extrato 1'!$HW$2)))</f>
        <v>#DIV/0!</v>
      </c>
      <c r="N60" s="6" t="str">
        <f>IF(AND(D60&gt;'Extrato 1'!$EW$3),M60,"")</f>
        <v/>
      </c>
      <c r="O60" s="6" t="e">
        <f>IF(D60&lt;'Extrato 1'!$EX$3,M60,"")</f>
        <v>#DIV/0!</v>
      </c>
      <c r="P60" s="5" t="str">
        <f>IF('Extrato 1'!L60='Extrato 1'!$HP$2,'Extrato 1'!D60,"")</f>
        <v/>
      </c>
      <c r="Q60" s="4" t="str">
        <f>IF(ISNA(HLOOKUP($Q$2,'Extrato 1'!$ME$3:$NE$74,B60,0)),"",IF(HLOOKUP($Q$2,'Extrato 1'!$ME$3:$NE$74,B60,0)="","",IF(HLOOKUP($Q$2,'Extrato 1'!$ME$3:$NE$74,B60,0)=0,"",HLOOKUP($Q$2,'Extrato 1'!$ME$3:$NE$74,B60,0))))</f>
        <v/>
      </c>
      <c r="S60" s="77" t="str">
        <f t="shared" si="6"/>
        <v/>
      </c>
      <c r="T60" s="19" t="str">
        <f t="shared" si="2"/>
        <v/>
      </c>
      <c r="U60" s="3"/>
      <c r="V60" s="19" t="str">
        <f t="shared" si="3"/>
        <v/>
      </c>
      <c r="X60" s="19" t="str">
        <f t="shared" si="4"/>
        <v/>
      </c>
      <c r="Y60" s="19" t="str">
        <f t="shared" si="5"/>
        <v/>
      </c>
      <c r="AA60" s="19" t="str">
        <f>IF('Extrato 1'!D60='Extrato 1'!$EF$3,'Extrato 1'!E60,"")</f>
        <v/>
      </c>
      <c r="AB60" s="19" t="str">
        <f>IF(AA60="","-",'Extrato 1'!S60)</f>
        <v>-</v>
      </c>
      <c r="AC60" s="19" t="str">
        <v/>
      </c>
      <c r="AD60" s="19" t="str">
        <f>IF(AC60="","",VLOOKUP(AC60,'Extrato 1'!$S$3:$U$72,3,0))</f>
        <v/>
      </c>
      <c r="AE60" s="2" t="str">
        <f>IF(AC60="","",AD60&amp;" ("&amp;VLOOKUP(AC60,'Extrato 1'!$S$3:$U$72,2,0)&amp;")")</f>
        <v/>
      </c>
      <c r="AF60" s="19" t="str">
        <f>IF('Extrato 1'!D60='Extrato 1'!$EF$4,'Extrato 1'!E60,"")</f>
        <v/>
      </c>
      <c r="AG60" s="19" t="str">
        <f>IF(AF60="","-",'Extrato 1'!$S60)</f>
        <v>-</v>
      </c>
      <c r="AH60" s="19" t="str">
        <v/>
      </c>
      <c r="AI60" s="19" t="str">
        <f>IF(AH60="","",VLOOKUP(AH60,'Extrato 1'!$S$3:$U$72,3,0))</f>
        <v/>
      </c>
      <c r="AJ60" s="2" t="str">
        <f>IF(AH60="","",AI60&amp;" ("&amp;VLOOKUP(AH60,'Extrato 1'!$S$3:$U$72,2,0)&amp;")")</f>
        <v/>
      </c>
      <c r="AK60" s="19" t="str">
        <f>IF('Extrato 1'!D60='Extrato 1'!$EF$5,'Extrato 1'!E60,"")</f>
        <v/>
      </c>
      <c r="AL60" s="19" t="str">
        <f>IF(AK60="","-",'Extrato 1'!$S60)</f>
        <v>-</v>
      </c>
      <c r="AM60" s="19" t="str">
        <v/>
      </c>
      <c r="AN60" s="19" t="str">
        <f>IF(AM60="","",VLOOKUP(AM60,'Extrato 1'!$S$3:$U$72,3,0))</f>
        <v/>
      </c>
      <c r="AO60" s="2" t="str">
        <f>IF(AM60="","",AN60&amp;" ("&amp;VLOOKUP(AM60,'Extrato 1'!$S$3:$U$72,2,0)&amp;")")</f>
        <v/>
      </c>
      <c r="AP60" s="19" t="str">
        <f>IF('Extrato 1'!D60='Extrato 1'!$EF$6,'Extrato 1'!E60,"")</f>
        <v/>
      </c>
      <c r="AQ60" s="19" t="str">
        <f>IF(AP60="","-",'Extrato 1'!$S60)</f>
        <v>-</v>
      </c>
      <c r="AR60" s="19" t="str">
        <v/>
      </c>
      <c r="AS60" s="19" t="str">
        <f>IF(AR60="","",VLOOKUP(AR60,'Extrato 1'!$S$3:$U$72,3,0))</f>
        <v/>
      </c>
      <c r="AT60" s="2" t="str">
        <f>IF(AR60="","",AS60&amp;" ("&amp;VLOOKUP(AR60,'Extrato 1'!$S$3:$U$72,2,0)&amp;")")</f>
        <v/>
      </c>
      <c r="AU60" s="19" t="str">
        <f>IF('Extrato 1'!D60='Extrato 1'!$EF$7,'Extrato 1'!E60,"")</f>
        <v/>
      </c>
      <c r="AV60" s="19" t="str">
        <f>IF(AU60="","-",'Extrato 1'!$S60)</f>
        <v>-</v>
      </c>
      <c r="AW60" s="19" t="str">
        <v/>
      </c>
      <c r="AX60" s="19" t="str">
        <f>IF(AW60="","",VLOOKUP(AW60,'Extrato 1'!$S$3:$U$72,3,0))</f>
        <v/>
      </c>
      <c r="AY60" s="2" t="str">
        <f>IF(AW60="","",AX60&amp;" ("&amp;VLOOKUP(AW60,'Extrato 1'!$S$3:$U$72,2,0)&amp;")")</f>
        <v/>
      </c>
      <c r="AZ60" s="19" t="str">
        <f>IF('Extrato 1'!D60='Extrato 1'!$EF$8,'Extrato 1'!E60,"")</f>
        <v/>
      </c>
      <c r="BA60" s="19" t="str">
        <f>IF(AZ60="","-",'Extrato 1'!$S60)</f>
        <v>-</v>
      </c>
      <c r="BB60" s="19" t="str">
        <v/>
      </c>
      <c r="BC60" s="19" t="str">
        <f>IF(BB60="","",VLOOKUP(BB60,'Extrato 1'!$S$3:$U$72,3,0))</f>
        <v/>
      </c>
      <c r="BD60" s="2" t="str">
        <f>IF(BB60="","",BC60&amp;" ("&amp;VLOOKUP(BB60,'Extrato 1'!$S$3:$U$72,2,0)&amp;")")</f>
        <v/>
      </c>
      <c r="BE60" s="19" t="str">
        <f>IF('Extrato 1'!D60='Extrato 1'!$EF$9,'Extrato 1'!E60,"")</f>
        <v/>
      </c>
      <c r="BF60" s="19" t="str">
        <f>IF(BE60="","-",'Extrato 1'!$S60)</f>
        <v>-</v>
      </c>
      <c r="BG60" s="19" t="str">
        <v/>
      </c>
      <c r="BH60" s="19" t="str">
        <f>IF(BG60="","",VLOOKUP(BG60,'Extrato 1'!$S$3:$U$72,3,0))</f>
        <v/>
      </c>
      <c r="BI60" s="2" t="str">
        <f>IF(BG60="","",BH60&amp;" ("&amp;VLOOKUP(BG60,'Extrato 1'!$S$3:$U$72,2,0)&amp;")")</f>
        <v/>
      </c>
      <c r="BK60" s="19" t="str">
        <f>IF('Extrato 1'!D60='Extrato 1'!$EH$3,'Extrato 1'!E60,"")</f>
        <v/>
      </c>
      <c r="BL60" s="19" t="str">
        <f>IF(BK60="","-",'Extrato 1'!S60)</f>
        <v>-</v>
      </c>
      <c r="BM60" s="19" t="str">
        <v/>
      </c>
      <c r="BN60" s="19" t="str">
        <f>IF(BM60="","",VLOOKUP(BM60,'Extrato 1'!$S$3:$U$72,3,0))</f>
        <v/>
      </c>
      <c r="BO60" s="2" t="str">
        <f>IF(BM60="","",BN60&amp;" ("&amp;VLOOKUP(BM60,'Extrato 1'!$S$3:$U$72,2,0)&amp;")")</f>
        <v/>
      </c>
      <c r="BP60" s="19" t="str">
        <f>IF('Extrato 1'!D60='Extrato 1'!$EH$4,'Extrato 1'!E60,"")</f>
        <v/>
      </c>
      <c r="BQ60" s="19" t="str">
        <f>IF(BP60="","-",'Extrato 1'!$S60)</f>
        <v>-</v>
      </c>
      <c r="BR60" s="19" t="str">
        <v/>
      </c>
      <c r="BS60" s="19" t="str">
        <f>IF(BR60="","",VLOOKUP(BR60,'Extrato 1'!$S$3:$U$72,3,0))</f>
        <v/>
      </c>
      <c r="BT60" s="2" t="str">
        <f>IF(BR60="","",BS60&amp;" ("&amp;VLOOKUP(BR60,'Extrato 1'!$S$3:$U$72,2,0)&amp;")")</f>
        <v/>
      </c>
      <c r="BU60" s="19" t="str">
        <f>IF('Extrato 1'!D60='Extrato 1'!$EH$5,'Extrato 1'!E60,"")</f>
        <v/>
      </c>
      <c r="BV60" s="19" t="str">
        <f>IF(BU60="","-",'Extrato 1'!$S60)</f>
        <v>-</v>
      </c>
      <c r="BW60" s="19" t="str">
        <v/>
      </c>
      <c r="BX60" s="19" t="str">
        <f>IF(BW60="","",VLOOKUP(BW60,'Extrato 1'!$S$3:$U$72,3,0))</f>
        <v/>
      </c>
      <c r="BY60" s="2" t="str">
        <f>IF(BW60="","",BX60&amp;" ("&amp;VLOOKUP(BW60,'Extrato 1'!$S$3:$U$72,2,0)&amp;")")</f>
        <v/>
      </c>
      <c r="BZ60" s="19" t="str">
        <f>IF('Extrato 1'!D60='Extrato 1'!$EH$6,'Extrato 1'!E60,"")</f>
        <v/>
      </c>
      <c r="CA60" s="19" t="str">
        <f>IF(BZ60="","-",'Extrato 1'!$S60)</f>
        <v>-</v>
      </c>
      <c r="CB60" s="19" t="str">
        <v/>
      </c>
      <c r="CC60" s="19" t="str">
        <f>IF(CB60="","",VLOOKUP(CB60,'Extrato 1'!$S$3:$U$72,3,0))</f>
        <v/>
      </c>
      <c r="CD60" s="2" t="str">
        <f>IF(CB60="","",CC60&amp;" ("&amp;VLOOKUP(CB60,'Extrato 1'!$S$3:$U$72,2,0)&amp;")")</f>
        <v/>
      </c>
      <c r="CE60" s="19" t="str">
        <f>IF('Extrato 1'!D60='Extrato 1'!$EH$7,'Extrato 1'!E60,"")</f>
        <v/>
      </c>
      <c r="CF60" s="19" t="str">
        <f>IF(CE60="","-",'Extrato 1'!$S60)</f>
        <v>-</v>
      </c>
      <c r="CG60" s="19" t="str">
        <v/>
      </c>
      <c r="CH60" s="19" t="str">
        <f>IF(CG60="","",VLOOKUP(CG60,'Extrato 1'!$S$3:$U$72,3,0))</f>
        <v/>
      </c>
      <c r="CI60" s="2" t="str">
        <f>IF(CG60="","",CH60&amp;" ("&amp;VLOOKUP(CG60,'Extrato 1'!$S$3:$U$72,2,0)&amp;")")</f>
        <v/>
      </c>
      <c r="CJ60" s="19" t="str">
        <f>IF('Extrato 1'!D60='Extrato 1'!$EH$8,'Extrato 1'!E60,"")</f>
        <v/>
      </c>
      <c r="CK60" s="19" t="str">
        <f>IF(CJ60="","-",'Extrato 1'!$S60)</f>
        <v>-</v>
      </c>
      <c r="CL60" s="19" t="str">
        <v/>
      </c>
      <c r="CM60" s="19" t="str">
        <f>IF(CL60="","",VLOOKUP(CL60,'Extrato 1'!$S$3:$U$72,3,0))</f>
        <v/>
      </c>
      <c r="CN60" s="2" t="str">
        <f>IF(CL60="","",CM60&amp;" ("&amp;VLOOKUP(CL60,'Extrato 1'!$S$3:$U$72,2,0)&amp;")")</f>
        <v/>
      </c>
      <c r="CO60" s="19" t="str">
        <f>IF('Extrato 1'!D60='Extrato 1'!$EH$9,'Extrato 1'!E60,"")</f>
        <v/>
      </c>
      <c r="CP60" s="19" t="str">
        <f>IF(CO60="","-",'Extrato 1'!$S60)</f>
        <v>-</v>
      </c>
      <c r="CQ60" s="19" t="str">
        <v/>
      </c>
      <c r="CR60" s="19" t="str">
        <f>IF(CQ60="","",VLOOKUP(CQ60,'Extrato 1'!$S$3:$U$72,3,0))</f>
        <v/>
      </c>
      <c r="CS60" s="2" t="str">
        <f>IF(CQ60="","",CR60&amp;" ("&amp;VLOOKUP(CQ60,'Extrato 1'!$S$3:$U$72,2,0)&amp;")")</f>
        <v/>
      </c>
      <c r="CU60" s="19">
        <f>IF('Extrato 1'!D60='Extrato 1'!$EJ$3,'Extrato 1'!E60,"")</f>
        <v>0</v>
      </c>
      <c r="CV60" s="19" t="str">
        <f>IF(CU60="","-",'Extrato 1'!S60)</f>
        <v/>
      </c>
      <c r="CW60" s="19" t="str">
        <v/>
      </c>
      <c r="CX60" s="19" t="str">
        <f>IF(CW60="","",VLOOKUP(CW60,'Extrato 1'!$S$3:$U$72,3,0))</f>
        <v/>
      </c>
      <c r="CY60" s="2" t="str">
        <f>IF(CW60="","",CX60&amp;" ("&amp;VLOOKUP(CW60,'Extrato 1'!$S$3:$U$72,2,0)&amp;")")</f>
        <v/>
      </c>
      <c r="CZ60" s="19">
        <f>IF('Extrato 1'!D60='Extrato 1'!$EJ$4,'Extrato 1'!E60,"")</f>
        <v>0</v>
      </c>
      <c r="DA60" s="19" t="str">
        <f>IF(CZ60="","-",'Extrato 1'!$S60)</f>
        <v/>
      </c>
      <c r="DB60" s="19" t="str">
        <v/>
      </c>
      <c r="DC60" s="19" t="str">
        <f>IF(DB60="","",VLOOKUP(DB60,'Extrato 1'!$S$3:$U$72,3,0))</f>
        <v/>
      </c>
      <c r="DD60" s="2" t="str">
        <f>IF(DB60="","",DC60&amp;" ("&amp;VLOOKUP(DB60,'Extrato 1'!$S$3:$U$72,2,0)&amp;")")</f>
        <v/>
      </c>
      <c r="DE60" s="19">
        <f>IF('Extrato 1'!D60='Extrato 1'!$EJ$5,'Extrato 1'!E60,"")</f>
        <v>0</v>
      </c>
      <c r="DF60" s="19" t="str">
        <f>IF(DE60="","-",'Extrato 1'!$S60)</f>
        <v/>
      </c>
      <c r="DG60" s="19" t="str">
        <v/>
      </c>
      <c r="DH60" s="19" t="str">
        <f>IF(DG60="","",VLOOKUP(DG60,'Extrato 1'!$S$3:$U$72,3,0))</f>
        <v/>
      </c>
      <c r="DI60" s="2" t="str">
        <f>IF(DG60="","",DH60&amp;" ("&amp;VLOOKUP(DG60,'Extrato 1'!$S$3:$U$72,2,0)&amp;")")</f>
        <v/>
      </c>
      <c r="DJ60" s="19">
        <f>IF('Extrato 1'!D60='Extrato 1'!$EJ$6,'Extrato 1'!E60,"")</f>
        <v>0</v>
      </c>
      <c r="DK60" s="19" t="str">
        <f>IF(DJ60="","-",'Extrato 1'!$S60)</f>
        <v/>
      </c>
      <c r="DL60" s="19" t="str">
        <v/>
      </c>
      <c r="DM60" s="19" t="str">
        <f>IF(DL60="","",VLOOKUP(DL60,'Extrato 1'!$S$3:$U$72,3,0))</f>
        <v/>
      </c>
      <c r="DN60" s="2" t="str">
        <f>IF(DL60="","",DM60&amp;" ("&amp;VLOOKUP(DL60,'Extrato 1'!$S$3:$U$72,2,0)&amp;")")</f>
        <v/>
      </c>
      <c r="DO60" s="19">
        <f>IF('Extrato 1'!D60='Extrato 1'!$EJ$7,'Extrato 1'!E60,"")</f>
        <v>0</v>
      </c>
      <c r="DP60" s="19" t="str">
        <f>IF(DO60="","-",'Extrato 1'!$S60)</f>
        <v/>
      </c>
      <c r="DQ60" s="19" t="str">
        <v/>
      </c>
      <c r="DR60" s="19" t="str">
        <f>IF(DQ60="","",VLOOKUP(DQ60,'Extrato 1'!$S$3:$U$72,3,0))</f>
        <v/>
      </c>
      <c r="DS60" s="2" t="str">
        <f>IF(DQ60="","",DR60&amp;" ("&amp;VLOOKUP(DQ60,'Extrato 1'!$S$3:$U$72,2,0)&amp;")")</f>
        <v/>
      </c>
      <c r="DT60" s="19">
        <f>IF('Extrato 1'!D60='Extrato 1'!$EJ$8,'Extrato 1'!E60,"")</f>
        <v>0</v>
      </c>
      <c r="DU60" s="19" t="str">
        <f>IF(DT60="","-",'Extrato 1'!$S60)</f>
        <v/>
      </c>
      <c r="DV60" s="19" t="str">
        <v/>
      </c>
      <c r="DW60" s="19" t="str">
        <f>IF(DV60="","",VLOOKUP(DV60,'Extrato 1'!$S$3:$U$72,3,0))</f>
        <v/>
      </c>
      <c r="DX60" s="2" t="str">
        <f>IF(DV60="","",DW60&amp;" ("&amp;VLOOKUP(DV60,'Extrato 1'!$S$3:$U$72,2,0)&amp;")")</f>
        <v/>
      </c>
      <c r="DY60" s="19">
        <f>IF('Extrato 1'!D60='Extrato 1'!$EJ$9,'Extrato 1'!E60,"")</f>
        <v>0</v>
      </c>
      <c r="DZ60" s="19" t="str">
        <f>IF(DY60="","-",'Extrato 1'!$S60)</f>
        <v/>
      </c>
      <c r="EA60" s="19" t="str">
        <v/>
      </c>
      <c r="EB60" s="19" t="str">
        <f>IF(EA60="","",VLOOKUP(EA60,'Extrato 1'!$S$3:$U$72,3,0))</f>
        <v/>
      </c>
      <c r="EC60" s="2" t="str">
        <f>IF(EA60="","",EB60&amp;" ("&amp;VLOOKUP(EA60,'Extrato 1'!$S$3:$U$72,2,0)&amp;")")</f>
        <v/>
      </c>
      <c r="FM60" s="78">
        <v>58</v>
      </c>
      <c r="FN60" s="78" t="str">
        <f>IF('Extrato 1'!$FG$13='Extrato 1'!$GB$29,'Extrato 1'!AE60,IF('Extrato 1'!$FG$13='Extrato 1'!$GC$29,'Extrato 1'!BO60,IF('Extrato 1'!$FG$13='Extrato 1'!$EJ$2,'Extrato 1'!CY60,"")))</f>
        <v/>
      </c>
      <c r="FO60" s="78">
        <v>58</v>
      </c>
      <c r="FP60" s="78" t="str">
        <f>IF('Extrato 1'!$FG$13='Extrato 1'!$GB$29,'Extrato 1'!AJ60,IF('Extrato 1'!$FG$13='Extrato 1'!$GC$29,'Extrato 1'!BT60,IF('Extrato 1'!$FG$13='Extrato 1'!$EJ$2,'Extrato 1'!DD60,"")))</f>
        <v/>
      </c>
      <c r="FQ60" s="78">
        <v>58</v>
      </c>
      <c r="FR60" s="78" t="str">
        <f>IF('Extrato 1'!$FG$13='Extrato 1'!$GB$29,'Extrato 1'!AO60,IF('Extrato 1'!$FG$13='Extrato 1'!$GC$29,'Extrato 1'!BY60,IF('Extrato 1'!$FG$13='Extrato 1'!$EJ$2,'Extrato 1'!DI60,"")))</f>
        <v/>
      </c>
      <c r="FS60" s="78">
        <v>58</v>
      </c>
      <c r="FT60" s="78" t="str">
        <f>IF('Extrato 1'!$FG$13='Extrato 1'!$GB$29,'Extrato 1'!AT60,IF('Extrato 1'!$FG$13='Extrato 1'!$GC$29,'Extrato 1'!CD60,IF('Extrato 1'!$FG$13='Extrato 1'!$EJ$2,'Extrato 1'!DN60,"")))</f>
        <v/>
      </c>
      <c r="FU60" s="78">
        <v>58</v>
      </c>
      <c r="FV60" s="78" t="str">
        <f>IF('Extrato 1'!$FG$13='Extrato 1'!$GB$29,'Extrato 1'!AY60,IF('Extrato 1'!$FG$13='Extrato 1'!$GC$29,'Extrato 1'!CI60,IF('Extrato 1'!$FG$13='Extrato 1'!$EJ$2,'Extrato 1'!DS60,"")))</f>
        <v/>
      </c>
      <c r="FW60" s="78">
        <v>58</v>
      </c>
      <c r="FX60" s="78" t="str">
        <f>IF('Extrato 1'!$FG$13='Extrato 1'!$GB$29,'Extrato 1'!BD60,IF('Extrato 1'!$FG$13='Extrato 1'!$GC$29,'Extrato 1'!CN60,IF('Extrato 1'!$FG$13='Extrato 1'!$EJ$2,'Extrato 1'!DX60,"")))</f>
        <v/>
      </c>
      <c r="FY60" s="78">
        <v>58</v>
      </c>
      <c r="FZ60" s="78" t="str">
        <f>IF('Extrato 1'!$FG$13='Extrato 1'!$GB$29,'Extrato 1'!BI60,IF('Extrato 1'!$FG$13='Extrato 1'!$GC$29,'Extrato 1'!CS60,IF('Extrato 1'!$FG$13='Extrato 1'!$EJ$2,'Extrato 1'!EC60,"")))</f>
        <v/>
      </c>
      <c r="MB60" s="32">
        <f t="shared" si="12"/>
        <v>56</v>
      </c>
      <c r="MC60" s="32">
        <v>58</v>
      </c>
      <c r="MD60" s="32" t="str">
        <f>IF('Extrato 1'!X58=0,"",'Extrato 1'!X58)</f>
        <v/>
      </c>
      <c r="ME60" s="32"/>
      <c r="MF60" s="32"/>
      <c r="MG60" s="32"/>
      <c r="MH60" s="32"/>
      <c r="MI60" s="32"/>
      <c r="MJ60" s="32"/>
      <c r="MK60" s="32"/>
      <c r="ML60" s="32"/>
      <c r="MM60" s="32"/>
      <c r="MN60" s="32"/>
      <c r="MO60" s="32"/>
      <c r="MP60" s="32"/>
      <c r="MQ60" s="32"/>
      <c r="MR60" s="32"/>
      <c r="MS60" s="32"/>
      <c r="MT60" s="32"/>
      <c r="MU60" s="32"/>
      <c r="MV60" s="32"/>
      <c r="MW60" s="32"/>
      <c r="MX60" s="32"/>
      <c r="MY60" s="32"/>
      <c r="MZ60" s="32"/>
      <c r="NA60" s="32"/>
      <c r="NB60" s="32"/>
      <c r="NC60" s="32"/>
      <c r="ND60" s="32"/>
      <c r="NE60" s="32"/>
    </row>
    <row r="61" spans="2:369" ht="15" customHeight="1" x14ac:dyDescent="0.25">
      <c r="B61" s="19">
        <f>'Extrato 1'!MC63</f>
        <v>61</v>
      </c>
      <c r="C61" s="7">
        <f>Esboço!AX59</f>
        <v>59</v>
      </c>
      <c r="D61" s="4"/>
      <c r="E61" s="3"/>
      <c r="F61" s="19" t="str">
        <f t="shared" si="0"/>
        <v>-</v>
      </c>
      <c r="G61" s="19" t="str">
        <f t="shared" si="1"/>
        <v>-</v>
      </c>
      <c r="H61" s="22" t="str">
        <v/>
      </c>
      <c r="I61" s="22" t="str">
        <v/>
      </c>
      <c r="J61" s="76" t="str">
        <f>IFERROR(IF('Análise Quantitativa'!$D$30="Máximo",RANK(D61,$D$3:$D$72,0),IF('Análise Quantitativa'!$D$30="Mínimo",RANK(D61,$D$3:$D$72,1),IF('Análise Quantitativa'!$D$30="- Mínimo",RANK(D61,$D$3:$D$72,1),""))),"")</f>
        <v/>
      </c>
      <c r="K61" s="76" t="str">
        <f>IFERROR(IF('Análise Quantitativa'!$D$30="Máximo",_xlfn.RANK.EQ(D61,$D$3:$D$72,0)+COUNTIF($D$3:D61,D61)-1,IF('Análise Quantitativa'!$D$30="Mínimo",_xlfn.RANK.EQ(D61,$D$3:$D$72,1)+COUNTIF($D$3:D61,D61)-1,IF('Análise Quantitativa'!$D$30="- Mínimo",_xlfn.RANK.EQ(D61,$D$3:$D$72,1)+COUNTIF($D$3:D61,D61)-1,""))),"")</f>
        <v/>
      </c>
      <c r="L61" s="6" t="str">
        <f>IFERROR(IF(ISBLANK(D61),"",IF(AND(D61&gt;'Extrato 1'!$EW$3),'Extrato 1'!$HR$2,IF(AND(D61&lt;'Extrato 1'!$EX$3),'Extrato 1'!$HQ$2,'Extrato 1'!$HP$2))),"")</f>
        <v/>
      </c>
      <c r="M61" s="6" t="e">
        <f>IF((((IF(AND('Extrato 1'!D61&gt;'Extrato 1'!$EW$3),(('Extrato 1'!$EW$3-'Extrato 1'!D61)/'Extrato 1'!D61),IF(AND('Extrato 1'!D61&lt;'Extrato 1'!$EX$3),(('Extrato 1'!$EX$3-'Extrato 1'!D61)/'Extrato 1'!D61),'Extrato 1'!$HW$2)))))&lt;0,IF(AND('Extrato 1'!D61&gt;'Extrato 1'!$EW$3),(('Extrato 1'!$EW$3-'Extrato 1'!D61)/'Extrato 1'!D61),IF(AND('Extrato 1'!D61&lt;'Extrato 1'!$EX$3),(('Extrato 1'!$EX$3-'Extrato 1'!D61)/'Extrato 1'!D61),'Extrato 1'!$HW$2))*-1,IF(AND('Extrato 1'!D61&gt;'Extrato 1'!$EW$3),(('Extrato 1'!$EW$3-'Extrato 1'!D61)/'Extrato 1'!D61),IF(AND('Extrato 1'!D61&lt;'Extrato 1'!$EX$3),(('Extrato 1'!$EX$3-'Extrato 1'!D61)/'Extrato 1'!D61),'Extrato 1'!$HW$2)))</f>
        <v>#DIV/0!</v>
      </c>
      <c r="N61" s="6" t="str">
        <f>IF(AND(D61&gt;'Extrato 1'!$EW$3),M61,"")</f>
        <v/>
      </c>
      <c r="O61" s="6" t="e">
        <f>IF(D61&lt;'Extrato 1'!$EX$3,M61,"")</f>
        <v>#DIV/0!</v>
      </c>
      <c r="P61" s="5" t="str">
        <f>IF('Extrato 1'!L61='Extrato 1'!$HP$2,'Extrato 1'!D61,"")</f>
        <v/>
      </c>
      <c r="Q61" s="4" t="str">
        <f>IF(ISNA(HLOOKUP($Q$2,'Extrato 1'!$ME$3:$NE$74,B61,0)),"",IF(HLOOKUP($Q$2,'Extrato 1'!$ME$3:$NE$74,B61,0)="","",IF(HLOOKUP($Q$2,'Extrato 1'!$ME$3:$NE$74,B61,0)=0,"",HLOOKUP($Q$2,'Extrato 1'!$ME$3:$NE$74,B61,0))))</f>
        <v/>
      </c>
      <c r="S61" s="77" t="str">
        <f t="shared" si="6"/>
        <v/>
      </c>
      <c r="T61" s="19" t="str">
        <f t="shared" si="2"/>
        <v/>
      </c>
      <c r="U61" s="3"/>
      <c r="V61" s="19" t="str">
        <f t="shared" si="3"/>
        <v/>
      </c>
      <c r="X61" s="19" t="str">
        <f t="shared" si="4"/>
        <v/>
      </c>
      <c r="Y61" s="19" t="str">
        <f t="shared" si="5"/>
        <v/>
      </c>
      <c r="AA61" s="19" t="str">
        <f>IF('Extrato 1'!D61='Extrato 1'!$EF$3,'Extrato 1'!E61,"")</f>
        <v/>
      </c>
      <c r="AB61" s="19" t="str">
        <f>IF(AA61="","-",'Extrato 1'!S61)</f>
        <v>-</v>
      </c>
      <c r="AC61" s="19" t="str">
        <v/>
      </c>
      <c r="AD61" s="19" t="str">
        <f>IF(AC61="","",VLOOKUP(AC61,'Extrato 1'!$S$3:$U$72,3,0))</f>
        <v/>
      </c>
      <c r="AE61" s="2" t="str">
        <f>IF(AC61="","",AD61&amp;" ("&amp;VLOOKUP(AC61,'Extrato 1'!$S$3:$U$72,2,0)&amp;")")</f>
        <v/>
      </c>
      <c r="AF61" s="19" t="str">
        <f>IF('Extrato 1'!D61='Extrato 1'!$EF$4,'Extrato 1'!E61,"")</f>
        <v/>
      </c>
      <c r="AG61" s="19" t="str">
        <f>IF(AF61="","-",'Extrato 1'!$S61)</f>
        <v>-</v>
      </c>
      <c r="AH61" s="19" t="str">
        <v/>
      </c>
      <c r="AI61" s="19" t="str">
        <f>IF(AH61="","",VLOOKUP(AH61,'Extrato 1'!$S$3:$U$72,3,0))</f>
        <v/>
      </c>
      <c r="AJ61" s="2" t="str">
        <f>IF(AH61="","",AI61&amp;" ("&amp;VLOOKUP(AH61,'Extrato 1'!$S$3:$U$72,2,0)&amp;")")</f>
        <v/>
      </c>
      <c r="AK61" s="19" t="str">
        <f>IF('Extrato 1'!D61='Extrato 1'!$EF$5,'Extrato 1'!E61,"")</f>
        <v/>
      </c>
      <c r="AL61" s="19" t="str">
        <f>IF(AK61="","-",'Extrato 1'!$S61)</f>
        <v>-</v>
      </c>
      <c r="AM61" s="19" t="str">
        <v/>
      </c>
      <c r="AN61" s="19" t="str">
        <f>IF(AM61="","",VLOOKUP(AM61,'Extrato 1'!$S$3:$U$72,3,0))</f>
        <v/>
      </c>
      <c r="AO61" s="2" t="str">
        <f>IF(AM61="","",AN61&amp;" ("&amp;VLOOKUP(AM61,'Extrato 1'!$S$3:$U$72,2,0)&amp;")")</f>
        <v/>
      </c>
      <c r="AP61" s="19" t="str">
        <f>IF('Extrato 1'!D61='Extrato 1'!$EF$6,'Extrato 1'!E61,"")</f>
        <v/>
      </c>
      <c r="AQ61" s="19" t="str">
        <f>IF(AP61="","-",'Extrato 1'!$S61)</f>
        <v>-</v>
      </c>
      <c r="AR61" s="19" t="str">
        <v/>
      </c>
      <c r="AS61" s="19" t="str">
        <f>IF(AR61="","",VLOOKUP(AR61,'Extrato 1'!$S$3:$U$72,3,0))</f>
        <v/>
      </c>
      <c r="AT61" s="2" t="str">
        <f>IF(AR61="","",AS61&amp;" ("&amp;VLOOKUP(AR61,'Extrato 1'!$S$3:$U$72,2,0)&amp;")")</f>
        <v/>
      </c>
      <c r="AU61" s="19" t="str">
        <f>IF('Extrato 1'!D61='Extrato 1'!$EF$7,'Extrato 1'!E61,"")</f>
        <v/>
      </c>
      <c r="AV61" s="19" t="str">
        <f>IF(AU61="","-",'Extrato 1'!$S61)</f>
        <v>-</v>
      </c>
      <c r="AW61" s="19" t="str">
        <v/>
      </c>
      <c r="AX61" s="19" t="str">
        <f>IF(AW61="","",VLOOKUP(AW61,'Extrato 1'!$S$3:$U$72,3,0))</f>
        <v/>
      </c>
      <c r="AY61" s="2" t="str">
        <f>IF(AW61="","",AX61&amp;" ("&amp;VLOOKUP(AW61,'Extrato 1'!$S$3:$U$72,2,0)&amp;")")</f>
        <v/>
      </c>
      <c r="AZ61" s="19" t="str">
        <f>IF('Extrato 1'!D61='Extrato 1'!$EF$8,'Extrato 1'!E61,"")</f>
        <v/>
      </c>
      <c r="BA61" s="19" t="str">
        <f>IF(AZ61="","-",'Extrato 1'!$S61)</f>
        <v>-</v>
      </c>
      <c r="BB61" s="19" t="str">
        <v/>
      </c>
      <c r="BC61" s="19" t="str">
        <f>IF(BB61="","",VLOOKUP(BB61,'Extrato 1'!$S$3:$U$72,3,0))</f>
        <v/>
      </c>
      <c r="BD61" s="2" t="str">
        <f>IF(BB61="","",BC61&amp;" ("&amp;VLOOKUP(BB61,'Extrato 1'!$S$3:$U$72,2,0)&amp;")")</f>
        <v/>
      </c>
      <c r="BE61" s="19" t="str">
        <f>IF('Extrato 1'!D61='Extrato 1'!$EF$9,'Extrato 1'!E61,"")</f>
        <v/>
      </c>
      <c r="BF61" s="19" t="str">
        <f>IF(BE61="","-",'Extrato 1'!$S61)</f>
        <v>-</v>
      </c>
      <c r="BG61" s="19" t="str">
        <v/>
      </c>
      <c r="BH61" s="19" t="str">
        <f>IF(BG61="","",VLOOKUP(BG61,'Extrato 1'!$S$3:$U$72,3,0))</f>
        <v/>
      </c>
      <c r="BI61" s="2" t="str">
        <f>IF(BG61="","",BH61&amp;" ("&amp;VLOOKUP(BG61,'Extrato 1'!$S$3:$U$72,2,0)&amp;")")</f>
        <v/>
      </c>
      <c r="BK61" s="19" t="str">
        <f>IF('Extrato 1'!D61='Extrato 1'!$EH$3,'Extrato 1'!E61,"")</f>
        <v/>
      </c>
      <c r="BL61" s="19" t="str">
        <f>IF(BK61="","-",'Extrato 1'!S61)</f>
        <v>-</v>
      </c>
      <c r="BM61" s="19" t="str">
        <v/>
      </c>
      <c r="BN61" s="19" t="str">
        <f>IF(BM61="","",VLOOKUP(BM61,'Extrato 1'!$S$3:$U$72,3,0))</f>
        <v/>
      </c>
      <c r="BO61" s="2" t="str">
        <f>IF(BM61="","",BN61&amp;" ("&amp;VLOOKUP(BM61,'Extrato 1'!$S$3:$U$72,2,0)&amp;")")</f>
        <v/>
      </c>
      <c r="BP61" s="19" t="str">
        <f>IF('Extrato 1'!D61='Extrato 1'!$EH$4,'Extrato 1'!E61,"")</f>
        <v/>
      </c>
      <c r="BQ61" s="19" t="str">
        <f>IF(BP61="","-",'Extrato 1'!$S61)</f>
        <v>-</v>
      </c>
      <c r="BR61" s="19" t="str">
        <v/>
      </c>
      <c r="BS61" s="19" t="str">
        <f>IF(BR61="","",VLOOKUP(BR61,'Extrato 1'!$S$3:$U$72,3,0))</f>
        <v/>
      </c>
      <c r="BT61" s="2" t="str">
        <f>IF(BR61="","",BS61&amp;" ("&amp;VLOOKUP(BR61,'Extrato 1'!$S$3:$U$72,2,0)&amp;")")</f>
        <v/>
      </c>
      <c r="BU61" s="19" t="str">
        <f>IF('Extrato 1'!D61='Extrato 1'!$EH$5,'Extrato 1'!E61,"")</f>
        <v/>
      </c>
      <c r="BV61" s="19" t="str">
        <f>IF(BU61="","-",'Extrato 1'!$S61)</f>
        <v>-</v>
      </c>
      <c r="BW61" s="19" t="str">
        <v/>
      </c>
      <c r="BX61" s="19" t="str">
        <f>IF(BW61="","",VLOOKUP(BW61,'Extrato 1'!$S$3:$U$72,3,0))</f>
        <v/>
      </c>
      <c r="BY61" s="2" t="str">
        <f>IF(BW61="","",BX61&amp;" ("&amp;VLOOKUP(BW61,'Extrato 1'!$S$3:$U$72,2,0)&amp;")")</f>
        <v/>
      </c>
      <c r="BZ61" s="19" t="str">
        <f>IF('Extrato 1'!D61='Extrato 1'!$EH$6,'Extrato 1'!E61,"")</f>
        <v/>
      </c>
      <c r="CA61" s="19" t="str">
        <f>IF(BZ61="","-",'Extrato 1'!$S61)</f>
        <v>-</v>
      </c>
      <c r="CB61" s="19" t="str">
        <v/>
      </c>
      <c r="CC61" s="19" t="str">
        <f>IF(CB61="","",VLOOKUP(CB61,'Extrato 1'!$S$3:$U$72,3,0))</f>
        <v/>
      </c>
      <c r="CD61" s="2" t="str">
        <f>IF(CB61="","",CC61&amp;" ("&amp;VLOOKUP(CB61,'Extrato 1'!$S$3:$U$72,2,0)&amp;")")</f>
        <v/>
      </c>
      <c r="CE61" s="19" t="str">
        <f>IF('Extrato 1'!D61='Extrato 1'!$EH$7,'Extrato 1'!E61,"")</f>
        <v/>
      </c>
      <c r="CF61" s="19" t="str">
        <f>IF(CE61="","-",'Extrato 1'!$S61)</f>
        <v>-</v>
      </c>
      <c r="CG61" s="19" t="str">
        <v/>
      </c>
      <c r="CH61" s="19" t="str">
        <f>IF(CG61="","",VLOOKUP(CG61,'Extrato 1'!$S$3:$U$72,3,0))</f>
        <v/>
      </c>
      <c r="CI61" s="2" t="str">
        <f>IF(CG61="","",CH61&amp;" ("&amp;VLOOKUP(CG61,'Extrato 1'!$S$3:$U$72,2,0)&amp;")")</f>
        <v/>
      </c>
      <c r="CJ61" s="19" t="str">
        <f>IF('Extrato 1'!D61='Extrato 1'!$EH$8,'Extrato 1'!E61,"")</f>
        <v/>
      </c>
      <c r="CK61" s="19" t="str">
        <f>IF(CJ61="","-",'Extrato 1'!$S61)</f>
        <v>-</v>
      </c>
      <c r="CL61" s="19" t="str">
        <v/>
      </c>
      <c r="CM61" s="19" t="str">
        <f>IF(CL61="","",VLOOKUP(CL61,'Extrato 1'!$S$3:$U$72,3,0))</f>
        <v/>
      </c>
      <c r="CN61" s="2" t="str">
        <f>IF(CL61="","",CM61&amp;" ("&amp;VLOOKUP(CL61,'Extrato 1'!$S$3:$U$72,2,0)&amp;")")</f>
        <v/>
      </c>
      <c r="CO61" s="19" t="str">
        <f>IF('Extrato 1'!D61='Extrato 1'!$EH$9,'Extrato 1'!E61,"")</f>
        <v/>
      </c>
      <c r="CP61" s="19" t="str">
        <f>IF(CO61="","-",'Extrato 1'!$S61)</f>
        <v>-</v>
      </c>
      <c r="CQ61" s="19" t="str">
        <v/>
      </c>
      <c r="CR61" s="19" t="str">
        <f>IF(CQ61="","",VLOOKUP(CQ61,'Extrato 1'!$S$3:$U$72,3,0))</f>
        <v/>
      </c>
      <c r="CS61" s="2" t="str">
        <f>IF(CQ61="","",CR61&amp;" ("&amp;VLOOKUP(CQ61,'Extrato 1'!$S$3:$U$72,2,0)&amp;")")</f>
        <v/>
      </c>
      <c r="CU61" s="19">
        <f>IF('Extrato 1'!D61='Extrato 1'!$EJ$3,'Extrato 1'!E61,"")</f>
        <v>0</v>
      </c>
      <c r="CV61" s="19" t="str">
        <f>IF(CU61="","-",'Extrato 1'!S61)</f>
        <v/>
      </c>
      <c r="CW61" s="19" t="str">
        <v/>
      </c>
      <c r="CX61" s="19" t="str">
        <f>IF(CW61="","",VLOOKUP(CW61,'Extrato 1'!$S$3:$U$72,3,0))</f>
        <v/>
      </c>
      <c r="CY61" s="2" t="str">
        <f>IF(CW61="","",CX61&amp;" ("&amp;VLOOKUP(CW61,'Extrato 1'!$S$3:$U$72,2,0)&amp;")")</f>
        <v/>
      </c>
      <c r="CZ61" s="19">
        <f>IF('Extrato 1'!D61='Extrato 1'!$EJ$4,'Extrato 1'!E61,"")</f>
        <v>0</v>
      </c>
      <c r="DA61" s="19" t="str">
        <f>IF(CZ61="","-",'Extrato 1'!$S61)</f>
        <v/>
      </c>
      <c r="DB61" s="19" t="str">
        <v/>
      </c>
      <c r="DC61" s="19" t="str">
        <f>IF(DB61="","",VLOOKUP(DB61,'Extrato 1'!$S$3:$U$72,3,0))</f>
        <v/>
      </c>
      <c r="DD61" s="2" t="str">
        <f>IF(DB61="","",DC61&amp;" ("&amp;VLOOKUP(DB61,'Extrato 1'!$S$3:$U$72,2,0)&amp;")")</f>
        <v/>
      </c>
      <c r="DE61" s="19">
        <f>IF('Extrato 1'!D61='Extrato 1'!$EJ$5,'Extrato 1'!E61,"")</f>
        <v>0</v>
      </c>
      <c r="DF61" s="19" t="str">
        <f>IF(DE61="","-",'Extrato 1'!$S61)</f>
        <v/>
      </c>
      <c r="DG61" s="19" t="str">
        <v/>
      </c>
      <c r="DH61" s="19" t="str">
        <f>IF(DG61="","",VLOOKUP(DG61,'Extrato 1'!$S$3:$U$72,3,0))</f>
        <v/>
      </c>
      <c r="DI61" s="2" t="str">
        <f>IF(DG61="","",DH61&amp;" ("&amp;VLOOKUP(DG61,'Extrato 1'!$S$3:$U$72,2,0)&amp;")")</f>
        <v/>
      </c>
      <c r="DJ61" s="19">
        <f>IF('Extrato 1'!D61='Extrato 1'!$EJ$6,'Extrato 1'!E61,"")</f>
        <v>0</v>
      </c>
      <c r="DK61" s="19" t="str">
        <f>IF(DJ61="","-",'Extrato 1'!$S61)</f>
        <v/>
      </c>
      <c r="DL61" s="19" t="str">
        <v/>
      </c>
      <c r="DM61" s="19" t="str">
        <f>IF(DL61="","",VLOOKUP(DL61,'Extrato 1'!$S$3:$U$72,3,0))</f>
        <v/>
      </c>
      <c r="DN61" s="2" t="str">
        <f>IF(DL61="","",DM61&amp;" ("&amp;VLOOKUP(DL61,'Extrato 1'!$S$3:$U$72,2,0)&amp;")")</f>
        <v/>
      </c>
      <c r="DO61" s="19">
        <f>IF('Extrato 1'!D61='Extrato 1'!$EJ$7,'Extrato 1'!E61,"")</f>
        <v>0</v>
      </c>
      <c r="DP61" s="19" t="str">
        <f>IF(DO61="","-",'Extrato 1'!$S61)</f>
        <v/>
      </c>
      <c r="DQ61" s="19" t="str">
        <v/>
      </c>
      <c r="DR61" s="19" t="str">
        <f>IF(DQ61="","",VLOOKUP(DQ61,'Extrato 1'!$S$3:$U$72,3,0))</f>
        <v/>
      </c>
      <c r="DS61" s="2" t="str">
        <f>IF(DQ61="","",DR61&amp;" ("&amp;VLOOKUP(DQ61,'Extrato 1'!$S$3:$U$72,2,0)&amp;")")</f>
        <v/>
      </c>
      <c r="DT61" s="19">
        <f>IF('Extrato 1'!D61='Extrato 1'!$EJ$8,'Extrato 1'!E61,"")</f>
        <v>0</v>
      </c>
      <c r="DU61" s="19" t="str">
        <f>IF(DT61="","-",'Extrato 1'!$S61)</f>
        <v/>
      </c>
      <c r="DV61" s="19" t="str">
        <v/>
      </c>
      <c r="DW61" s="19" t="str">
        <f>IF(DV61="","",VLOOKUP(DV61,'Extrato 1'!$S$3:$U$72,3,0))</f>
        <v/>
      </c>
      <c r="DX61" s="2" t="str">
        <f>IF(DV61="","",DW61&amp;" ("&amp;VLOOKUP(DV61,'Extrato 1'!$S$3:$U$72,2,0)&amp;")")</f>
        <v/>
      </c>
      <c r="DY61" s="19">
        <f>IF('Extrato 1'!D61='Extrato 1'!$EJ$9,'Extrato 1'!E61,"")</f>
        <v>0</v>
      </c>
      <c r="DZ61" s="19" t="str">
        <f>IF(DY61="","-",'Extrato 1'!$S61)</f>
        <v/>
      </c>
      <c r="EA61" s="19" t="str">
        <v/>
      </c>
      <c r="EB61" s="19" t="str">
        <f>IF(EA61="","",VLOOKUP(EA61,'Extrato 1'!$S$3:$U$72,3,0))</f>
        <v/>
      </c>
      <c r="EC61" s="2" t="str">
        <f>IF(EA61="","",EB61&amp;" ("&amp;VLOOKUP(EA61,'Extrato 1'!$S$3:$U$72,2,0)&amp;")")</f>
        <v/>
      </c>
      <c r="FM61" s="78">
        <v>59</v>
      </c>
      <c r="FN61" s="78" t="str">
        <f>IF('Extrato 1'!$FG$13='Extrato 1'!$GB$29,'Extrato 1'!AE61,IF('Extrato 1'!$FG$13='Extrato 1'!$GC$29,'Extrato 1'!BO61,IF('Extrato 1'!$FG$13='Extrato 1'!$EJ$2,'Extrato 1'!CY61,"")))</f>
        <v/>
      </c>
      <c r="FO61" s="78">
        <v>59</v>
      </c>
      <c r="FP61" s="78" t="str">
        <f>IF('Extrato 1'!$FG$13='Extrato 1'!$GB$29,'Extrato 1'!AJ61,IF('Extrato 1'!$FG$13='Extrato 1'!$GC$29,'Extrato 1'!BT61,IF('Extrato 1'!$FG$13='Extrato 1'!$EJ$2,'Extrato 1'!DD61,"")))</f>
        <v/>
      </c>
      <c r="FQ61" s="78">
        <v>59</v>
      </c>
      <c r="FR61" s="78" t="str">
        <f>IF('Extrato 1'!$FG$13='Extrato 1'!$GB$29,'Extrato 1'!AO61,IF('Extrato 1'!$FG$13='Extrato 1'!$GC$29,'Extrato 1'!BY61,IF('Extrato 1'!$FG$13='Extrato 1'!$EJ$2,'Extrato 1'!DI61,"")))</f>
        <v/>
      </c>
      <c r="FS61" s="78">
        <v>59</v>
      </c>
      <c r="FT61" s="78" t="str">
        <f>IF('Extrato 1'!$FG$13='Extrato 1'!$GB$29,'Extrato 1'!AT61,IF('Extrato 1'!$FG$13='Extrato 1'!$GC$29,'Extrato 1'!CD61,IF('Extrato 1'!$FG$13='Extrato 1'!$EJ$2,'Extrato 1'!DN61,"")))</f>
        <v/>
      </c>
      <c r="FU61" s="78">
        <v>59</v>
      </c>
      <c r="FV61" s="78" t="str">
        <f>IF('Extrato 1'!$FG$13='Extrato 1'!$GB$29,'Extrato 1'!AY61,IF('Extrato 1'!$FG$13='Extrato 1'!$GC$29,'Extrato 1'!CI61,IF('Extrato 1'!$FG$13='Extrato 1'!$EJ$2,'Extrato 1'!DS61,"")))</f>
        <v/>
      </c>
      <c r="FW61" s="78">
        <v>59</v>
      </c>
      <c r="FX61" s="78" t="str">
        <f>IF('Extrato 1'!$FG$13='Extrato 1'!$GB$29,'Extrato 1'!BD61,IF('Extrato 1'!$FG$13='Extrato 1'!$GC$29,'Extrato 1'!CN61,IF('Extrato 1'!$FG$13='Extrato 1'!$EJ$2,'Extrato 1'!DX61,"")))</f>
        <v/>
      </c>
      <c r="FY61" s="78">
        <v>59</v>
      </c>
      <c r="FZ61" s="78" t="str">
        <f>IF('Extrato 1'!$FG$13='Extrato 1'!$GB$29,'Extrato 1'!BI61,IF('Extrato 1'!$FG$13='Extrato 1'!$GC$29,'Extrato 1'!CS61,IF('Extrato 1'!$FG$13='Extrato 1'!$EJ$2,'Extrato 1'!EC61,"")))</f>
        <v/>
      </c>
      <c r="MB61" s="32">
        <f t="shared" si="12"/>
        <v>57</v>
      </c>
      <c r="MC61" s="32">
        <v>59</v>
      </c>
      <c r="MD61" s="32" t="str">
        <f>IF('Extrato 1'!X59=0,"",'Extrato 1'!X59)</f>
        <v/>
      </c>
      <c r="ME61" s="32"/>
      <c r="MF61" s="32"/>
      <c r="MG61" s="32"/>
      <c r="MH61" s="32"/>
      <c r="MI61" s="32"/>
      <c r="MJ61" s="32"/>
      <c r="MK61" s="32"/>
      <c r="ML61" s="32"/>
      <c r="MM61" s="32"/>
      <c r="MN61" s="32"/>
      <c r="MO61" s="32"/>
      <c r="MP61" s="32"/>
      <c r="MQ61" s="32"/>
      <c r="MR61" s="32"/>
      <c r="MS61" s="32"/>
      <c r="MT61" s="32"/>
      <c r="MU61" s="32"/>
      <c r="MV61" s="32"/>
      <c r="MW61" s="32"/>
      <c r="MX61" s="32"/>
      <c r="MY61" s="32"/>
      <c r="MZ61" s="32"/>
      <c r="NA61" s="32"/>
      <c r="NB61" s="32"/>
      <c r="NC61" s="32"/>
      <c r="ND61" s="32"/>
      <c r="NE61" s="32"/>
    </row>
    <row r="62" spans="2:369" ht="15" customHeight="1" x14ac:dyDescent="0.25">
      <c r="B62" s="19">
        <f>'Extrato 1'!MC64</f>
        <v>62</v>
      </c>
      <c r="C62" s="7">
        <f>Esboço!AX60</f>
        <v>60</v>
      </c>
      <c r="D62" s="4"/>
      <c r="E62" s="3"/>
      <c r="F62" s="19" t="str">
        <f t="shared" si="0"/>
        <v>-</v>
      </c>
      <c r="G62" s="19" t="str">
        <f t="shared" si="1"/>
        <v>-</v>
      </c>
      <c r="H62" s="22" t="str">
        <v/>
      </c>
      <c r="I62" s="22" t="str">
        <v/>
      </c>
      <c r="J62" s="76" t="str">
        <f>IFERROR(IF('Análise Quantitativa'!$D$30="Máximo",RANK(D62,$D$3:$D$72,0),IF('Análise Quantitativa'!$D$30="Mínimo",RANK(D62,$D$3:$D$72,1),IF('Análise Quantitativa'!$D$30="- Mínimo",RANK(D62,$D$3:$D$72,1),""))),"")</f>
        <v/>
      </c>
      <c r="K62" s="76" t="str">
        <f>IFERROR(IF('Análise Quantitativa'!$D$30="Máximo",_xlfn.RANK.EQ(D62,$D$3:$D$72,0)+COUNTIF($D$3:D62,D62)-1,IF('Análise Quantitativa'!$D$30="Mínimo",_xlfn.RANK.EQ(D62,$D$3:$D$72,1)+COUNTIF($D$3:D62,D62)-1,IF('Análise Quantitativa'!$D$30="- Mínimo",_xlfn.RANK.EQ(D62,$D$3:$D$72,1)+COUNTIF($D$3:D62,D62)-1,""))),"")</f>
        <v/>
      </c>
      <c r="L62" s="6" t="str">
        <f>IFERROR(IF(ISBLANK(D62),"",IF(AND(D62&gt;'Extrato 1'!$EW$3),'Extrato 1'!$HR$2,IF(AND(D62&lt;'Extrato 1'!$EX$3),'Extrato 1'!$HQ$2,'Extrato 1'!$HP$2))),"")</f>
        <v/>
      </c>
      <c r="M62" s="6" t="e">
        <f>IF((((IF(AND('Extrato 1'!D62&gt;'Extrato 1'!$EW$3),(('Extrato 1'!$EW$3-'Extrato 1'!D62)/'Extrato 1'!D62),IF(AND('Extrato 1'!D62&lt;'Extrato 1'!$EX$3),(('Extrato 1'!$EX$3-'Extrato 1'!D62)/'Extrato 1'!D62),'Extrato 1'!$HW$2)))))&lt;0,IF(AND('Extrato 1'!D62&gt;'Extrato 1'!$EW$3),(('Extrato 1'!$EW$3-'Extrato 1'!D62)/'Extrato 1'!D62),IF(AND('Extrato 1'!D62&lt;'Extrato 1'!$EX$3),(('Extrato 1'!$EX$3-'Extrato 1'!D62)/'Extrato 1'!D62),'Extrato 1'!$HW$2))*-1,IF(AND('Extrato 1'!D62&gt;'Extrato 1'!$EW$3),(('Extrato 1'!$EW$3-'Extrato 1'!D62)/'Extrato 1'!D62),IF(AND('Extrato 1'!D62&lt;'Extrato 1'!$EX$3),(('Extrato 1'!$EX$3-'Extrato 1'!D62)/'Extrato 1'!D62),'Extrato 1'!$HW$2)))</f>
        <v>#DIV/0!</v>
      </c>
      <c r="N62" s="6" t="str">
        <f>IF(AND(D62&gt;'Extrato 1'!$EW$3),M62,"")</f>
        <v/>
      </c>
      <c r="O62" s="6" t="e">
        <f>IF(D62&lt;'Extrato 1'!$EX$3,M62,"")</f>
        <v>#DIV/0!</v>
      </c>
      <c r="P62" s="5" t="str">
        <f>IF('Extrato 1'!L62='Extrato 1'!$HP$2,'Extrato 1'!D62,"")</f>
        <v/>
      </c>
      <c r="Q62" s="4" t="str">
        <f>IF(ISNA(HLOOKUP($Q$2,'Extrato 1'!$ME$3:$NE$74,B62,0)),"",IF(HLOOKUP($Q$2,'Extrato 1'!$ME$3:$NE$74,B62,0)="","",IF(HLOOKUP($Q$2,'Extrato 1'!$ME$3:$NE$74,B62,0)=0,"",HLOOKUP($Q$2,'Extrato 1'!$ME$3:$NE$74,B62,0))))</f>
        <v/>
      </c>
      <c r="S62" s="77" t="str">
        <f t="shared" si="6"/>
        <v/>
      </c>
      <c r="T62" s="19" t="str">
        <f t="shared" si="2"/>
        <v/>
      </c>
      <c r="U62" s="3"/>
      <c r="V62" s="19" t="str">
        <f t="shared" si="3"/>
        <v/>
      </c>
      <c r="X62" s="19" t="str">
        <f t="shared" si="4"/>
        <v/>
      </c>
      <c r="Y62" s="19" t="str">
        <f t="shared" si="5"/>
        <v/>
      </c>
      <c r="AA62" s="19" t="str">
        <f>IF('Extrato 1'!D62='Extrato 1'!$EF$3,'Extrato 1'!E62,"")</f>
        <v/>
      </c>
      <c r="AB62" s="19" t="str">
        <f>IF(AA62="","-",'Extrato 1'!S62)</f>
        <v>-</v>
      </c>
      <c r="AC62" s="19" t="str">
        <v/>
      </c>
      <c r="AD62" s="19" t="str">
        <f>IF(AC62="","",VLOOKUP(AC62,'Extrato 1'!$S$3:$U$72,3,0))</f>
        <v/>
      </c>
      <c r="AE62" s="2" t="str">
        <f>IF(AC62="","",AD62&amp;" ("&amp;VLOOKUP(AC62,'Extrato 1'!$S$3:$U$72,2,0)&amp;")")</f>
        <v/>
      </c>
      <c r="AF62" s="19" t="str">
        <f>IF('Extrato 1'!D62='Extrato 1'!$EF$4,'Extrato 1'!E62,"")</f>
        <v/>
      </c>
      <c r="AG62" s="19" t="str">
        <f>IF(AF62="","-",'Extrato 1'!$S62)</f>
        <v>-</v>
      </c>
      <c r="AH62" s="19" t="str">
        <v/>
      </c>
      <c r="AI62" s="19" t="str">
        <f>IF(AH62="","",VLOOKUP(AH62,'Extrato 1'!$S$3:$U$72,3,0))</f>
        <v/>
      </c>
      <c r="AJ62" s="2" t="str">
        <f>IF(AH62="","",AI62&amp;" ("&amp;VLOOKUP(AH62,'Extrato 1'!$S$3:$U$72,2,0)&amp;")")</f>
        <v/>
      </c>
      <c r="AK62" s="19" t="str">
        <f>IF('Extrato 1'!D62='Extrato 1'!$EF$5,'Extrato 1'!E62,"")</f>
        <v/>
      </c>
      <c r="AL62" s="19" t="str">
        <f>IF(AK62="","-",'Extrato 1'!$S62)</f>
        <v>-</v>
      </c>
      <c r="AM62" s="19" t="str">
        <v/>
      </c>
      <c r="AN62" s="19" t="str">
        <f>IF(AM62="","",VLOOKUP(AM62,'Extrato 1'!$S$3:$U$72,3,0))</f>
        <v/>
      </c>
      <c r="AO62" s="2" t="str">
        <f>IF(AM62="","",AN62&amp;" ("&amp;VLOOKUP(AM62,'Extrato 1'!$S$3:$U$72,2,0)&amp;")")</f>
        <v/>
      </c>
      <c r="AP62" s="19" t="str">
        <f>IF('Extrato 1'!D62='Extrato 1'!$EF$6,'Extrato 1'!E62,"")</f>
        <v/>
      </c>
      <c r="AQ62" s="19" t="str">
        <f>IF(AP62="","-",'Extrato 1'!$S62)</f>
        <v>-</v>
      </c>
      <c r="AR62" s="19" t="str">
        <v/>
      </c>
      <c r="AS62" s="19" t="str">
        <f>IF(AR62="","",VLOOKUP(AR62,'Extrato 1'!$S$3:$U$72,3,0))</f>
        <v/>
      </c>
      <c r="AT62" s="2" t="str">
        <f>IF(AR62="","",AS62&amp;" ("&amp;VLOOKUP(AR62,'Extrato 1'!$S$3:$U$72,2,0)&amp;")")</f>
        <v/>
      </c>
      <c r="AU62" s="19" t="str">
        <f>IF('Extrato 1'!D62='Extrato 1'!$EF$7,'Extrato 1'!E62,"")</f>
        <v/>
      </c>
      <c r="AV62" s="19" t="str">
        <f>IF(AU62="","-",'Extrato 1'!$S62)</f>
        <v>-</v>
      </c>
      <c r="AW62" s="19" t="str">
        <v/>
      </c>
      <c r="AX62" s="19" t="str">
        <f>IF(AW62="","",VLOOKUP(AW62,'Extrato 1'!$S$3:$U$72,3,0))</f>
        <v/>
      </c>
      <c r="AY62" s="2" t="str">
        <f>IF(AW62="","",AX62&amp;" ("&amp;VLOOKUP(AW62,'Extrato 1'!$S$3:$U$72,2,0)&amp;")")</f>
        <v/>
      </c>
      <c r="AZ62" s="19" t="str">
        <f>IF('Extrato 1'!D62='Extrato 1'!$EF$8,'Extrato 1'!E62,"")</f>
        <v/>
      </c>
      <c r="BA62" s="19" t="str">
        <f>IF(AZ62="","-",'Extrato 1'!$S62)</f>
        <v>-</v>
      </c>
      <c r="BB62" s="19" t="str">
        <v/>
      </c>
      <c r="BC62" s="19" t="str">
        <f>IF(BB62="","",VLOOKUP(BB62,'Extrato 1'!$S$3:$U$72,3,0))</f>
        <v/>
      </c>
      <c r="BD62" s="2" t="str">
        <f>IF(BB62="","",BC62&amp;" ("&amp;VLOOKUP(BB62,'Extrato 1'!$S$3:$U$72,2,0)&amp;")")</f>
        <v/>
      </c>
      <c r="BE62" s="19" t="str">
        <f>IF('Extrato 1'!D62='Extrato 1'!$EF$9,'Extrato 1'!E62,"")</f>
        <v/>
      </c>
      <c r="BF62" s="19" t="str">
        <f>IF(BE62="","-",'Extrato 1'!$S62)</f>
        <v>-</v>
      </c>
      <c r="BG62" s="19" t="str">
        <v/>
      </c>
      <c r="BH62" s="19" t="str">
        <f>IF(BG62="","",VLOOKUP(BG62,'Extrato 1'!$S$3:$U$72,3,0))</f>
        <v/>
      </c>
      <c r="BI62" s="2" t="str">
        <f>IF(BG62="","",BH62&amp;" ("&amp;VLOOKUP(BG62,'Extrato 1'!$S$3:$U$72,2,0)&amp;")")</f>
        <v/>
      </c>
      <c r="BK62" s="19" t="str">
        <f>IF('Extrato 1'!D62='Extrato 1'!$EH$3,'Extrato 1'!E62,"")</f>
        <v/>
      </c>
      <c r="BL62" s="19" t="str">
        <f>IF(BK62="","-",'Extrato 1'!S62)</f>
        <v>-</v>
      </c>
      <c r="BM62" s="19" t="str">
        <v/>
      </c>
      <c r="BN62" s="19" t="str">
        <f>IF(BM62="","",VLOOKUP(BM62,'Extrato 1'!$S$3:$U$72,3,0))</f>
        <v/>
      </c>
      <c r="BO62" s="2" t="str">
        <f>IF(BM62="","",BN62&amp;" ("&amp;VLOOKUP(BM62,'Extrato 1'!$S$3:$U$72,2,0)&amp;")")</f>
        <v/>
      </c>
      <c r="BP62" s="19" t="str">
        <f>IF('Extrato 1'!D62='Extrato 1'!$EH$4,'Extrato 1'!E62,"")</f>
        <v/>
      </c>
      <c r="BQ62" s="19" t="str">
        <f>IF(BP62="","-",'Extrato 1'!$S62)</f>
        <v>-</v>
      </c>
      <c r="BR62" s="19" t="str">
        <v/>
      </c>
      <c r="BS62" s="19" t="str">
        <f>IF(BR62="","",VLOOKUP(BR62,'Extrato 1'!$S$3:$U$72,3,0))</f>
        <v/>
      </c>
      <c r="BT62" s="2" t="str">
        <f>IF(BR62="","",BS62&amp;" ("&amp;VLOOKUP(BR62,'Extrato 1'!$S$3:$U$72,2,0)&amp;")")</f>
        <v/>
      </c>
      <c r="BU62" s="19" t="str">
        <f>IF('Extrato 1'!D62='Extrato 1'!$EH$5,'Extrato 1'!E62,"")</f>
        <v/>
      </c>
      <c r="BV62" s="19" t="str">
        <f>IF(BU62="","-",'Extrato 1'!$S62)</f>
        <v>-</v>
      </c>
      <c r="BW62" s="19" t="str">
        <v/>
      </c>
      <c r="BX62" s="19" t="str">
        <f>IF(BW62="","",VLOOKUP(BW62,'Extrato 1'!$S$3:$U$72,3,0))</f>
        <v/>
      </c>
      <c r="BY62" s="2" t="str">
        <f>IF(BW62="","",BX62&amp;" ("&amp;VLOOKUP(BW62,'Extrato 1'!$S$3:$U$72,2,0)&amp;")")</f>
        <v/>
      </c>
      <c r="BZ62" s="19" t="str">
        <f>IF('Extrato 1'!D62='Extrato 1'!$EH$6,'Extrato 1'!E62,"")</f>
        <v/>
      </c>
      <c r="CA62" s="19" t="str">
        <f>IF(BZ62="","-",'Extrato 1'!$S62)</f>
        <v>-</v>
      </c>
      <c r="CB62" s="19" t="str">
        <v/>
      </c>
      <c r="CC62" s="19" t="str">
        <f>IF(CB62="","",VLOOKUP(CB62,'Extrato 1'!$S$3:$U$72,3,0))</f>
        <v/>
      </c>
      <c r="CD62" s="2" t="str">
        <f>IF(CB62="","",CC62&amp;" ("&amp;VLOOKUP(CB62,'Extrato 1'!$S$3:$U$72,2,0)&amp;")")</f>
        <v/>
      </c>
      <c r="CE62" s="19" t="str">
        <f>IF('Extrato 1'!D62='Extrato 1'!$EH$7,'Extrato 1'!E62,"")</f>
        <v/>
      </c>
      <c r="CF62" s="19" t="str">
        <f>IF(CE62="","-",'Extrato 1'!$S62)</f>
        <v>-</v>
      </c>
      <c r="CG62" s="19" t="str">
        <v/>
      </c>
      <c r="CH62" s="19" t="str">
        <f>IF(CG62="","",VLOOKUP(CG62,'Extrato 1'!$S$3:$U$72,3,0))</f>
        <v/>
      </c>
      <c r="CI62" s="2" t="str">
        <f>IF(CG62="","",CH62&amp;" ("&amp;VLOOKUP(CG62,'Extrato 1'!$S$3:$U$72,2,0)&amp;")")</f>
        <v/>
      </c>
      <c r="CJ62" s="19" t="str">
        <f>IF('Extrato 1'!D62='Extrato 1'!$EH$8,'Extrato 1'!E62,"")</f>
        <v/>
      </c>
      <c r="CK62" s="19" t="str">
        <f>IF(CJ62="","-",'Extrato 1'!$S62)</f>
        <v>-</v>
      </c>
      <c r="CL62" s="19" t="str">
        <v/>
      </c>
      <c r="CM62" s="19" t="str">
        <f>IF(CL62="","",VLOOKUP(CL62,'Extrato 1'!$S$3:$U$72,3,0))</f>
        <v/>
      </c>
      <c r="CN62" s="2" t="str">
        <f>IF(CL62="","",CM62&amp;" ("&amp;VLOOKUP(CL62,'Extrato 1'!$S$3:$U$72,2,0)&amp;")")</f>
        <v/>
      </c>
      <c r="CO62" s="19" t="str">
        <f>IF('Extrato 1'!D62='Extrato 1'!$EH$9,'Extrato 1'!E62,"")</f>
        <v/>
      </c>
      <c r="CP62" s="19" t="str">
        <f>IF(CO62="","-",'Extrato 1'!$S62)</f>
        <v>-</v>
      </c>
      <c r="CQ62" s="19" t="str">
        <v/>
      </c>
      <c r="CR62" s="19" t="str">
        <f>IF(CQ62="","",VLOOKUP(CQ62,'Extrato 1'!$S$3:$U$72,3,0))</f>
        <v/>
      </c>
      <c r="CS62" s="2" t="str">
        <f>IF(CQ62="","",CR62&amp;" ("&amp;VLOOKUP(CQ62,'Extrato 1'!$S$3:$U$72,2,0)&amp;")")</f>
        <v/>
      </c>
      <c r="CU62" s="19">
        <f>IF('Extrato 1'!D62='Extrato 1'!$EJ$3,'Extrato 1'!E62,"")</f>
        <v>0</v>
      </c>
      <c r="CV62" s="19" t="str">
        <f>IF(CU62="","-",'Extrato 1'!S62)</f>
        <v/>
      </c>
      <c r="CW62" s="19" t="str">
        <v/>
      </c>
      <c r="CX62" s="19" t="str">
        <f>IF(CW62="","",VLOOKUP(CW62,'Extrato 1'!$S$3:$U$72,3,0))</f>
        <v/>
      </c>
      <c r="CY62" s="2" t="str">
        <f>IF(CW62="","",CX62&amp;" ("&amp;VLOOKUP(CW62,'Extrato 1'!$S$3:$U$72,2,0)&amp;")")</f>
        <v/>
      </c>
      <c r="CZ62" s="19">
        <f>IF('Extrato 1'!D62='Extrato 1'!$EJ$4,'Extrato 1'!E62,"")</f>
        <v>0</v>
      </c>
      <c r="DA62" s="19" t="str">
        <f>IF(CZ62="","-",'Extrato 1'!$S62)</f>
        <v/>
      </c>
      <c r="DB62" s="19" t="str">
        <v/>
      </c>
      <c r="DC62" s="19" t="str">
        <f>IF(DB62="","",VLOOKUP(DB62,'Extrato 1'!$S$3:$U$72,3,0))</f>
        <v/>
      </c>
      <c r="DD62" s="2" t="str">
        <f>IF(DB62="","",DC62&amp;" ("&amp;VLOOKUP(DB62,'Extrato 1'!$S$3:$U$72,2,0)&amp;")")</f>
        <v/>
      </c>
      <c r="DE62" s="19">
        <f>IF('Extrato 1'!D62='Extrato 1'!$EJ$5,'Extrato 1'!E62,"")</f>
        <v>0</v>
      </c>
      <c r="DF62" s="19" t="str">
        <f>IF(DE62="","-",'Extrato 1'!$S62)</f>
        <v/>
      </c>
      <c r="DG62" s="19" t="str">
        <v/>
      </c>
      <c r="DH62" s="19" t="str">
        <f>IF(DG62="","",VLOOKUP(DG62,'Extrato 1'!$S$3:$U$72,3,0))</f>
        <v/>
      </c>
      <c r="DI62" s="2" t="str">
        <f>IF(DG62="","",DH62&amp;" ("&amp;VLOOKUP(DG62,'Extrato 1'!$S$3:$U$72,2,0)&amp;")")</f>
        <v/>
      </c>
      <c r="DJ62" s="19">
        <f>IF('Extrato 1'!D62='Extrato 1'!$EJ$6,'Extrato 1'!E62,"")</f>
        <v>0</v>
      </c>
      <c r="DK62" s="19" t="str">
        <f>IF(DJ62="","-",'Extrato 1'!$S62)</f>
        <v/>
      </c>
      <c r="DL62" s="19" t="str">
        <v/>
      </c>
      <c r="DM62" s="19" t="str">
        <f>IF(DL62="","",VLOOKUP(DL62,'Extrato 1'!$S$3:$U$72,3,0))</f>
        <v/>
      </c>
      <c r="DN62" s="2" t="str">
        <f>IF(DL62="","",DM62&amp;" ("&amp;VLOOKUP(DL62,'Extrato 1'!$S$3:$U$72,2,0)&amp;")")</f>
        <v/>
      </c>
      <c r="DO62" s="19">
        <f>IF('Extrato 1'!D62='Extrato 1'!$EJ$7,'Extrato 1'!E62,"")</f>
        <v>0</v>
      </c>
      <c r="DP62" s="19" t="str">
        <f>IF(DO62="","-",'Extrato 1'!$S62)</f>
        <v/>
      </c>
      <c r="DQ62" s="19" t="str">
        <v/>
      </c>
      <c r="DR62" s="19" t="str">
        <f>IF(DQ62="","",VLOOKUP(DQ62,'Extrato 1'!$S$3:$U$72,3,0))</f>
        <v/>
      </c>
      <c r="DS62" s="2" t="str">
        <f>IF(DQ62="","",DR62&amp;" ("&amp;VLOOKUP(DQ62,'Extrato 1'!$S$3:$U$72,2,0)&amp;")")</f>
        <v/>
      </c>
      <c r="DT62" s="19">
        <f>IF('Extrato 1'!D62='Extrato 1'!$EJ$8,'Extrato 1'!E62,"")</f>
        <v>0</v>
      </c>
      <c r="DU62" s="19" t="str">
        <f>IF(DT62="","-",'Extrato 1'!$S62)</f>
        <v/>
      </c>
      <c r="DV62" s="19" t="str">
        <v/>
      </c>
      <c r="DW62" s="19" t="str">
        <f>IF(DV62="","",VLOOKUP(DV62,'Extrato 1'!$S$3:$U$72,3,0))</f>
        <v/>
      </c>
      <c r="DX62" s="2" t="str">
        <f>IF(DV62="","",DW62&amp;" ("&amp;VLOOKUP(DV62,'Extrato 1'!$S$3:$U$72,2,0)&amp;")")</f>
        <v/>
      </c>
      <c r="DY62" s="19">
        <f>IF('Extrato 1'!D62='Extrato 1'!$EJ$9,'Extrato 1'!E62,"")</f>
        <v>0</v>
      </c>
      <c r="DZ62" s="19" t="str">
        <f>IF(DY62="","-",'Extrato 1'!$S62)</f>
        <v/>
      </c>
      <c r="EA62" s="19" t="str">
        <v/>
      </c>
      <c r="EB62" s="19" t="str">
        <f>IF(EA62="","",VLOOKUP(EA62,'Extrato 1'!$S$3:$U$72,3,0))</f>
        <v/>
      </c>
      <c r="EC62" s="2" t="str">
        <f>IF(EA62="","",EB62&amp;" ("&amp;VLOOKUP(EA62,'Extrato 1'!$S$3:$U$72,2,0)&amp;")")</f>
        <v/>
      </c>
      <c r="FM62" s="78">
        <v>60</v>
      </c>
      <c r="FN62" s="78" t="str">
        <f>IF('Extrato 1'!$FG$13='Extrato 1'!$GB$29,'Extrato 1'!AE62,IF('Extrato 1'!$FG$13='Extrato 1'!$GC$29,'Extrato 1'!BO62,IF('Extrato 1'!$FG$13='Extrato 1'!$EJ$2,'Extrato 1'!CY62,"")))</f>
        <v/>
      </c>
      <c r="FO62" s="78">
        <v>60</v>
      </c>
      <c r="FP62" s="78" t="str">
        <f>IF('Extrato 1'!$FG$13='Extrato 1'!$GB$29,'Extrato 1'!AJ62,IF('Extrato 1'!$FG$13='Extrato 1'!$GC$29,'Extrato 1'!BT62,IF('Extrato 1'!$FG$13='Extrato 1'!$EJ$2,'Extrato 1'!DD62,"")))</f>
        <v/>
      </c>
      <c r="FQ62" s="78">
        <v>60</v>
      </c>
      <c r="FR62" s="78" t="str">
        <f>IF('Extrato 1'!$FG$13='Extrato 1'!$GB$29,'Extrato 1'!AO62,IF('Extrato 1'!$FG$13='Extrato 1'!$GC$29,'Extrato 1'!BY62,IF('Extrato 1'!$FG$13='Extrato 1'!$EJ$2,'Extrato 1'!DI62,"")))</f>
        <v/>
      </c>
      <c r="FS62" s="78">
        <v>60</v>
      </c>
      <c r="FT62" s="78" t="str">
        <f>IF('Extrato 1'!$FG$13='Extrato 1'!$GB$29,'Extrato 1'!AT62,IF('Extrato 1'!$FG$13='Extrato 1'!$GC$29,'Extrato 1'!CD62,IF('Extrato 1'!$FG$13='Extrato 1'!$EJ$2,'Extrato 1'!DN62,"")))</f>
        <v/>
      </c>
      <c r="FU62" s="78">
        <v>60</v>
      </c>
      <c r="FV62" s="78" t="str">
        <f>IF('Extrato 1'!$FG$13='Extrato 1'!$GB$29,'Extrato 1'!AY62,IF('Extrato 1'!$FG$13='Extrato 1'!$GC$29,'Extrato 1'!CI62,IF('Extrato 1'!$FG$13='Extrato 1'!$EJ$2,'Extrato 1'!DS62,"")))</f>
        <v/>
      </c>
      <c r="FW62" s="78">
        <v>60</v>
      </c>
      <c r="FX62" s="78" t="str">
        <f>IF('Extrato 1'!$FG$13='Extrato 1'!$GB$29,'Extrato 1'!BD62,IF('Extrato 1'!$FG$13='Extrato 1'!$GC$29,'Extrato 1'!CN62,IF('Extrato 1'!$FG$13='Extrato 1'!$EJ$2,'Extrato 1'!DX62,"")))</f>
        <v/>
      </c>
      <c r="FY62" s="78">
        <v>60</v>
      </c>
      <c r="FZ62" s="78" t="str">
        <f>IF('Extrato 1'!$FG$13='Extrato 1'!$GB$29,'Extrato 1'!BI62,IF('Extrato 1'!$FG$13='Extrato 1'!$GC$29,'Extrato 1'!CS62,IF('Extrato 1'!$FG$13='Extrato 1'!$EJ$2,'Extrato 1'!EC62,"")))</f>
        <v/>
      </c>
      <c r="MB62" s="32">
        <f t="shared" si="12"/>
        <v>58</v>
      </c>
      <c r="MC62" s="32">
        <v>60</v>
      </c>
      <c r="MD62" s="32" t="str">
        <f>IF('Extrato 1'!X60=0,"",'Extrato 1'!X60)</f>
        <v/>
      </c>
      <c r="ME62" s="32"/>
      <c r="MF62" s="32"/>
      <c r="MG62" s="32"/>
      <c r="MH62" s="32"/>
      <c r="MI62" s="32"/>
      <c r="MJ62" s="32"/>
      <c r="MK62" s="32"/>
      <c r="ML62" s="32"/>
      <c r="MM62" s="32"/>
      <c r="MN62" s="32"/>
      <c r="MO62" s="32"/>
      <c r="MP62" s="32"/>
      <c r="MQ62" s="32"/>
      <c r="MR62" s="32"/>
      <c r="MS62" s="32"/>
      <c r="MT62" s="32"/>
      <c r="MU62" s="32"/>
      <c r="MV62" s="32"/>
      <c r="MW62" s="32"/>
      <c r="MX62" s="32"/>
      <c r="MY62" s="32"/>
      <c r="MZ62" s="32"/>
      <c r="NA62" s="32"/>
      <c r="NB62" s="32"/>
      <c r="NC62" s="32"/>
      <c r="ND62" s="32"/>
      <c r="NE62" s="32"/>
    </row>
    <row r="63" spans="2:369" ht="15" customHeight="1" x14ac:dyDescent="0.25">
      <c r="B63" s="19">
        <f>'Extrato 1'!MC65</f>
        <v>63</v>
      </c>
      <c r="C63" s="7">
        <f>Esboço!AX61</f>
        <v>61</v>
      </c>
      <c r="D63" s="4"/>
      <c r="E63" s="3"/>
      <c r="F63" s="19" t="str">
        <f t="shared" si="0"/>
        <v>-</v>
      </c>
      <c r="G63" s="19" t="str">
        <f t="shared" si="1"/>
        <v>-</v>
      </c>
      <c r="H63" s="22" t="str">
        <v/>
      </c>
      <c r="I63" s="22" t="str">
        <v/>
      </c>
      <c r="J63" s="76" t="str">
        <f>IFERROR(IF('Análise Quantitativa'!$D$30="Máximo",RANK(D63,$D$3:$D$72,0),IF('Análise Quantitativa'!$D$30="Mínimo",RANK(D63,$D$3:$D$72,1),IF('Análise Quantitativa'!$D$30="- Mínimo",RANK(D63,$D$3:$D$72,1),""))),"")</f>
        <v/>
      </c>
      <c r="K63" s="76" t="str">
        <f>IFERROR(IF('Análise Quantitativa'!$D$30="Máximo",_xlfn.RANK.EQ(D63,$D$3:$D$72,0)+COUNTIF($D$3:D63,D63)-1,IF('Análise Quantitativa'!$D$30="Mínimo",_xlfn.RANK.EQ(D63,$D$3:$D$72,1)+COUNTIF($D$3:D63,D63)-1,IF('Análise Quantitativa'!$D$30="- Mínimo",_xlfn.RANK.EQ(D63,$D$3:$D$72,1)+COUNTIF($D$3:D63,D63)-1,""))),"")</f>
        <v/>
      </c>
      <c r="L63" s="6" t="str">
        <f>IFERROR(IF(ISBLANK(D63),"",IF(AND(D63&gt;'Extrato 1'!$EW$3),'Extrato 1'!$HR$2,IF(AND(D63&lt;'Extrato 1'!$EX$3),'Extrato 1'!$HQ$2,'Extrato 1'!$HP$2))),"")</f>
        <v/>
      </c>
      <c r="M63" s="6" t="e">
        <f>IF((((IF(AND('Extrato 1'!D63&gt;'Extrato 1'!$EW$3),(('Extrato 1'!$EW$3-'Extrato 1'!D63)/'Extrato 1'!D63),IF(AND('Extrato 1'!D63&lt;'Extrato 1'!$EX$3),(('Extrato 1'!$EX$3-'Extrato 1'!D63)/'Extrato 1'!D63),'Extrato 1'!$HW$2)))))&lt;0,IF(AND('Extrato 1'!D63&gt;'Extrato 1'!$EW$3),(('Extrato 1'!$EW$3-'Extrato 1'!D63)/'Extrato 1'!D63),IF(AND('Extrato 1'!D63&lt;'Extrato 1'!$EX$3),(('Extrato 1'!$EX$3-'Extrato 1'!D63)/'Extrato 1'!D63),'Extrato 1'!$HW$2))*-1,IF(AND('Extrato 1'!D63&gt;'Extrato 1'!$EW$3),(('Extrato 1'!$EW$3-'Extrato 1'!D63)/'Extrato 1'!D63),IF(AND('Extrato 1'!D63&lt;'Extrato 1'!$EX$3),(('Extrato 1'!$EX$3-'Extrato 1'!D63)/'Extrato 1'!D63),'Extrato 1'!$HW$2)))</f>
        <v>#DIV/0!</v>
      </c>
      <c r="N63" s="6" t="str">
        <f>IF(AND(D63&gt;'Extrato 1'!$EW$3),M63,"")</f>
        <v/>
      </c>
      <c r="O63" s="6" t="e">
        <f>IF(D63&lt;'Extrato 1'!$EX$3,M63,"")</f>
        <v>#DIV/0!</v>
      </c>
      <c r="P63" s="5" t="str">
        <f>IF('Extrato 1'!L63='Extrato 1'!$HP$2,'Extrato 1'!D63,"")</f>
        <v/>
      </c>
      <c r="Q63" s="4" t="str">
        <f>IF(ISNA(HLOOKUP($Q$2,'Extrato 1'!$ME$3:$NE$74,B63,0)),"",IF(HLOOKUP($Q$2,'Extrato 1'!$ME$3:$NE$74,B63,0)="","",IF(HLOOKUP($Q$2,'Extrato 1'!$ME$3:$NE$74,B63,0)=0,"",HLOOKUP($Q$2,'Extrato 1'!$ME$3:$NE$74,B63,0))))</f>
        <v/>
      </c>
      <c r="S63" s="77" t="str">
        <f t="shared" si="6"/>
        <v/>
      </c>
      <c r="T63" s="19" t="str">
        <f t="shared" si="2"/>
        <v/>
      </c>
      <c r="U63" s="3"/>
      <c r="V63" s="19" t="str">
        <f t="shared" si="3"/>
        <v/>
      </c>
      <c r="X63" s="19" t="str">
        <f t="shared" si="4"/>
        <v/>
      </c>
      <c r="Y63" s="19" t="str">
        <f t="shared" si="5"/>
        <v/>
      </c>
      <c r="AA63" s="19" t="str">
        <f>IF('Extrato 1'!D63='Extrato 1'!$EF$3,'Extrato 1'!E63,"")</f>
        <v/>
      </c>
      <c r="AB63" s="19" t="str">
        <f>IF(AA63="","-",'Extrato 1'!S63)</f>
        <v>-</v>
      </c>
      <c r="AC63" s="19" t="str">
        <v/>
      </c>
      <c r="AD63" s="19" t="str">
        <f>IF(AC63="","",VLOOKUP(AC63,'Extrato 1'!$S$3:$U$72,3,0))</f>
        <v/>
      </c>
      <c r="AE63" s="2" t="str">
        <f>IF(AC63="","",AD63&amp;" ("&amp;VLOOKUP(AC63,'Extrato 1'!$S$3:$U$72,2,0)&amp;")")</f>
        <v/>
      </c>
      <c r="AF63" s="19" t="str">
        <f>IF('Extrato 1'!D63='Extrato 1'!$EF$4,'Extrato 1'!E63,"")</f>
        <v/>
      </c>
      <c r="AG63" s="19" t="str">
        <f>IF(AF63="","-",'Extrato 1'!$S63)</f>
        <v>-</v>
      </c>
      <c r="AH63" s="19" t="str">
        <v/>
      </c>
      <c r="AI63" s="19" t="str">
        <f>IF(AH63="","",VLOOKUP(AH63,'Extrato 1'!$S$3:$U$72,3,0))</f>
        <v/>
      </c>
      <c r="AJ63" s="2" t="str">
        <f>IF(AH63="","",AI63&amp;" ("&amp;VLOOKUP(AH63,'Extrato 1'!$S$3:$U$72,2,0)&amp;")")</f>
        <v/>
      </c>
      <c r="AK63" s="19" t="str">
        <f>IF('Extrato 1'!D63='Extrato 1'!$EF$5,'Extrato 1'!E63,"")</f>
        <v/>
      </c>
      <c r="AL63" s="19" t="str">
        <f>IF(AK63="","-",'Extrato 1'!$S63)</f>
        <v>-</v>
      </c>
      <c r="AM63" s="19" t="str">
        <v/>
      </c>
      <c r="AN63" s="19" t="str">
        <f>IF(AM63="","",VLOOKUP(AM63,'Extrato 1'!$S$3:$U$72,3,0))</f>
        <v/>
      </c>
      <c r="AO63" s="2" t="str">
        <f>IF(AM63="","",AN63&amp;" ("&amp;VLOOKUP(AM63,'Extrato 1'!$S$3:$U$72,2,0)&amp;")")</f>
        <v/>
      </c>
      <c r="AP63" s="19" t="str">
        <f>IF('Extrato 1'!D63='Extrato 1'!$EF$6,'Extrato 1'!E63,"")</f>
        <v/>
      </c>
      <c r="AQ63" s="19" t="str">
        <f>IF(AP63="","-",'Extrato 1'!$S63)</f>
        <v>-</v>
      </c>
      <c r="AR63" s="19" t="str">
        <v/>
      </c>
      <c r="AS63" s="19" t="str">
        <f>IF(AR63="","",VLOOKUP(AR63,'Extrato 1'!$S$3:$U$72,3,0))</f>
        <v/>
      </c>
      <c r="AT63" s="2" t="str">
        <f>IF(AR63="","",AS63&amp;" ("&amp;VLOOKUP(AR63,'Extrato 1'!$S$3:$U$72,2,0)&amp;")")</f>
        <v/>
      </c>
      <c r="AU63" s="19" t="str">
        <f>IF('Extrato 1'!D63='Extrato 1'!$EF$7,'Extrato 1'!E63,"")</f>
        <v/>
      </c>
      <c r="AV63" s="19" t="str">
        <f>IF(AU63="","-",'Extrato 1'!$S63)</f>
        <v>-</v>
      </c>
      <c r="AW63" s="19" t="str">
        <v/>
      </c>
      <c r="AX63" s="19" t="str">
        <f>IF(AW63="","",VLOOKUP(AW63,'Extrato 1'!$S$3:$U$72,3,0))</f>
        <v/>
      </c>
      <c r="AY63" s="2" t="str">
        <f>IF(AW63="","",AX63&amp;" ("&amp;VLOOKUP(AW63,'Extrato 1'!$S$3:$U$72,2,0)&amp;")")</f>
        <v/>
      </c>
      <c r="AZ63" s="19" t="str">
        <f>IF('Extrato 1'!D63='Extrato 1'!$EF$8,'Extrato 1'!E63,"")</f>
        <v/>
      </c>
      <c r="BA63" s="19" t="str">
        <f>IF(AZ63="","-",'Extrato 1'!$S63)</f>
        <v>-</v>
      </c>
      <c r="BB63" s="19" t="str">
        <v/>
      </c>
      <c r="BC63" s="19" t="str">
        <f>IF(BB63="","",VLOOKUP(BB63,'Extrato 1'!$S$3:$U$72,3,0))</f>
        <v/>
      </c>
      <c r="BD63" s="2" t="str">
        <f>IF(BB63="","",BC63&amp;" ("&amp;VLOOKUP(BB63,'Extrato 1'!$S$3:$U$72,2,0)&amp;")")</f>
        <v/>
      </c>
      <c r="BE63" s="19" t="str">
        <f>IF('Extrato 1'!D63='Extrato 1'!$EF$9,'Extrato 1'!E63,"")</f>
        <v/>
      </c>
      <c r="BF63" s="19" t="str">
        <f>IF(BE63="","-",'Extrato 1'!$S63)</f>
        <v>-</v>
      </c>
      <c r="BG63" s="19" t="str">
        <v/>
      </c>
      <c r="BH63" s="19" t="str">
        <f>IF(BG63="","",VLOOKUP(BG63,'Extrato 1'!$S$3:$U$72,3,0))</f>
        <v/>
      </c>
      <c r="BI63" s="2" t="str">
        <f>IF(BG63="","",BH63&amp;" ("&amp;VLOOKUP(BG63,'Extrato 1'!$S$3:$U$72,2,0)&amp;")")</f>
        <v/>
      </c>
      <c r="BK63" s="19" t="str">
        <f>IF('Extrato 1'!D63='Extrato 1'!$EH$3,'Extrato 1'!E63,"")</f>
        <v/>
      </c>
      <c r="BL63" s="19" t="str">
        <f>IF(BK63="","-",'Extrato 1'!S63)</f>
        <v>-</v>
      </c>
      <c r="BM63" s="19" t="str">
        <v/>
      </c>
      <c r="BN63" s="19" t="str">
        <f>IF(BM63="","",VLOOKUP(BM63,'Extrato 1'!$S$3:$U$72,3,0))</f>
        <v/>
      </c>
      <c r="BO63" s="2" t="str">
        <f>IF(BM63="","",BN63&amp;" ("&amp;VLOOKUP(BM63,'Extrato 1'!$S$3:$U$72,2,0)&amp;")")</f>
        <v/>
      </c>
      <c r="BP63" s="19" t="str">
        <f>IF('Extrato 1'!D63='Extrato 1'!$EH$4,'Extrato 1'!E63,"")</f>
        <v/>
      </c>
      <c r="BQ63" s="19" t="str">
        <f>IF(BP63="","-",'Extrato 1'!$S63)</f>
        <v>-</v>
      </c>
      <c r="BR63" s="19" t="str">
        <v/>
      </c>
      <c r="BS63" s="19" t="str">
        <f>IF(BR63="","",VLOOKUP(BR63,'Extrato 1'!$S$3:$U$72,3,0))</f>
        <v/>
      </c>
      <c r="BT63" s="2" t="str">
        <f>IF(BR63="","",BS63&amp;" ("&amp;VLOOKUP(BR63,'Extrato 1'!$S$3:$U$72,2,0)&amp;")")</f>
        <v/>
      </c>
      <c r="BU63" s="19" t="str">
        <f>IF('Extrato 1'!D63='Extrato 1'!$EH$5,'Extrato 1'!E63,"")</f>
        <v/>
      </c>
      <c r="BV63" s="19" t="str">
        <f>IF(BU63="","-",'Extrato 1'!$S63)</f>
        <v>-</v>
      </c>
      <c r="BW63" s="19" t="str">
        <v/>
      </c>
      <c r="BX63" s="19" t="str">
        <f>IF(BW63="","",VLOOKUP(BW63,'Extrato 1'!$S$3:$U$72,3,0))</f>
        <v/>
      </c>
      <c r="BY63" s="2" t="str">
        <f>IF(BW63="","",BX63&amp;" ("&amp;VLOOKUP(BW63,'Extrato 1'!$S$3:$U$72,2,0)&amp;")")</f>
        <v/>
      </c>
      <c r="BZ63" s="19" t="str">
        <f>IF('Extrato 1'!D63='Extrato 1'!$EH$6,'Extrato 1'!E63,"")</f>
        <v/>
      </c>
      <c r="CA63" s="19" t="str">
        <f>IF(BZ63="","-",'Extrato 1'!$S63)</f>
        <v>-</v>
      </c>
      <c r="CB63" s="19" t="str">
        <v/>
      </c>
      <c r="CC63" s="19" t="str">
        <f>IF(CB63="","",VLOOKUP(CB63,'Extrato 1'!$S$3:$U$72,3,0))</f>
        <v/>
      </c>
      <c r="CD63" s="2" t="str">
        <f>IF(CB63="","",CC63&amp;" ("&amp;VLOOKUP(CB63,'Extrato 1'!$S$3:$U$72,2,0)&amp;")")</f>
        <v/>
      </c>
      <c r="CE63" s="19" t="str">
        <f>IF('Extrato 1'!D63='Extrato 1'!$EH$7,'Extrato 1'!E63,"")</f>
        <v/>
      </c>
      <c r="CF63" s="19" t="str">
        <f>IF(CE63="","-",'Extrato 1'!$S63)</f>
        <v>-</v>
      </c>
      <c r="CG63" s="19" t="str">
        <v/>
      </c>
      <c r="CH63" s="19" t="str">
        <f>IF(CG63="","",VLOOKUP(CG63,'Extrato 1'!$S$3:$U$72,3,0))</f>
        <v/>
      </c>
      <c r="CI63" s="2" t="str">
        <f>IF(CG63="","",CH63&amp;" ("&amp;VLOOKUP(CG63,'Extrato 1'!$S$3:$U$72,2,0)&amp;")")</f>
        <v/>
      </c>
      <c r="CJ63" s="19" t="str">
        <f>IF('Extrato 1'!D63='Extrato 1'!$EH$8,'Extrato 1'!E63,"")</f>
        <v/>
      </c>
      <c r="CK63" s="19" t="str">
        <f>IF(CJ63="","-",'Extrato 1'!$S63)</f>
        <v>-</v>
      </c>
      <c r="CL63" s="19" t="str">
        <v/>
      </c>
      <c r="CM63" s="19" t="str">
        <f>IF(CL63="","",VLOOKUP(CL63,'Extrato 1'!$S$3:$U$72,3,0))</f>
        <v/>
      </c>
      <c r="CN63" s="2" t="str">
        <f>IF(CL63="","",CM63&amp;" ("&amp;VLOOKUP(CL63,'Extrato 1'!$S$3:$U$72,2,0)&amp;")")</f>
        <v/>
      </c>
      <c r="CO63" s="19" t="str">
        <f>IF('Extrato 1'!D63='Extrato 1'!$EH$9,'Extrato 1'!E63,"")</f>
        <v/>
      </c>
      <c r="CP63" s="19" t="str">
        <f>IF(CO63="","-",'Extrato 1'!$S63)</f>
        <v>-</v>
      </c>
      <c r="CQ63" s="19" t="str">
        <v/>
      </c>
      <c r="CR63" s="19" t="str">
        <f>IF(CQ63="","",VLOOKUP(CQ63,'Extrato 1'!$S$3:$U$72,3,0))</f>
        <v/>
      </c>
      <c r="CS63" s="2" t="str">
        <f>IF(CQ63="","",CR63&amp;" ("&amp;VLOOKUP(CQ63,'Extrato 1'!$S$3:$U$72,2,0)&amp;")")</f>
        <v/>
      </c>
      <c r="CU63" s="19">
        <f>IF('Extrato 1'!D63='Extrato 1'!$EJ$3,'Extrato 1'!E63,"")</f>
        <v>0</v>
      </c>
      <c r="CV63" s="19" t="str">
        <f>IF(CU63="","-",'Extrato 1'!S63)</f>
        <v/>
      </c>
      <c r="CW63" s="19" t="str">
        <v/>
      </c>
      <c r="CX63" s="19" t="str">
        <f>IF(CW63="","",VLOOKUP(CW63,'Extrato 1'!$S$3:$U$72,3,0))</f>
        <v/>
      </c>
      <c r="CY63" s="2" t="str">
        <f>IF(CW63="","",CX63&amp;" ("&amp;VLOOKUP(CW63,'Extrato 1'!$S$3:$U$72,2,0)&amp;")")</f>
        <v/>
      </c>
      <c r="CZ63" s="19">
        <f>IF('Extrato 1'!D63='Extrato 1'!$EJ$4,'Extrato 1'!E63,"")</f>
        <v>0</v>
      </c>
      <c r="DA63" s="19" t="str">
        <f>IF(CZ63="","-",'Extrato 1'!$S63)</f>
        <v/>
      </c>
      <c r="DB63" s="19" t="str">
        <v/>
      </c>
      <c r="DC63" s="19" t="str">
        <f>IF(DB63="","",VLOOKUP(DB63,'Extrato 1'!$S$3:$U$72,3,0))</f>
        <v/>
      </c>
      <c r="DD63" s="2" t="str">
        <f>IF(DB63="","",DC63&amp;" ("&amp;VLOOKUP(DB63,'Extrato 1'!$S$3:$U$72,2,0)&amp;")")</f>
        <v/>
      </c>
      <c r="DE63" s="19">
        <f>IF('Extrato 1'!D63='Extrato 1'!$EJ$5,'Extrato 1'!E63,"")</f>
        <v>0</v>
      </c>
      <c r="DF63" s="19" t="str">
        <f>IF(DE63="","-",'Extrato 1'!$S63)</f>
        <v/>
      </c>
      <c r="DG63" s="19" t="str">
        <v/>
      </c>
      <c r="DH63" s="19" t="str">
        <f>IF(DG63="","",VLOOKUP(DG63,'Extrato 1'!$S$3:$U$72,3,0))</f>
        <v/>
      </c>
      <c r="DI63" s="2" t="str">
        <f>IF(DG63="","",DH63&amp;" ("&amp;VLOOKUP(DG63,'Extrato 1'!$S$3:$U$72,2,0)&amp;")")</f>
        <v/>
      </c>
      <c r="DJ63" s="19">
        <f>IF('Extrato 1'!D63='Extrato 1'!$EJ$6,'Extrato 1'!E63,"")</f>
        <v>0</v>
      </c>
      <c r="DK63" s="19" t="str">
        <f>IF(DJ63="","-",'Extrato 1'!$S63)</f>
        <v/>
      </c>
      <c r="DL63" s="19" t="str">
        <v/>
      </c>
      <c r="DM63" s="19" t="str">
        <f>IF(DL63="","",VLOOKUP(DL63,'Extrato 1'!$S$3:$U$72,3,0))</f>
        <v/>
      </c>
      <c r="DN63" s="2" t="str">
        <f>IF(DL63="","",DM63&amp;" ("&amp;VLOOKUP(DL63,'Extrato 1'!$S$3:$U$72,2,0)&amp;")")</f>
        <v/>
      </c>
      <c r="DO63" s="19">
        <f>IF('Extrato 1'!D63='Extrato 1'!$EJ$7,'Extrato 1'!E63,"")</f>
        <v>0</v>
      </c>
      <c r="DP63" s="19" t="str">
        <f>IF(DO63="","-",'Extrato 1'!$S63)</f>
        <v/>
      </c>
      <c r="DQ63" s="19" t="str">
        <v/>
      </c>
      <c r="DR63" s="19" t="str">
        <f>IF(DQ63="","",VLOOKUP(DQ63,'Extrato 1'!$S$3:$U$72,3,0))</f>
        <v/>
      </c>
      <c r="DS63" s="2" t="str">
        <f>IF(DQ63="","",DR63&amp;" ("&amp;VLOOKUP(DQ63,'Extrato 1'!$S$3:$U$72,2,0)&amp;")")</f>
        <v/>
      </c>
      <c r="DT63" s="19">
        <f>IF('Extrato 1'!D63='Extrato 1'!$EJ$8,'Extrato 1'!E63,"")</f>
        <v>0</v>
      </c>
      <c r="DU63" s="19" t="str">
        <f>IF(DT63="","-",'Extrato 1'!$S63)</f>
        <v/>
      </c>
      <c r="DV63" s="19" t="str">
        <v/>
      </c>
      <c r="DW63" s="19" t="str">
        <f>IF(DV63="","",VLOOKUP(DV63,'Extrato 1'!$S$3:$U$72,3,0))</f>
        <v/>
      </c>
      <c r="DX63" s="2" t="str">
        <f>IF(DV63="","",DW63&amp;" ("&amp;VLOOKUP(DV63,'Extrato 1'!$S$3:$U$72,2,0)&amp;")")</f>
        <v/>
      </c>
      <c r="DY63" s="19">
        <f>IF('Extrato 1'!D63='Extrato 1'!$EJ$9,'Extrato 1'!E63,"")</f>
        <v>0</v>
      </c>
      <c r="DZ63" s="19" t="str">
        <f>IF(DY63="","-",'Extrato 1'!$S63)</f>
        <v/>
      </c>
      <c r="EA63" s="19" t="str">
        <v/>
      </c>
      <c r="EB63" s="19" t="str">
        <f>IF(EA63="","",VLOOKUP(EA63,'Extrato 1'!$S$3:$U$72,3,0))</f>
        <v/>
      </c>
      <c r="EC63" s="2" t="str">
        <f>IF(EA63="","",EB63&amp;" ("&amp;VLOOKUP(EA63,'Extrato 1'!$S$3:$U$72,2,0)&amp;")")</f>
        <v/>
      </c>
      <c r="FM63" s="78">
        <v>61</v>
      </c>
      <c r="FN63" s="78" t="str">
        <f>IF('Extrato 1'!$FG$13='Extrato 1'!$GB$29,'Extrato 1'!AE63,IF('Extrato 1'!$FG$13='Extrato 1'!$GC$29,'Extrato 1'!BO63,IF('Extrato 1'!$FG$13='Extrato 1'!$EJ$2,'Extrato 1'!CY63,"")))</f>
        <v/>
      </c>
      <c r="FO63" s="78">
        <v>61</v>
      </c>
      <c r="FP63" s="78" t="str">
        <f>IF('Extrato 1'!$FG$13='Extrato 1'!$GB$29,'Extrato 1'!AJ63,IF('Extrato 1'!$FG$13='Extrato 1'!$GC$29,'Extrato 1'!BT63,IF('Extrato 1'!$FG$13='Extrato 1'!$EJ$2,'Extrato 1'!DD63,"")))</f>
        <v/>
      </c>
      <c r="FQ63" s="78">
        <v>61</v>
      </c>
      <c r="FR63" s="78" t="str">
        <f>IF('Extrato 1'!$FG$13='Extrato 1'!$GB$29,'Extrato 1'!AO63,IF('Extrato 1'!$FG$13='Extrato 1'!$GC$29,'Extrato 1'!BY63,IF('Extrato 1'!$FG$13='Extrato 1'!$EJ$2,'Extrato 1'!DI63,"")))</f>
        <v/>
      </c>
      <c r="FS63" s="78">
        <v>61</v>
      </c>
      <c r="FT63" s="78" t="str">
        <f>IF('Extrato 1'!$FG$13='Extrato 1'!$GB$29,'Extrato 1'!AT63,IF('Extrato 1'!$FG$13='Extrato 1'!$GC$29,'Extrato 1'!CD63,IF('Extrato 1'!$FG$13='Extrato 1'!$EJ$2,'Extrato 1'!DN63,"")))</f>
        <v/>
      </c>
      <c r="FU63" s="78">
        <v>61</v>
      </c>
      <c r="FV63" s="78" t="str">
        <f>IF('Extrato 1'!$FG$13='Extrato 1'!$GB$29,'Extrato 1'!AY63,IF('Extrato 1'!$FG$13='Extrato 1'!$GC$29,'Extrato 1'!CI63,IF('Extrato 1'!$FG$13='Extrato 1'!$EJ$2,'Extrato 1'!DS63,"")))</f>
        <v/>
      </c>
      <c r="FW63" s="78">
        <v>61</v>
      </c>
      <c r="FX63" s="78" t="str">
        <f>IF('Extrato 1'!$FG$13='Extrato 1'!$GB$29,'Extrato 1'!BD63,IF('Extrato 1'!$FG$13='Extrato 1'!$GC$29,'Extrato 1'!CN63,IF('Extrato 1'!$FG$13='Extrato 1'!$EJ$2,'Extrato 1'!DX63,"")))</f>
        <v/>
      </c>
      <c r="FY63" s="78">
        <v>61</v>
      </c>
      <c r="FZ63" s="78" t="str">
        <f>IF('Extrato 1'!$FG$13='Extrato 1'!$GB$29,'Extrato 1'!BI63,IF('Extrato 1'!$FG$13='Extrato 1'!$GC$29,'Extrato 1'!CS63,IF('Extrato 1'!$FG$13='Extrato 1'!$EJ$2,'Extrato 1'!EC63,"")))</f>
        <v/>
      </c>
      <c r="MB63" s="32">
        <f t="shared" si="12"/>
        <v>59</v>
      </c>
      <c r="MC63" s="32">
        <v>61</v>
      </c>
      <c r="MD63" s="32" t="str">
        <f>IF('Extrato 1'!X61=0,"",'Extrato 1'!X61)</f>
        <v/>
      </c>
      <c r="ME63" s="32"/>
      <c r="MF63" s="32"/>
      <c r="MG63" s="32"/>
      <c r="MH63" s="32"/>
      <c r="MI63" s="32"/>
      <c r="MJ63" s="32"/>
      <c r="MK63" s="32"/>
      <c r="ML63" s="32"/>
      <c r="MM63" s="32"/>
      <c r="MN63" s="32"/>
      <c r="MO63" s="32"/>
      <c r="MP63" s="32"/>
      <c r="MQ63" s="32"/>
      <c r="MR63" s="32"/>
      <c r="MS63" s="32"/>
      <c r="MT63" s="32"/>
      <c r="MU63" s="32"/>
      <c r="MV63" s="32"/>
      <c r="MW63" s="32"/>
      <c r="MX63" s="32"/>
      <c r="MY63" s="32"/>
      <c r="MZ63" s="32"/>
      <c r="NA63" s="32"/>
      <c r="NB63" s="32"/>
      <c r="NC63" s="32"/>
      <c r="ND63" s="32"/>
      <c r="NE63" s="32"/>
    </row>
    <row r="64" spans="2:369" ht="15" customHeight="1" x14ac:dyDescent="0.25">
      <c r="B64" s="19">
        <f>'Extrato 1'!MC66</f>
        <v>64</v>
      </c>
      <c r="C64" s="7">
        <f>Esboço!AX62</f>
        <v>62</v>
      </c>
      <c r="D64" s="4"/>
      <c r="E64" s="3"/>
      <c r="F64" s="19" t="str">
        <f t="shared" si="0"/>
        <v>-</v>
      </c>
      <c r="G64" s="19" t="str">
        <f t="shared" si="1"/>
        <v>-</v>
      </c>
      <c r="H64" s="22" t="str">
        <v/>
      </c>
      <c r="I64" s="22" t="str">
        <v/>
      </c>
      <c r="J64" s="76" t="str">
        <f>IFERROR(IF('Análise Quantitativa'!$D$30="Máximo",RANK(D64,$D$3:$D$72,0),IF('Análise Quantitativa'!$D$30="Mínimo",RANK(D64,$D$3:$D$72,1),IF('Análise Quantitativa'!$D$30="- Mínimo",RANK(D64,$D$3:$D$72,1),""))),"")</f>
        <v/>
      </c>
      <c r="K64" s="76" t="str">
        <f>IFERROR(IF('Análise Quantitativa'!$D$30="Máximo",_xlfn.RANK.EQ(D64,$D$3:$D$72,0)+COUNTIF($D$3:D64,D64)-1,IF('Análise Quantitativa'!$D$30="Mínimo",_xlfn.RANK.EQ(D64,$D$3:$D$72,1)+COUNTIF($D$3:D64,D64)-1,IF('Análise Quantitativa'!$D$30="- Mínimo",_xlfn.RANK.EQ(D64,$D$3:$D$72,1)+COUNTIF($D$3:D64,D64)-1,""))),"")</f>
        <v/>
      </c>
      <c r="L64" s="6" t="str">
        <f>IFERROR(IF(ISBLANK(D64),"",IF(AND(D64&gt;'Extrato 1'!$EW$3),'Extrato 1'!$HR$2,IF(AND(D64&lt;'Extrato 1'!$EX$3),'Extrato 1'!$HQ$2,'Extrato 1'!$HP$2))),"")</f>
        <v/>
      </c>
      <c r="M64" s="6" t="e">
        <f>IF((((IF(AND('Extrato 1'!D64&gt;'Extrato 1'!$EW$3),(('Extrato 1'!$EW$3-'Extrato 1'!D64)/'Extrato 1'!D64),IF(AND('Extrato 1'!D64&lt;'Extrato 1'!$EX$3),(('Extrato 1'!$EX$3-'Extrato 1'!D64)/'Extrato 1'!D64),'Extrato 1'!$HW$2)))))&lt;0,IF(AND('Extrato 1'!D64&gt;'Extrato 1'!$EW$3),(('Extrato 1'!$EW$3-'Extrato 1'!D64)/'Extrato 1'!D64),IF(AND('Extrato 1'!D64&lt;'Extrato 1'!$EX$3),(('Extrato 1'!$EX$3-'Extrato 1'!D64)/'Extrato 1'!D64),'Extrato 1'!$HW$2))*-1,IF(AND('Extrato 1'!D64&gt;'Extrato 1'!$EW$3),(('Extrato 1'!$EW$3-'Extrato 1'!D64)/'Extrato 1'!D64),IF(AND('Extrato 1'!D64&lt;'Extrato 1'!$EX$3),(('Extrato 1'!$EX$3-'Extrato 1'!D64)/'Extrato 1'!D64),'Extrato 1'!$HW$2)))</f>
        <v>#DIV/0!</v>
      </c>
      <c r="N64" s="6" t="str">
        <f>IF(AND(D64&gt;'Extrato 1'!$EW$3),M64,"")</f>
        <v/>
      </c>
      <c r="O64" s="6" t="e">
        <f>IF(D64&lt;'Extrato 1'!$EX$3,M64,"")</f>
        <v>#DIV/0!</v>
      </c>
      <c r="P64" s="5" t="str">
        <f>IF('Extrato 1'!L64='Extrato 1'!$HP$2,'Extrato 1'!D64,"")</f>
        <v/>
      </c>
      <c r="Q64" s="4" t="str">
        <f>IF(ISNA(HLOOKUP($Q$2,'Extrato 1'!$ME$3:$NE$74,B64,0)),"",IF(HLOOKUP($Q$2,'Extrato 1'!$ME$3:$NE$74,B64,0)="","",IF(HLOOKUP($Q$2,'Extrato 1'!$ME$3:$NE$74,B64,0)=0,"",HLOOKUP($Q$2,'Extrato 1'!$ME$3:$NE$74,B64,0))))</f>
        <v/>
      </c>
      <c r="S64" s="77" t="str">
        <f t="shared" si="6"/>
        <v/>
      </c>
      <c r="T64" s="19" t="str">
        <f t="shared" si="2"/>
        <v/>
      </c>
      <c r="U64" s="3"/>
      <c r="V64" s="19" t="str">
        <f t="shared" si="3"/>
        <v/>
      </c>
      <c r="X64" s="19" t="str">
        <f t="shared" si="4"/>
        <v/>
      </c>
      <c r="Y64" s="19" t="str">
        <f t="shared" si="5"/>
        <v/>
      </c>
      <c r="AA64" s="19" t="str">
        <f>IF('Extrato 1'!D64='Extrato 1'!$EF$3,'Extrato 1'!E64,"")</f>
        <v/>
      </c>
      <c r="AB64" s="19" t="str">
        <f>IF(AA64="","-",'Extrato 1'!S64)</f>
        <v>-</v>
      </c>
      <c r="AC64" s="19" t="str">
        <v/>
      </c>
      <c r="AD64" s="19" t="str">
        <f>IF(AC64="","",VLOOKUP(AC64,'Extrato 1'!$S$3:$U$72,3,0))</f>
        <v/>
      </c>
      <c r="AE64" s="2" t="str">
        <f>IF(AC64="","",AD64&amp;" ("&amp;VLOOKUP(AC64,'Extrato 1'!$S$3:$U$72,2,0)&amp;")")</f>
        <v/>
      </c>
      <c r="AF64" s="19" t="str">
        <f>IF('Extrato 1'!D64='Extrato 1'!$EF$4,'Extrato 1'!E64,"")</f>
        <v/>
      </c>
      <c r="AG64" s="19" t="str">
        <f>IF(AF64="","-",'Extrato 1'!$S64)</f>
        <v>-</v>
      </c>
      <c r="AH64" s="19" t="str">
        <v/>
      </c>
      <c r="AI64" s="19" t="str">
        <f>IF(AH64="","",VLOOKUP(AH64,'Extrato 1'!$S$3:$U$72,3,0))</f>
        <v/>
      </c>
      <c r="AJ64" s="2" t="str">
        <f>IF(AH64="","",AI64&amp;" ("&amp;VLOOKUP(AH64,'Extrato 1'!$S$3:$U$72,2,0)&amp;")")</f>
        <v/>
      </c>
      <c r="AK64" s="19" t="str">
        <f>IF('Extrato 1'!D64='Extrato 1'!$EF$5,'Extrato 1'!E64,"")</f>
        <v/>
      </c>
      <c r="AL64" s="19" t="str">
        <f>IF(AK64="","-",'Extrato 1'!$S64)</f>
        <v>-</v>
      </c>
      <c r="AM64" s="19" t="str">
        <v/>
      </c>
      <c r="AN64" s="19" t="str">
        <f>IF(AM64="","",VLOOKUP(AM64,'Extrato 1'!$S$3:$U$72,3,0))</f>
        <v/>
      </c>
      <c r="AO64" s="2" t="str">
        <f>IF(AM64="","",AN64&amp;" ("&amp;VLOOKUP(AM64,'Extrato 1'!$S$3:$U$72,2,0)&amp;")")</f>
        <v/>
      </c>
      <c r="AP64" s="19" t="str">
        <f>IF('Extrato 1'!D64='Extrato 1'!$EF$6,'Extrato 1'!E64,"")</f>
        <v/>
      </c>
      <c r="AQ64" s="19" t="str">
        <f>IF(AP64="","-",'Extrato 1'!$S64)</f>
        <v>-</v>
      </c>
      <c r="AR64" s="19" t="str">
        <v/>
      </c>
      <c r="AS64" s="19" t="str">
        <f>IF(AR64="","",VLOOKUP(AR64,'Extrato 1'!$S$3:$U$72,3,0))</f>
        <v/>
      </c>
      <c r="AT64" s="2" t="str">
        <f>IF(AR64="","",AS64&amp;" ("&amp;VLOOKUP(AR64,'Extrato 1'!$S$3:$U$72,2,0)&amp;")")</f>
        <v/>
      </c>
      <c r="AU64" s="19" t="str">
        <f>IF('Extrato 1'!D64='Extrato 1'!$EF$7,'Extrato 1'!E64,"")</f>
        <v/>
      </c>
      <c r="AV64" s="19" t="str">
        <f>IF(AU64="","-",'Extrato 1'!$S64)</f>
        <v>-</v>
      </c>
      <c r="AW64" s="19" t="str">
        <v/>
      </c>
      <c r="AX64" s="19" t="str">
        <f>IF(AW64="","",VLOOKUP(AW64,'Extrato 1'!$S$3:$U$72,3,0))</f>
        <v/>
      </c>
      <c r="AY64" s="2" t="str">
        <f>IF(AW64="","",AX64&amp;" ("&amp;VLOOKUP(AW64,'Extrato 1'!$S$3:$U$72,2,0)&amp;")")</f>
        <v/>
      </c>
      <c r="AZ64" s="19" t="str">
        <f>IF('Extrato 1'!D64='Extrato 1'!$EF$8,'Extrato 1'!E64,"")</f>
        <v/>
      </c>
      <c r="BA64" s="19" t="str">
        <f>IF(AZ64="","-",'Extrato 1'!$S64)</f>
        <v>-</v>
      </c>
      <c r="BB64" s="19" t="str">
        <v/>
      </c>
      <c r="BC64" s="19" t="str">
        <f>IF(BB64="","",VLOOKUP(BB64,'Extrato 1'!$S$3:$U$72,3,0))</f>
        <v/>
      </c>
      <c r="BD64" s="2" t="str">
        <f>IF(BB64="","",BC64&amp;" ("&amp;VLOOKUP(BB64,'Extrato 1'!$S$3:$U$72,2,0)&amp;")")</f>
        <v/>
      </c>
      <c r="BE64" s="19" t="str">
        <f>IF('Extrato 1'!D64='Extrato 1'!$EF$9,'Extrato 1'!E64,"")</f>
        <v/>
      </c>
      <c r="BF64" s="19" t="str">
        <f>IF(BE64="","-",'Extrato 1'!$S64)</f>
        <v>-</v>
      </c>
      <c r="BG64" s="19" t="str">
        <v/>
      </c>
      <c r="BH64" s="19" t="str">
        <f>IF(BG64="","",VLOOKUP(BG64,'Extrato 1'!$S$3:$U$72,3,0))</f>
        <v/>
      </c>
      <c r="BI64" s="2" t="str">
        <f>IF(BG64="","",BH64&amp;" ("&amp;VLOOKUP(BG64,'Extrato 1'!$S$3:$U$72,2,0)&amp;")")</f>
        <v/>
      </c>
      <c r="BK64" s="19" t="str">
        <f>IF('Extrato 1'!D64='Extrato 1'!$EH$3,'Extrato 1'!E64,"")</f>
        <v/>
      </c>
      <c r="BL64" s="19" t="str">
        <f>IF(BK64="","-",'Extrato 1'!S64)</f>
        <v>-</v>
      </c>
      <c r="BM64" s="19" t="str">
        <v/>
      </c>
      <c r="BN64" s="19" t="str">
        <f>IF(BM64="","",VLOOKUP(BM64,'Extrato 1'!$S$3:$U$72,3,0))</f>
        <v/>
      </c>
      <c r="BO64" s="2" t="str">
        <f>IF(BM64="","",BN64&amp;" ("&amp;VLOOKUP(BM64,'Extrato 1'!$S$3:$U$72,2,0)&amp;")")</f>
        <v/>
      </c>
      <c r="BP64" s="19" t="str">
        <f>IF('Extrato 1'!D64='Extrato 1'!$EH$4,'Extrato 1'!E64,"")</f>
        <v/>
      </c>
      <c r="BQ64" s="19" t="str">
        <f>IF(BP64="","-",'Extrato 1'!$S64)</f>
        <v>-</v>
      </c>
      <c r="BR64" s="19" t="str">
        <v/>
      </c>
      <c r="BS64" s="19" t="str">
        <f>IF(BR64="","",VLOOKUP(BR64,'Extrato 1'!$S$3:$U$72,3,0))</f>
        <v/>
      </c>
      <c r="BT64" s="2" t="str">
        <f>IF(BR64="","",BS64&amp;" ("&amp;VLOOKUP(BR64,'Extrato 1'!$S$3:$U$72,2,0)&amp;")")</f>
        <v/>
      </c>
      <c r="BU64" s="19" t="str">
        <f>IF('Extrato 1'!D64='Extrato 1'!$EH$5,'Extrato 1'!E64,"")</f>
        <v/>
      </c>
      <c r="BV64" s="19" t="str">
        <f>IF(BU64="","-",'Extrato 1'!$S64)</f>
        <v>-</v>
      </c>
      <c r="BW64" s="19" t="str">
        <v/>
      </c>
      <c r="BX64" s="19" t="str">
        <f>IF(BW64="","",VLOOKUP(BW64,'Extrato 1'!$S$3:$U$72,3,0))</f>
        <v/>
      </c>
      <c r="BY64" s="2" t="str">
        <f>IF(BW64="","",BX64&amp;" ("&amp;VLOOKUP(BW64,'Extrato 1'!$S$3:$U$72,2,0)&amp;")")</f>
        <v/>
      </c>
      <c r="BZ64" s="19" t="str">
        <f>IF('Extrato 1'!D64='Extrato 1'!$EH$6,'Extrato 1'!E64,"")</f>
        <v/>
      </c>
      <c r="CA64" s="19" t="str">
        <f>IF(BZ64="","-",'Extrato 1'!$S64)</f>
        <v>-</v>
      </c>
      <c r="CB64" s="19" t="str">
        <v/>
      </c>
      <c r="CC64" s="19" t="str">
        <f>IF(CB64="","",VLOOKUP(CB64,'Extrato 1'!$S$3:$U$72,3,0))</f>
        <v/>
      </c>
      <c r="CD64" s="2" t="str">
        <f>IF(CB64="","",CC64&amp;" ("&amp;VLOOKUP(CB64,'Extrato 1'!$S$3:$U$72,2,0)&amp;")")</f>
        <v/>
      </c>
      <c r="CE64" s="19" t="str">
        <f>IF('Extrato 1'!D64='Extrato 1'!$EH$7,'Extrato 1'!E64,"")</f>
        <v/>
      </c>
      <c r="CF64" s="19" t="str">
        <f>IF(CE64="","-",'Extrato 1'!$S64)</f>
        <v>-</v>
      </c>
      <c r="CG64" s="19" t="str">
        <v/>
      </c>
      <c r="CH64" s="19" t="str">
        <f>IF(CG64="","",VLOOKUP(CG64,'Extrato 1'!$S$3:$U$72,3,0))</f>
        <v/>
      </c>
      <c r="CI64" s="2" t="str">
        <f>IF(CG64="","",CH64&amp;" ("&amp;VLOOKUP(CG64,'Extrato 1'!$S$3:$U$72,2,0)&amp;")")</f>
        <v/>
      </c>
      <c r="CJ64" s="19" t="str">
        <f>IF('Extrato 1'!D64='Extrato 1'!$EH$8,'Extrato 1'!E64,"")</f>
        <v/>
      </c>
      <c r="CK64" s="19" t="str">
        <f>IF(CJ64="","-",'Extrato 1'!$S64)</f>
        <v>-</v>
      </c>
      <c r="CL64" s="19" t="str">
        <v/>
      </c>
      <c r="CM64" s="19" t="str">
        <f>IF(CL64="","",VLOOKUP(CL64,'Extrato 1'!$S$3:$U$72,3,0))</f>
        <v/>
      </c>
      <c r="CN64" s="2" t="str">
        <f>IF(CL64="","",CM64&amp;" ("&amp;VLOOKUP(CL64,'Extrato 1'!$S$3:$U$72,2,0)&amp;")")</f>
        <v/>
      </c>
      <c r="CO64" s="19" t="str">
        <f>IF('Extrato 1'!D64='Extrato 1'!$EH$9,'Extrato 1'!E64,"")</f>
        <v/>
      </c>
      <c r="CP64" s="19" t="str">
        <f>IF(CO64="","-",'Extrato 1'!$S64)</f>
        <v>-</v>
      </c>
      <c r="CQ64" s="19" t="str">
        <v/>
      </c>
      <c r="CR64" s="19" t="str">
        <f>IF(CQ64="","",VLOOKUP(CQ64,'Extrato 1'!$S$3:$U$72,3,0))</f>
        <v/>
      </c>
      <c r="CS64" s="2" t="str">
        <f>IF(CQ64="","",CR64&amp;" ("&amp;VLOOKUP(CQ64,'Extrato 1'!$S$3:$U$72,2,0)&amp;")")</f>
        <v/>
      </c>
      <c r="CU64" s="19">
        <f>IF('Extrato 1'!D64='Extrato 1'!$EJ$3,'Extrato 1'!E64,"")</f>
        <v>0</v>
      </c>
      <c r="CV64" s="19" t="str">
        <f>IF(CU64="","-",'Extrato 1'!S64)</f>
        <v/>
      </c>
      <c r="CW64" s="19" t="str">
        <v/>
      </c>
      <c r="CX64" s="19" t="str">
        <f>IF(CW64="","",VLOOKUP(CW64,'Extrato 1'!$S$3:$U$72,3,0))</f>
        <v/>
      </c>
      <c r="CY64" s="2" t="str">
        <f>IF(CW64="","",CX64&amp;" ("&amp;VLOOKUP(CW64,'Extrato 1'!$S$3:$U$72,2,0)&amp;")")</f>
        <v/>
      </c>
      <c r="CZ64" s="19">
        <f>IF('Extrato 1'!D64='Extrato 1'!$EJ$4,'Extrato 1'!E64,"")</f>
        <v>0</v>
      </c>
      <c r="DA64" s="19" t="str">
        <f>IF(CZ64="","-",'Extrato 1'!$S64)</f>
        <v/>
      </c>
      <c r="DB64" s="19" t="str">
        <v/>
      </c>
      <c r="DC64" s="19" t="str">
        <f>IF(DB64="","",VLOOKUP(DB64,'Extrato 1'!$S$3:$U$72,3,0))</f>
        <v/>
      </c>
      <c r="DD64" s="2" t="str">
        <f>IF(DB64="","",DC64&amp;" ("&amp;VLOOKUP(DB64,'Extrato 1'!$S$3:$U$72,2,0)&amp;")")</f>
        <v/>
      </c>
      <c r="DE64" s="19">
        <f>IF('Extrato 1'!D64='Extrato 1'!$EJ$5,'Extrato 1'!E64,"")</f>
        <v>0</v>
      </c>
      <c r="DF64" s="19" t="str">
        <f>IF(DE64="","-",'Extrato 1'!$S64)</f>
        <v/>
      </c>
      <c r="DG64" s="19" t="str">
        <v/>
      </c>
      <c r="DH64" s="19" t="str">
        <f>IF(DG64="","",VLOOKUP(DG64,'Extrato 1'!$S$3:$U$72,3,0))</f>
        <v/>
      </c>
      <c r="DI64" s="2" t="str">
        <f>IF(DG64="","",DH64&amp;" ("&amp;VLOOKUP(DG64,'Extrato 1'!$S$3:$U$72,2,0)&amp;")")</f>
        <v/>
      </c>
      <c r="DJ64" s="19">
        <f>IF('Extrato 1'!D64='Extrato 1'!$EJ$6,'Extrato 1'!E64,"")</f>
        <v>0</v>
      </c>
      <c r="DK64" s="19" t="str">
        <f>IF(DJ64="","-",'Extrato 1'!$S64)</f>
        <v/>
      </c>
      <c r="DL64" s="19" t="str">
        <v/>
      </c>
      <c r="DM64" s="19" t="str">
        <f>IF(DL64="","",VLOOKUP(DL64,'Extrato 1'!$S$3:$U$72,3,0))</f>
        <v/>
      </c>
      <c r="DN64" s="2" t="str">
        <f>IF(DL64="","",DM64&amp;" ("&amp;VLOOKUP(DL64,'Extrato 1'!$S$3:$U$72,2,0)&amp;")")</f>
        <v/>
      </c>
      <c r="DO64" s="19">
        <f>IF('Extrato 1'!D64='Extrato 1'!$EJ$7,'Extrato 1'!E64,"")</f>
        <v>0</v>
      </c>
      <c r="DP64" s="19" t="str">
        <f>IF(DO64="","-",'Extrato 1'!$S64)</f>
        <v/>
      </c>
      <c r="DQ64" s="19" t="str">
        <v/>
      </c>
      <c r="DR64" s="19" t="str">
        <f>IF(DQ64="","",VLOOKUP(DQ64,'Extrato 1'!$S$3:$U$72,3,0))</f>
        <v/>
      </c>
      <c r="DS64" s="2" t="str">
        <f>IF(DQ64="","",DR64&amp;" ("&amp;VLOOKUP(DQ64,'Extrato 1'!$S$3:$U$72,2,0)&amp;")")</f>
        <v/>
      </c>
      <c r="DT64" s="19">
        <f>IF('Extrato 1'!D64='Extrato 1'!$EJ$8,'Extrato 1'!E64,"")</f>
        <v>0</v>
      </c>
      <c r="DU64" s="19" t="str">
        <f>IF(DT64="","-",'Extrato 1'!$S64)</f>
        <v/>
      </c>
      <c r="DV64" s="19" t="str">
        <v/>
      </c>
      <c r="DW64" s="19" t="str">
        <f>IF(DV64="","",VLOOKUP(DV64,'Extrato 1'!$S$3:$U$72,3,0))</f>
        <v/>
      </c>
      <c r="DX64" s="2" t="str">
        <f>IF(DV64="","",DW64&amp;" ("&amp;VLOOKUP(DV64,'Extrato 1'!$S$3:$U$72,2,0)&amp;")")</f>
        <v/>
      </c>
      <c r="DY64" s="19">
        <f>IF('Extrato 1'!D64='Extrato 1'!$EJ$9,'Extrato 1'!E64,"")</f>
        <v>0</v>
      </c>
      <c r="DZ64" s="19" t="str">
        <f>IF(DY64="","-",'Extrato 1'!$S64)</f>
        <v/>
      </c>
      <c r="EA64" s="19" t="str">
        <v/>
      </c>
      <c r="EB64" s="19" t="str">
        <f>IF(EA64="","",VLOOKUP(EA64,'Extrato 1'!$S$3:$U$72,3,0))</f>
        <v/>
      </c>
      <c r="EC64" s="2" t="str">
        <f>IF(EA64="","",EB64&amp;" ("&amp;VLOOKUP(EA64,'Extrato 1'!$S$3:$U$72,2,0)&amp;")")</f>
        <v/>
      </c>
      <c r="FM64" s="78">
        <v>62</v>
      </c>
      <c r="FN64" s="78" t="str">
        <f>IF('Extrato 1'!$FG$13='Extrato 1'!$GB$29,'Extrato 1'!AE64,IF('Extrato 1'!$FG$13='Extrato 1'!$GC$29,'Extrato 1'!BO64,IF('Extrato 1'!$FG$13='Extrato 1'!$EJ$2,'Extrato 1'!CY64,"")))</f>
        <v/>
      </c>
      <c r="FO64" s="78">
        <v>62</v>
      </c>
      <c r="FP64" s="78" t="str">
        <f>IF('Extrato 1'!$FG$13='Extrato 1'!$GB$29,'Extrato 1'!AJ64,IF('Extrato 1'!$FG$13='Extrato 1'!$GC$29,'Extrato 1'!BT64,IF('Extrato 1'!$FG$13='Extrato 1'!$EJ$2,'Extrato 1'!DD64,"")))</f>
        <v/>
      </c>
      <c r="FQ64" s="78">
        <v>62</v>
      </c>
      <c r="FR64" s="78" t="str">
        <f>IF('Extrato 1'!$FG$13='Extrato 1'!$GB$29,'Extrato 1'!AO64,IF('Extrato 1'!$FG$13='Extrato 1'!$GC$29,'Extrato 1'!BY64,IF('Extrato 1'!$FG$13='Extrato 1'!$EJ$2,'Extrato 1'!DI64,"")))</f>
        <v/>
      </c>
      <c r="FS64" s="78">
        <v>62</v>
      </c>
      <c r="FT64" s="78" t="str">
        <f>IF('Extrato 1'!$FG$13='Extrato 1'!$GB$29,'Extrato 1'!AT64,IF('Extrato 1'!$FG$13='Extrato 1'!$GC$29,'Extrato 1'!CD64,IF('Extrato 1'!$FG$13='Extrato 1'!$EJ$2,'Extrato 1'!DN64,"")))</f>
        <v/>
      </c>
      <c r="FU64" s="78">
        <v>62</v>
      </c>
      <c r="FV64" s="78" t="str">
        <f>IF('Extrato 1'!$FG$13='Extrato 1'!$GB$29,'Extrato 1'!AY64,IF('Extrato 1'!$FG$13='Extrato 1'!$GC$29,'Extrato 1'!CI64,IF('Extrato 1'!$FG$13='Extrato 1'!$EJ$2,'Extrato 1'!DS64,"")))</f>
        <v/>
      </c>
      <c r="FW64" s="78">
        <v>62</v>
      </c>
      <c r="FX64" s="78" t="str">
        <f>IF('Extrato 1'!$FG$13='Extrato 1'!$GB$29,'Extrato 1'!BD64,IF('Extrato 1'!$FG$13='Extrato 1'!$GC$29,'Extrato 1'!CN64,IF('Extrato 1'!$FG$13='Extrato 1'!$EJ$2,'Extrato 1'!DX64,"")))</f>
        <v/>
      </c>
      <c r="FY64" s="78">
        <v>62</v>
      </c>
      <c r="FZ64" s="78" t="str">
        <f>IF('Extrato 1'!$FG$13='Extrato 1'!$GB$29,'Extrato 1'!BI64,IF('Extrato 1'!$FG$13='Extrato 1'!$GC$29,'Extrato 1'!CS64,IF('Extrato 1'!$FG$13='Extrato 1'!$EJ$2,'Extrato 1'!EC64,"")))</f>
        <v/>
      </c>
      <c r="MB64" s="32">
        <f t="shared" si="12"/>
        <v>60</v>
      </c>
      <c r="MC64" s="32">
        <v>62</v>
      </c>
      <c r="MD64" s="32" t="str">
        <f>IF('Extrato 1'!X62=0,"",'Extrato 1'!X62)</f>
        <v/>
      </c>
      <c r="ME64" s="32"/>
      <c r="MF64" s="32"/>
      <c r="MG64" s="32"/>
      <c r="MH64" s="32"/>
      <c r="MI64" s="32"/>
      <c r="MJ64" s="32"/>
      <c r="MK64" s="32"/>
      <c r="ML64" s="32"/>
      <c r="MM64" s="32"/>
      <c r="MN64" s="32"/>
      <c r="MO64" s="32"/>
      <c r="MP64" s="32"/>
      <c r="MQ64" s="32"/>
      <c r="MR64" s="32"/>
      <c r="MS64" s="32"/>
      <c r="MT64" s="32"/>
      <c r="MU64" s="32"/>
      <c r="MV64" s="32"/>
      <c r="MW64" s="32"/>
      <c r="MX64" s="32"/>
      <c r="MY64" s="32"/>
      <c r="MZ64" s="32"/>
      <c r="NA64" s="32"/>
      <c r="NB64" s="32"/>
      <c r="NC64" s="32"/>
      <c r="ND64" s="32"/>
      <c r="NE64" s="32"/>
    </row>
    <row r="65" spans="2:369" ht="15" customHeight="1" x14ac:dyDescent="0.25">
      <c r="B65" s="19">
        <f>'Extrato 1'!MC67</f>
        <v>65</v>
      </c>
      <c r="C65" s="7">
        <f>Esboço!AX63</f>
        <v>63</v>
      </c>
      <c r="D65" s="4"/>
      <c r="E65" s="3"/>
      <c r="F65" s="19" t="str">
        <f t="shared" si="0"/>
        <v>-</v>
      </c>
      <c r="G65" s="19" t="str">
        <f t="shared" si="1"/>
        <v>-</v>
      </c>
      <c r="H65" s="22" t="str">
        <v/>
      </c>
      <c r="I65" s="22" t="str">
        <v/>
      </c>
      <c r="J65" s="76" t="str">
        <f>IFERROR(IF('Análise Quantitativa'!$D$30="Máximo",RANK(D65,$D$3:$D$72,0),IF('Análise Quantitativa'!$D$30="Mínimo",RANK(D65,$D$3:$D$72,1),IF('Análise Quantitativa'!$D$30="- Mínimo",RANK(D65,$D$3:$D$72,1),""))),"")</f>
        <v/>
      </c>
      <c r="K65" s="76" t="str">
        <f>IFERROR(IF('Análise Quantitativa'!$D$30="Máximo",_xlfn.RANK.EQ(D65,$D$3:$D$72,0)+COUNTIF($D$3:D65,D65)-1,IF('Análise Quantitativa'!$D$30="Mínimo",_xlfn.RANK.EQ(D65,$D$3:$D$72,1)+COUNTIF($D$3:D65,D65)-1,IF('Análise Quantitativa'!$D$30="- Mínimo",_xlfn.RANK.EQ(D65,$D$3:$D$72,1)+COUNTIF($D$3:D65,D65)-1,""))),"")</f>
        <v/>
      </c>
      <c r="L65" s="6" t="str">
        <f>IFERROR(IF(ISBLANK(D65),"",IF(AND(D65&gt;'Extrato 1'!$EW$3),'Extrato 1'!$HR$2,IF(AND(D65&lt;'Extrato 1'!$EX$3),'Extrato 1'!$HQ$2,'Extrato 1'!$HP$2))),"")</f>
        <v/>
      </c>
      <c r="M65" s="6" t="e">
        <f>IF((((IF(AND('Extrato 1'!D65&gt;'Extrato 1'!$EW$3),(('Extrato 1'!$EW$3-'Extrato 1'!D65)/'Extrato 1'!D65),IF(AND('Extrato 1'!D65&lt;'Extrato 1'!$EX$3),(('Extrato 1'!$EX$3-'Extrato 1'!D65)/'Extrato 1'!D65),'Extrato 1'!$HW$2)))))&lt;0,IF(AND('Extrato 1'!D65&gt;'Extrato 1'!$EW$3),(('Extrato 1'!$EW$3-'Extrato 1'!D65)/'Extrato 1'!D65),IF(AND('Extrato 1'!D65&lt;'Extrato 1'!$EX$3),(('Extrato 1'!$EX$3-'Extrato 1'!D65)/'Extrato 1'!D65),'Extrato 1'!$HW$2))*-1,IF(AND('Extrato 1'!D65&gt;'Extrato 1'!$EW$3),(('Extrato 1'!$EW$3-'Extrato 1'!D65)/'Extrato 1'!D65),IF(AND('Extrato 1'!D65&lt;'Extrato 1'!$EX$3),(('Extrato 1'!$EX$3-'Extrato 1'!D65)/'Extrato 1'!D65),'Extrato 1'!$HW$2)))</f>
        <v>#DIV/0!</v>
      </c>
      <c r="N65" s="6" t="str">
        <f>IF(AND(D65&gt;'Extrato 1'!$EW$3),M65,"")</f>
        <v/>
      </c>
      <c r="O65" s="6" t="e">
        <f>IF(D65&lt;'Extrato 1'!$EX$3,M65,"")</f>
        <v>#DIV/0!</v>
      </c>
      <c r="P65" s="5" t="str">
        <f>IF('Extrato 1'!L65='Extrato 1'!$HP$2,'Extrato 1'!D65,"")</f>
        <v/>
      </c>
      <c r="Q65" s="4" t="str">
        <f>IF(ISNA(HLOOKUP($Q$2,'Extrato 1'!$ME$3:$NE$74,B65,0)),"",IF(HLOOKUP($Q$2,'Extrato 1'!$ME$3:$NE$74,B65,0)="","",IF(HLOOKUP($Q$2,'Extrato 1'!$ME$3:$NE$74,B65,0)=0,"",HLOOKUP($Q$2,'Extrato 1'!$ME$3:$NE$74,B65,0))))</f>
        <v/>
      </c>
      <c r="S65" s="77" t="str">
        <f t="shared" si="6"/>
        <v/>
      </c>
      <c r="T65" s="19" t="str">
        <f t="shared" si="2"/>
        <v/>
      </c>
      <c r="U65" s="3"/>
      <c r="V65" s="19" t="str">
        <f t="shared" si="3"/>
        <v/>
      </c>
      <c r="X65" s="19" t="str">
        <f t="shared" si="4"/>
        <v/>
      </c>
      <c r="Y65" s="19" t="str">
        <f t="shared" si="5"/>
        <v/>
      </c>
      <c r="AA65" s="19" t="str">
        <f>IF('Extrato 1'!D65='Extrato 1'!$EF$3,'Extrato 1'!E65,"")</f>
        <v/>
      </c>
      <c r="AB65" s="19" t="str">
        <f>IF(AA65="","-",'Extrato 1'!S65)</f>
        <v>-</v>
      </c>
      <c r="AC65" s="19" t="str">
        <v/>
      </c>
      <c r="AD65" s="19" t="str">
        <f>IF(AC65="","",VLOOKUP(AC65,'Extrato 1'!$S$3:$U$72,3,0))</f>
        <v/>
      </c>
      <c r="AE65" s="2" t="str">
        <f>IF(AC65="","",AD65&amp;" ("&amp;VLOOKUP(AC65,'Extrato 1'!$S$3:$U$72,2,0)&amp;")")</f>
        <v/>
      </c>
      <c r="AF65" s="19" t="str">
        <f>IF('Extrato 1'!D65='Extrato 1'!$EF$4,'Extrato 1'!E65,"")</f>
        <v/>
      </c>
      <c r="AG65" s="19" t="str">
        <f>IF(AF65="","-",'Extrato 1'!$S65)</f>
        <v>-</v>
      </c>
      <c r="AH65" s="19" t="str">
        <v/>
      </c>
      <c r="AI65" s="19" t="str">
        <f>IF(AH65="","",VLOOKUP(AH65,'Extrato 1'!$S$3:$U$72,3,0))</f>
        <v/>
      </c>
      <c r="AJ65" s="2" t="str">
        <f>IF(AH65="","",AI65&amp;" ("&amp;VLOOKUP(AH65,'Extrato 1'!$S$3:$U$72,2,0)&amp;")")</f>
        <v/>
      </c>
      <c r="AK65" s="19" t="str">
        <f>IF('Extrato 1'!D65='Extrato 1'!$EF$5,'Extrato 1'!E65,"")</f>
        <v/>
      </c>
      <c r="AL65" s="19" t="str">
        <f>IF(AK65="","-",'Extrato 1'!$S65)</f>
        <v>-</v>
      </c>
      <c r="AM65" s="19" t="str">
        <v/>
      </c>
      <c r="AN65" s="19" t="str">
        <f>IF(AM65="","",VLOOKUP(AM65,'Extrato 1'!$S$3:$U$72,3,0))</f>
        <v/>
      </c>
      <c r="AO65" s="2" t="str">
        <f>IF(AM65="","",AN65&amp;" ("&amp;VLOOKUP(AM65,'Extrato 1'!$S$3:$U$72,2,0)&amp;")")</f>
        <v/>
      </c>
      <c r="AP65" s="19" t="str">
        <f>IF('Extrato 1'!D65='Extrato 1'!$EF$6,'Extrato 1'!E65,"")</f>
        <v/>
      </c>
      <c r="AQ65" s="19" t="str">
        <f>IF(AP65="","-",'Extrato 1'!$S65)</f>
        <v>-</v>
      </c>
      <c r="AR65" s="19" t="str">
        <v/>
      </c>
      <c r="AS65" s="19" t="str">
        <f>IF(AR65="","",VLOOKUP(AR65,'Extrato 1'!$S$3:$U$72,3,0))</f>
        <v/>
      </c>
      <c r="AT65" s="2" t="str">
        <f>IF(AR65="","",AS65&amp;" ("&amp;VLOOKUP(AR65,'Extrato 1'!$S$3:$U$72,2,0)&amp;")")</f>
        <v/>
      </c>
      <c r="AU65" s="19" t="str">
        <f>IF('Extrato 1'!D65='Extrato 1'!$EF$7,'Extrato 1'!E65,"")</f>
        <v/>
      </c>
      <c r="AV65" s="19" t="str">
        <f>IF(AU65="","-",'Extrato 1'!$S65)</f>
        <v>-</v>
      </c>
      <c r="AW65" s="19" t="str">
        <v/>
      </c>
      <c r="AX65" s="19" t="str">
        <f>IF(AW65="","",VLOOKUP(AW65,'Extrato 1'!$S$3:$U$72,3,0))</f>
        <v/>
      </c>
      <c r="AY65" s="2" t="str">
        <f>IF(AW65="","",AX65&amp;" ("&amp;VLOOKUP(AW65,'Extrato 1'!$S$3:$U$72,2,0)&amp;")")</f>
        <v/>
      </c>
      <c r="AZ65" s="19" t="str">
        <f>IF('Extrato 1'!D65='Extrato 1'!$EF$8,'Extrato 1'!E65,"")</f>
        <v/>
      </c>
      <c r="BA65" s="19" t="str">
        <f>IF(AZ65="","-",'Extrato 1'!$S65)</f>
        <v>-</v>
      </c>
      <c r="BB65" s="19" t="str">
        <v/>
      </c>
      <c r="BC65" s="19" t="str">
        <f>IF(BB65="","",VLOOKUP(BB65,'Extrato 1'!$S$3:$U$72,3,0))</f>
        <v/>
      </c>
      <c r="BD65" s="2" t="str">
        <f>IF(BB65="","",BC65&amp;" ("&amp;VLOOKUP(BB65,'Extrato 1'!$S$3:$U$72,2,0)&amp;")")</f>
        <v/>
      </c>
      <c r="BE65" s="19" t="str">
        <f>IF('Extrato 1'!D65='Extrato 1'!$EF$9,'Extrato 1'!E65,"")</f>
        <v/>
      </c>
      <c r="BF65" s="19" t="str">
        <f>IF(BE65="","-",'Extrato 1'!$S65)</f>
        <v>-</v>
      </c>
      <c r="BG65" s="19" t="str">
        <v/>
      </c>
      <c r="BH65" s="19" t="str">
        <f>IF(BG65="","",VLOOKUP(BG65,'Extrato 1'!$S$3:$U$72,3,0))</f>
        <v/>
      </c>
      <c r="BI65" s="2" t="str">
        <f>IF(BG65="","",BH65&amp;" ("&amp;VLOOKUP(BG65,'Extrato 1'!$S$3:$U$72,2,0)&amp;")")</f>
        <v/>
      </c>
      <c r="BK65" s="19" t="str">
        <f>IF('Extrato 1'!D65='Extrato 1'!$EH$3,'Extrato 1'!E65,"")</f>
        <v/>
      </c>
      <c r="BL65" s="19" t="str">
        <f>IF(BK65="","-",'Extrato 1'!S65)</f>
        <v>-</v>
      </c>
      <c r="BM65" s="19" t="str">
        <v/>
      </c>
      <c r="BN65" s="19" t="str">
        <f>IF(BM65="","",VLOOKUP(BM65,'Extrato 1'!$S$3:$U$72,3,0))</f>
        <v/>
      </c>
      <c r="BO65" s="2" t="str">
        <f>IF(BM65="","",BN65&amp;" ("&amp;VLOOKUP(BM65,'Extrato 1'!$S$3:$U$72,2,0)&amp;")")</f>
        <v/>
      </c>
      <c r="BP65" s="19" t="str">
        <f>IF('Extrato 1'!D65='Extrato 1'!$EH$4,'Extrato 1'!E65,"")</f>
        <v/>
      </c>
      <c r="BQ65" s="19" t="str">
        <f>IF(BP65="","-",'Extrato 1'!$S65)</f>
        <v>-</v>
      </c>
      <c r="BR65" s="19" t="str">
        <v/>
      </c>
      <c r="BS65" s="19" t="str">
        <f>IF(BR65="","",VLOOKUP(BR65,'Extrato 1'!$S$3:$U$72,3,0))</f>
        <v/>
      </c>
      <c r="BT65" s="2" t="str">
        <f>IF(BR65="","",BS65&amp;" ("&amp;VLOOKUP(BR65,'Extrato 1'!$S$3:$U$72,2,0)&amp;")")</f>
        <v/>
      </c>
      <c r="BU65" s="19" t="str">
        <f>IF('Extrato 1'!D65='Extrato 1'!$EH$5,'Extrato 1'!E65,"")</f>
        <v/>
      </c>
      <c r="BV65" s="19" t="str">
        <f>IF(BU65="","-",'Extrato 1'!$S65)</f>
        <v>-</v>
      </c>
      <c r="BW65" s="19" t="str">
        <v/>
      </c>
      <c r="BX65" s="19" t="str">
        <f>IF(BW65="","",VLOOKUP(BW65,'Extrato 1'!$S$3:$U$72,3,0))</f>
        <v/>
      </c>
      <c r="BY65" s="2" t="str">
        <f>IF(BW65="","",BX65&amp;" ("&amp;VLOOKUP(BW65,'Extrato 1'!$S$3:$U$72,2,0)&amp;")")</f>
        <v/>
      </c>
      <c r="BZ65" s="19" t="str">
        <f>IF('Extrato 1'!D65='Extrato 1'!$EH$6,'Extrato 1'!E65,"")</f>
        <v/>
      </c>
      <c r="CA65" s="19" t="str">
        <f>IF(BZ65="","-",'Extrato 1'!$S65)</f>
        <v>-</v>
      </c>
      <c r="CB65" s="19" t="str">
        <v/>
      </c>
      <c r="CC65" s="19" t="str">
        <f>IF(CB65="","",VLOOKUP(CB65,'Extrato 1'!$S$3:$U$72,3,0))</f>
        <v/>
      </c>
      <c r="CD65" s="2" t="str">
        <f>IF(CB65="","",CC65&amp;" ("&amp;VLOOKUP(CB65,'Extrato 1'!$S$3:$U$72,2,0)&amp;")")</f>
        <v/>
      </c>
      <c r="CE65" s="19" t="str">
        <f>IF('Extrato 1'!D65='Extrato 1'!$EH$7,'Extrato 1'!E65,"")</f>
        <v/>
      </c>
      <c r="CF65" s="19" t="str">
        <f>IF(CE65="","-",'Extrato 1'!$S65)</f>
        <v>-</v>
      </c>
      <c r="CG65" s="19" t="str">
        <v/>
      </c>
      <c r="CH65" s="19" t="str">
        <f>IF(CG65="","",VLOOKUP(CG65,'Extrato 1'!$S$3:$U$72,3,0))</f>
        <v/>
      </c>
      <c r="CI65" s="2" t="str">
        <f>IF(CG65="","",CH65&amp;" ("&amp;VLOOKUP(CG65,'Extrato 1'!$S$3:$U$72,2,0)&amp;")")</f>
        <v/>
      </c>
      <c r="CJ65" s="19" t="str">
        <f>IF('Extrato 1'!D65='Extrato 1'!$EH$8,'Extrato 1'!E65,"")</f>
        <v/>
      </c>
      <c r="CK65" s="19" t="str">
        <f>IF(CJ65="","-",'Extrato 1'!$S65)</f>
        <v>-</v>
      </c>
      <c r="CL65" s="19" t="str">
        <v/>
      </c>
      <c r="CM65" s="19" t="str">
        <f>IF(CL65="","",VLOOKUP(CL65,'Extrato 1'!$S$3:$U$72,3,0))</f>
        <v/>
      </c>
      <c r="CN65" s="2" t="str">
        <f>IF(CL65="","",CM65&amp;" ("&amp;VLOOKUP(CL65,'Extrato 1'!$S$3:$U$72,2,0)&amp;")")</f>
        <v/>
      </c>
      <c r="CO65" s="19" t="str">
        <f>IF('Extrato 1'!D65='Extrato 1'!$EH$9,'Extrato 1'!E65,"")</f>
        <v/>
      </c>
      <c r="CP65" s="19" t="str">
        <f>IF(CO65="","-",'Extrato 1'!$S65)</f>
        <v>-</v>
      </c>
      <c r="CQ65" s="19" t="str">
        <v/>
      </c>
      <c r="CR65" s="19" t="str">
        <f>IF(CQ65="","",VLOOKUP(CQ65,'Extrato 1'!$S$3:$U$72,3,0))</f>
        <v/>
      </c>
      <c r="CS65" s="2" t="str">
        <f>IF(CQ65="","",CR65&amp;" ("&amp;VLOOKUP(CQ65,'Extrato 1'!$S$3:$U$72,2,0)&amp;")")</f>
        <v/>
      </c>
      <c r="CU65" s="19">
        <f>IF('Extrato 1'!D65='Extrato 1'!$EJ$3,'Extrato 1'!E65,"")</f>
        <v>0</v>
      </c>
      <c r="CV65" s="19" t="str">
        <f>IF(CU65="","-",'Extrato 1'!S65)</f>
        <v/>
      </c>
      <c r="CW65" s="19" t="str">
        <v/>
      </c>
      <c r="CX65" s="19" t="str">
        <f>IF(CW65="","",VLOOKUP(CW65,'Extrato 1'!$S$3:$U$72,3,0))</f>
        <v/>
      </c>
      <c r="CY65" s="2" t="str">
        <f>IF(CW65="","",CX65&amp;" ("&amp;VLOOKUP(CW65,'Extrato 1'!$S$3:$U$72,2,0)&amp;")")</f>
        <v/>
      </c>
      <c r="CZ65" s="19">
        <f>IF('Extrato 1'!D65='Extrato 1'!$EJ$4,'Extrato 1'!E65,"")</f>
        <v>0</v>
      </c>
      <c r="DA65" s="19" t="str">
        <f>IF(CZ65="","-",'Extrato 1'!$S65)</f>
        <v/>
      </c>
      <c r="DB65" s="19" t="str">
        <v/>
      </c>
      <c r="DC65" s="19" t="str">
        <f>IF(DB65="","",VLOOKUP(DB65,'Extrato 1'!$S$3:$U$72,3,0))</f>
        <v/>
      </c>
      <c r="DD65" s="2" t="str">
        <f>IF(DB65="","",DC65&amp;" ("&amp;VLOOKUP(DB65,'Extrato 1'!$S$3:$U$72,2,0)&amp;")")</f>
        <v/>
      </c>
      <c r="DE65" s="19">
        <f>IF('Extrato 1'!D65='Extrato 1'!$EJ$5,'Extrato 1'!E65,"")</f>
        <v>0</v>
      </c>
      <c r="DF65" s="19" t="str">
        <f>IF(DE65="","-",'Extrato 1'!$S65)</f>
        <v/>
      </c>
      <c r="DG65" s="19" t="str">
        <v/>
      </c>
      <c r="DH65" s="19" t="str">
        <f>IF(DG65="","",VLOOKUP(DG65,'Extrato 1'!$S$3:$U$72,3,0))</f>
        <v/>
      </c>
      <c r="DI65" s="2" t="str">
        <f>IF(DG65="","",DH65&amp;" ("&amp;VLOOKUP(DG65,'Extrato 1'!$S$3:$U$72,2,0)&amp;")")</f>
        <v/>
      </c>
      <c r="DJ65" s="19">
        <f>IF('Extrato 1'!D65='Extrato 1'!$EJ$6,'Extrato 1'!E65,"")</f>
        <v>0</v>
      </c>
      <c r="DK65" s="19" t="str">
        <f>IF(DJ65="","-",'Extrato 1'!$S65)</f>
        <v/>
      </c>
      <c r="DL65" s="19" t="str">
        <v/>
      </c>
      <c r="DM65" s="19" t="str">
        <f>IF(DL65="","",VLOOKUP(DL65,'Extrato 1'!$S$3:$U$72,3,0))</f>
        <v/>
      </c>
      <c r="DN65" s="2" t="str">
        <f>IF(DL65="","",DM65&amp;" ("&amp;VLOOKUP(DL65,'Extrato 1'!$S$3:$U$72,2,0)&amp;")")</f>
        <v/>
      </c>
      <c r="DO65" s="19">
        <f>IF('Extrato 1'!D65='Extrato 1'!$EJ$7,'Extrato 1'!E65,"")</f>
        <v>0</v>
      </c>
      <c r="DP65" s="19" t="str">
        <f>IF(DO65="","-",'Extrato 1'!$S65)</f>
        <v/>
      </c>
      <c r="DQ65" s="19" t="str">
        <v/>
      </c>
      <c r="DR65" s="19" t="str">
        <f>IF(DQ65="","",VLOOKUP(DQ65,'Extrato 1'!$S$3:$U$72,3,0))</f>
        <v/>
      </c>
      <c r="DS65" s="2" t="str">
        <f>IF(DQ65="","",DR65&amp;" ("&amp;VLOOKUP(DQ65,'Extrato 1'!$S$3:$U$72,2,0)&amp;")")</f>
        <v/>
      </c>
      <c r="DT65" s="19">
        <f>IF('Extrato 1'!D65='Extrato 1'!$EJ$8,'Extrato 1'!E65,"")</f>
        <v>0</v>
      </c>
      <c r="DU65" s="19" t="str">
        <f>IF(DT65="","-",'Extrato 1'!$S65)</f>
        <v/>
      </c>
      <c r="DV65" s="19" t="str">
        <v/>
      </c>
      <c r="DW65" s="19" t="str">
        <f>IF(DV65="","",VLOOKUP(DV65,'Extrato 1'!$S$3:$U$72,3,0))</f>
        <v/>
      </c>
      <c r="DX65" s="2" t="str">
        <f>IF(DV65="","",DW65&amp;" ("&amp;VLOOKUP(DV65,'Extrato 1'!$S$3:$U$72,2,0)&amp;")")</f>
        <v/>
      </c>
      <c r="DY65" s="19">
        <f>IF('Extrato 1'!D65='Extrato 1'!$EJ$9,'Extrato 1'!E65,"")</f>
        <v>0</v>
      </c>
      <c r="DZ65" s="19" t="str">
        <f>IF(DY65="","-",'Extrato 1'!$S65)</f>
        <v/>
      </c>
      <c r="EA65" s="19" t="str">
        <v/>
      </c>
      <c r="EB65" s="19" t="str">
        <f>IF(EA65="","",VLOOKUP(EA65,'Extrato 1'!$S$3:$U$72,3,0))</f>
        <v/>
      </c>
      <c r="EC65" s="2" t="str">
        <f>IF(EA65="","",EB65&amp;" ("&amp;VLOOKUP(EA65,'Extrato 1'!$S$3:$U$72,2,0)&amp;")")</f>
        <v/>
      </c>
      <c r="FM65" s="78">
        <v>63</v>
      </c>
      <c r="FN65" s="78" t="str">
        <f>IF('Extrato 1'!$FG$13='Extrato 1'!$GB$29,'Extrato 1'!AE65,IF('Extrato 1'!$FG$13='Extrato 1'!$GC$29,'Extrato 1'!BO65,IF('Extrato 1'!$FG$13='Extrato 1'!$EJ$2,'Extrato 1'!CY65,"")))</f>
        <v/>
      </c>
      <c r="FO65" s="78">
        <v>63</v>
      </c>
      <c r="FP65" s="78" t="str">
        <f>IF('Extrato 1'!$FG$13='Extrato 1'!$GB$29,'Extrato 1'!AJ65,IF('Extrato 1'!$FG$13='Extrato 1'!$GC$29,'Extrato 1'!BT65,IF('Extrato 1'!$FG$13='Extrato 1'!$EJ$2,'Extrato 1'!DD65,"")))</f>
        <v/>
      </c>
      <c r="FQ65" s="78">
        <v>63</v>
      </c>
      <c r="FR65" s="78" t="str">
        <f>IF('Extrato 1'!$FG$13='Extrato 1'!$GB$29,'Extrato 1'!AO65,IF('Extrato 1'!$FG$13='Extrato 1'!$GC$29,'Extrato 1'!BY65,IF('Extrato 1'!$FG$13='Extrato 1'!$EJ$2,'Extrato 1'!DI65,"")))</f>
        <v/>
      </c>
      <c r="FS65" s="78">
        <v>63</v>
      </c>
      <c r="FT65" s="78" t="str">
        <f>IF('Extrato 1'!$FG$13='Extrato 1'!$GB$29,'Extrato 1'!AT65,IF('Extrato 1'!$FG$13='Extrato 1'!$GC$29,'Extrato 1'!CD65,IF('Extrato 1'!$FG$13='Extrato 1'!$EJ$2,'Extrato 1'!DN65,"")))</f>
        <v/>
      </c>
      <c r="FU65" s="78">
        <v>63</v>
      </c>
      <c r="FV65" s="78" t="str">
        <f>IF('Extrato 1'!$FG$13='Extrato 1'!$GB$29,'Extrato 1'!AY65,IF('Extrato 1'!$FG$13='Extrato 1'!$GC$29,'Extrato 1'!CI65,IF('Extrato 1'!$FG$13='Extrato 1'!$EJ$2,'Extrato 1'!DS65,"")))</f>
        <v/>
      </c>
      <c r="FW65" s="78">
        <v>63</v>
      </c>
      <c r="FX65" s="78" t="str">
        <f>IF('Extrato 1'!$FG$13='Extrato 1'!$GB$29,'Extrato 1'!BD65,IF('Extrato 1'!$FG$13='Extrato 1'!$GC$29,'Extrato 1'!CN65,IF('Extrato 1'!$FG$13='Extrato 1'!$EJ$2,'Extrato 1'!DX65,"")))</f>
        <v/>
      </c>
      <c r="FY65" s="78">
        <v>63</v>
      </c>
      <c r="FZ65" s="78" t="str">
        <f>IF('Extrato 1'!$FG$13='Extrato 1'!$GB$29,'Extrato 1'!BI65,IF('Extrato 1'!$FG$13='Extrato 1'!$GC$29,'Extrato 1'!CS65,IF('Extrato 1'!$FG$13='Extrato 1'!$EJ$2,'Extrato 1'!EC65,"")))</f>
        <v/>
      </c>
      <c r="MB65" s="32">
        <f t="shared" si="12"/>
        <v>61</v>
      </c>
      <c r="MC65" s="32">
        <v>63</v>
      </c>
      <c r="MD65" s="32" t="str">
        <f>IF('Extrato 1'!X63=0,"",'Extrato 1'!X63)</f>
        <v/>
      </c>
      <c r="ME65" s="32"/>
      <c r="MF65" s="32"/>
      <c r="MG65" s="32"/>
      <c r="MH65" s="32"/>
      <c r="MI65" s="32"/>
      <c r="MJ65" s="32"/>
      <c r="MK65" s="32"/>
      <c r="ML65" s="32"/>
      <c r="MM65" s="32"/>
      <c r="MN65" s="32"/>
      <c r="MO65" s="32"/>
      <c r="MP65" s="32"/>
      <c r="MQ65" s="32"/>
      <c r="MR65" s="32"/>
      <c r="MS65" s="32"/>
      <c r="MT65" s="32"/>
      <c r="MU65" s="32"/>
      <c r="MV65" s="32"/>
      <c r="MW65" s="32"/>
      <c r="MX65" s="32"/>
      <c r="MY65" s="32"/>
      <c r="MZ65" s="32"/>
      <c r="NA65" s="32"/>
      <c r="NB65" s="32"/>
      <c r="NC65" s="32"/>
      <c r="ND65" s="32"/>
      <c r="NE65" s="32"/>
    </row>
    <row r="66" spans="2:369" ht="15" customHeight="1" x14ac:dyDescent="0.25">
      <c r="B66" s="19">
        <f>'Extrato 1'!MC68</f>
        <v>66</v>
      </c>
      <c r="C66" s="7">
        <f>Esboço!AX64</f>
        <v>64</v>
      </c>
      <c r="D66" s="4"/>
      <c r="E66" s="3"/>
      <c r="F66" s="19" t="str">
        <f t="shared" si="0"/>
        <v>-</v>
      </c>
      <c r="G66" s="19" t="str">
        <f t="shared" si="1"/>
        <v>-</v>
      </c>
      <c r="H66" s="22" t="str">
        <v/>
      </c>
      <c r="I66" s="22" t="str">
        <v/>
      </c>
      <c r="J66" s="76" t="str">
        <f>IFERROR(IF('Análise Quantitativa'!$D$30="Máximo",RANK(D66,$D$3:$D$72,0),IF('Análise Quantitativa'!$D$30="Mínimo",RANK(D66,$D$3:$D$72,1),IF('Análise Quantitativa'!$D$30="- Mínimo",RANK(D66,$D$3:$D$72,1),""))),"")</f>
        <v/>
      </c>
      <c r="K66" s="76" t="str">
        <f>IFERROR(IF('Análise Quantitativa'!$D$30="Máximo",_xlfn.RANK.EQ(D66,$D$3:$D$72,0)+COUNTIF($D$3:D66,D66)-1,IF('Análise Quantitativa'!$D$30="Mínimo",_xlfn.RANK.EQ(D66,$D$3:$D$72,1)+COUNTIF($D$3:D66,D66)-1,IF('Análise Quantitativa'!$D$30="- Mínimo",_xlfn.RANK.EQ(D66,$D$3:$D$72,1)+COUNTIF($D$3:D66,D66)-1,""))),"")</f>
        <v/>
      </c>
      <c r="L66" s="6" t="str">
        <f>IFERROR(IF(ISBLANK(D66),"",IF(AND(D66&gt;'Extrato 1'!$EW$3),'Extrato 1'!$HR$2,IF(AND(D66&lt;'Extrato 1'!$EX$3),'Extrato 1'!$HQ$2,'Extrato 1'!$HP$2))),"")</f>
        <v/>
      </c>
      <c r="M66" s="6" t="e">
        <f>IF((((IF(AND('Extrato 1'!D66&gt;'Extrato 1'!$EW$3),(('Extrato 1'!$EW$3-'Extrato 1'!D66)/'Extrato 1'!D66),IF(AND('Extrato 1'!D66&lt;'Extrato 1'!$EX$3),(('Extrato 1'!$EX$3-'Extrato 1'!D66)/'Extrato 1'!D66),'Extrato 1'!$HW$2)))))&lt;0,IF(AND('Extrato 1'!D66&gt;'Extrato 1'!$EW$3),(('Extrato 1'!$EW$3-'Extrato 1'!D66)/'Extrato 1'!D66),IF(AND('Extrato 1'!D66&lt;'Extrato 1'!$EX$3),(('Extrato 1'!$EX$3-'Extrato 1'!D66)/'Extrato 1'!D66),'Extrato 1'!$HW$2))*-1,IF(AND('Extrato 1'!D66&gt;'Extrato 1'!$EW$3),(('Extrato 1'!$EW$3-'Extrato 1'!D66)/'Extrato 1'!D66),IF(AND('Extrato 1'!D66&lt;'Extrato 1'!$EX$3),(('Extrato 1'!$EX$3-'Extrato 1'!D66)/'Extrato 1'!D66),'Extrato 1'!$HW$2)))</f>
        <v>#DIV/0!</v>
      </c>
      <c r="N66" s="6" t="str">
        <f>IF(AND(D66&gt;'Extrato 1'!$EW$3),M66,"")</f>
        <v/>
      </c>
      <c r="O66" s="6" t="e">
        <f>IF(D66&lt;'Extrato 1'!$EX$3,M66,"")</f>
        <v>#DIV/0!</v>
      </c>
      <c r="P66" s="5" t="str">
        <f>IF('Extrato 1'!L66='Extrato 1'!$HP$2,'Extrato 1'!D66,"")</f>
        <v/>
      </c>
      <c r="Q66" s="4" t="str">
        <f>IF(ISNA(HLOOKUP($Q$2,'Extrato 1'!$ME$3:$NE$74,B66,0)),"",IF(HLOOKUP($Q$2,'Extrato 1'!$ME$3:$NE$74,B66,0)="","",IF(HLOOKUP($Q$2,'Extrato 1'!$ME$3:$NE$74,B66,0)=0,"",HLOOKUP($Q$2,'Extrato 1'!$ME$3:$NE$74,B66,0))))</f>
        <v/>
      </c>
      <c r="S66" s="77" t="str">
        <f t="shared" si="6"/>
        <v/>
      </c>
      <c r="T66" s="19" t="str">
        <f t="shared" si="2"/>
        <v/>
      </c>
      <c r="U66" s="3"/>
      <c r="V66" s="19" t="str">
        <f t="shared" si="3"/>
        <v/>
      </c>
      <c r="X66" s="19" t="str">
        <f t="shared" si="4"/>
        <v/>
      </c>
      <c r="Y66" s="19" t="str">
        <f t="shared" si="5"/>
        <v/>
      </c>
      <c r="AA66" s="19" t="str">
        <f>IF('Extrato 1'!D66='Extrato 1'!$EF$3,'Extrato 1'!E66,"")</f>
        <v/>
      </c>
      <c r="AB66" s="19" t="str">
        <f>IF(AA66="","-",'Extrato 1'!S66)</f>
        <v>-</v>
      </c>
      <c r="AC66" s="19" t="str">
        <v/>
      </c>
      <c r="AD66" s="19" t="str">
        <f>IF(AC66="","",VLOOKUP(AC66,'Extrato 1'!$S$3:$U$72,3,0))</f>
        <v/>
      </c>
      <c r="AE66" s="2" t="str">
        <f>IF(AC66="","",AD66&amp;" ("&amp;VLOOKUP(AC66,'Extrato 1'!$S$3:$U$72,2,0)&amp;")")</f>
        <v/>
      </c>
      <c r="AF66" s="19" t="str">
        <f>IF('Extrato 1'!D66='Extrato 1'!$EF$4,'Extrato 1'!E66,"")</f>
        <v/>
      </c>
      <c r="AG66" s="19" t="str">
        <f>IF(AF66="","-",'Extrato 1'!$S66)</f>
        <v>-</v>
      </c>
      <c r="AH66" s="19" t="str">
        <v/>
      </c>
      <c r="AI66" s="19" t="str">
        <f>IF(AH66="","",VLOOKUP(AH66,'Extrato 1'!$S$3:$U$72,3,0))</f>
        <v/>
      </c>
      <c r="AJ66" s="2" t="str">
        <f>IF(AH66="","",AI66&amp;" ("&amp;VLOOKUP(AH66,'Extrato 1'!$S$3:$U$72,2,0)&amp;")")</f>
        <v/>
      </c>
      <c r="AK66" s="19" t="str">
        <f>IF('Extrato 1'!D66='Extrato 1'!$EF$5,'Extrato 1'!E66,"")</f>
        <v/>
      </c>
      <c r="AL66" s="19" t="str">
        <f>IF(AK66="","-",'Extrato 1'!$S66)</f>
        <v>-</v>
      </c>
      <c r="AM66" s="19" t="str">
        <v/>
      </c>
      <c r="AN66" s="19" t="str">
        <f>IF(AM66="","",VLOOKUP(AM66,'Extrato 1'!$S$3:$U$72,3,0))</f>
        <v/>
      </c>
      <c r="AO66" s="2" t="str">
        <f>IF(AM66="","",AN66&amp;" ("&amp;VLOOKUP(AM66,'Extrato 1'!$S$3:$U$72,2,0)&amp;")")</f>
        <v/>
      </c>
      <c r="AP66" s="19" t="str">
        <f>IF('Extrato 1'!D66='Extrato 1'!$EF$6,'Extrato 1'!E66,"")</f>
        <v/>
      </c>
      <c r="AQ66" s="19" t="str">
        <f>IF(AP66="","-",'Extrato 1'!$S66)</f>
        <v>-</v>
      </c>
      <c r="AR66" s="19" t="str">
        <v/>
      </c>
      <c r="AS66" s="19" t="str">
        <f>IF(AR66="","",VLOOKUP(AR66,'Extrato 1'!$S$3:$U$72,3,0))</f>
        <v/>
      </c>
      <c r="AT66" s="2" t="str">
        <f>IF(AR66="","",AS66&amp;" ("&amp;VLOOKUP(AR66,'Extrato 1'!$S$3:$U$72,2,0)&amp;")")</f>
        <v/>
      </c>
      <c r="AU66" s="19" t="str">
        <f>IF('Extrato 1'!D66='Extrato 1'!$EF$7,'Extrato 1'!E66,"")</f>
        <v/>
      </c>
      <c r="AV66" s="19" t="str">
        <f>IF(AU66="","-",'Extrato 1'!$S66)</f>
        <v>-</v>
      </c>
      <c r="AW66" s="19" t="str">
        <v/>
      </c>
      <c r="AX66" s="19" t="str">
        <f>IF(AW66="","",VLOOKUP(AW66,'Extrato 1'!$S$3:$U$72,3,0))</f>
        <v/>
      </c>
      <c r="AY66" s="2" t="str">
        <f>IF(AW66="","",AX66&amp;" ("&amp;VLOOKUP(AW66,'Extrato 1'!$S$3:$U$72,2,0)&amp;")")</f>
        <v/>
      </c>
      <c r="AZ66" s="19" t="str">
        <f>IF('Extrato 1'!D66='Extrato 1'!$EF$8,'Extrato 1'!E66,"")</f>
        <v/>
      </c>
      <c r="BA66" s="19" t="str">
        <f>IF(AZ66="","-",'Extrato 1'!$S66)</f>
        <v>-</v>
      </c>
      <c r="BB66" s="19" t="str">
        <v/>
      </c>
      <c r="BC66" s="19" t="str">
        <f>IF(BB66="","",VLOOKUP(BB66,'Extrato 1'!$S$3:$U$72,3,0))</f>
        <v/>
      </c>
      <c r="BD66" s="2" t="str">
        <f>IF(BB66="","",BC66&amp;" ("&amp;VLOOKUP(BB66,'Extrato 1'!$S$3:$U$72,2,0)&amp;")")</f>
        <v/>
      </c>
      <c r="BE66" s="19" t="str">
        <f>IF('Extrato 1'!D66='Extrato 1'!$EF$9,'Extrato 1'!E66,"")</f>
        <v/>
      </c>
      <c r="BF66" s="19" t="str">
        <f>IF(BE66="","-",'Extrato 1'!$S66)</f>
        <v>-</v>
      </c>
      <c r="BG66" s="19" t="str">
        <v/>
      </c>
      <c r="BH66" s="19" t="str">
        <f>IF(BG66="","",VLOOKUP(BG66,'Extrato 1'!$S$3:$U$72,3,0))</f>
        <v/>
      </c>
      <c r="BI66" s="2" t="str">
        <f>IF(BG66="","",BH66&amp;" ("&amp;VLOOKUP(BG66,'Extrato 1'!$S$3:$U$72,2,0)&amp;")")</f>
        <v/>
      </c>
      <c r="BK66" s="19" t="str">
        <f>IF('Extrato 1'!D66='Extrato 1'!$EH$3,'Extrato 1'!E66,"")</f>
        <v/>
      </c>
      <c r="BL66" s="19" t="str">
        <f>IF(BK66="","-",'Extrato 1'!S66)</f>
        <v>-</v>
      </c>
      <c r="BM66" s="19" t="str">
        <v/>
      </c>
      <c r="BN66" s="19" t="str">
        <f>IF(BM66="","",VLOOKUP(BM66,'Extrato 1'!$S$3:$U$72,3,0))</f>
        <v/>
      </c>
      <c r="BO66" s="2" t="str">
        <f>IF(BM66="","",BN66&amp;" ("&amp;VLOOKUP(BM66,'Extrato 1'!$S$3:$U$72,2,0)&amp;")")</f>
        <v/>
      </c>
      <c r="BP66" s="19" t="str">
        <f>IF('Extrato 1'!D66='Extrato 1'!$EH$4,'Extrato 1'!E66,"")</f>
        <v/>
      </c>
      <c r="BQ66" s="19" t="str">
        <f>IF(BP66="","-",'Extrato 1'!$S66)</f>
        <v>-</v>
      </c>
      <c r="BR66" s="19" t="str">
        <v/>
      </c>
      <c r="BS66" s="19" t="str">
        <f>IF(BR66="","",VLOOKUP(BR66,'Extrato 1'!$S$3:$U$72,3,0))</f>
        <v/>
      </c>
      <c r="BT66" s="2" t="str">
        <f>IF(BR66="","",BS66&amp;" ("&amp;VLOOKUP(BR66,'Extrato 1'!$S$3:$U$72,2,0)&amp;")")</f>
        <v/>
      </c>
      <c r="BU66" s="19" t="str">
        <f>IF('Extrato 1'!D66='Extrato 1'!$EH$5,'Extrato 1'!E66,"")</f>
        <v/>
      </c>
      <c r="BV66" s="19" t="str">
        <f>IF(BU66="","-",'Extrato 1'!$S66)</f>
        <v>-</v>
      </c>
      <c r="BW66" s="19" t="str">
        <v/>
      </c>
      <c r="BX66" s="19" t="str">
        <f>IF(BW66="","",VLOOKUP(BW66,'Extrato 1'!$S$3:$U$72,3,0))</f>
        <v/>
      </c>
      <c r="BY66" s="2" t="str">
        <f>IF(BW66="","",BX66&amp;" ("&amp;VLOOKUP(BW66,'Extrato 1'!$S$3:$U$72,2,0)&amp;")")</f>
        <v/>
      </c>
      <c r="BZ66" s="19" t="str">
        <f>IF('Extrato 1'!D66='Extrato 1'!$EH$6,'Extrato 1'!E66,"")</f>
        <v/>
      </c>
      <c r="CA66" s="19" t="str">
        <f>IF(BZ66="","-",'Extrato 1'!$S66)</f>
        <v>-</v>
      </c>
      <c r="CB66" s="19" t="str">
        <v/>
      </c>
      <c r="CC66" s="19" t="str">
        <f>IF(CB66="","",VLOOKUP(CB66,'Extrato 1'!$S$3:$U$72,3,0))</f>
        <v/>
      </c>
      <c r="CD66" s="2" t="str">
        <f>IF(CB66="","",CC66&amp;" ("&amp;VLOOKUP(CB66,'Extrato 1'!$S$3:$U$72,2,0)&amp;")")</f>
        <v/>
      </c>
      <c r="CE66" s="19" t="str">
        <f>IF('Extrato 1'!D66='Extrato 1'!$EH$7,'Extrato 1'!E66,"")</f>
        <v/>
      </c>
      <c r="CF66" s="19" t="str">
        <f>IF(CE66="","-",'Extrato 1'!$S66)</f>
        <v>-</v>
      </c>
      <c r="CG66" s="19" t="str">
        <v/>
      </c>
      <c r="CH66" s="19" t="str">
        <f>IF(CG66="","",VLOOKUP(CG66,'Extrato 1'!$S$3:$U$72,3,0))</f>
        <v/>
      </c>
      <c r="CI66" s="2" t="str">
        <f>IF(CG66="","",CH66&amp;" ("&amp;VLOOKUP(CG66,'Extrato 1'!$S$3:$U$72,2,0)&amp;")")</f>
        <v/>
      </c>
      <c r="CJ66" s="19" t="str">
        <f>IF('Extrato 1'!D66='Extrato 1'!$EH$8,'Extrato 1'!E66,"")</f>
        <v/>
      </c>
      <c r="CK66" s="19" t="str">
        <f>IF(CJ66="","-",'Extrato 1'!$S66)</f>
        <v>-</v>
      </c>
      <c r="CL66" s="19" t="str">
        <v/>
      </c>
      <c r="CM66" s="19" t="str">
        <f>IF(CL66="","",VLOOKUP(CL66,'Extrato 1'!$S$3:$U$72,3,0))</f>
        <v/>
      </c>
      <c r="CN66" s="2" t="str">
        <f>IF(CL66="","",CM66&amp;" ("&amp;VLOOKUP(CL66,'Extrato 1'!$S$3:$U$72,2,0)&amp;")")</f>
        <v/>
      </c>
      <c r="CO66" s="19" t="str">
        <f>IF('Extrato 1'!D66='Extrato 1'!$EH$9,'Extrato 1'!E66,"")</f>
        <v/>
      </c>
      <c r="CP66" s="19" t="str">
        <f>IF(CO66="","-",'Extrato 1'!$S66)</f>
        <v>-</v>
      </c>
      <c r="CQ66" s="19" t="str">
        <v/>
      </c>
      <c r="CR66" s="19" t="str">
        <f>IF(CQ66="","",VLOOKUP(CQ66,'Extrato 1'!$S$3:$U$72,3,0))</f>
        <v/>
      </c>
      <c r="CS66" s="2" t="str">
        <f>IF(CQ66="","",CR66&amp;" ("&amp;VLOOKUP(CQ66,'Extrato 1'!$S$3:$U$72,2,0)&amp;")")</f>
        <v/>
      </c>
      <c r="CU66" s="19">
        <f>IF('Extrato 1'!D66='Extrato 1'!$EJ$3,'Extrato 1'!E66,"")</f>
        <v>0</v>
      </c>
      <c r="CV66" s="19" t="str">
        <f>IF(CU66="","-",'Extrato 1'!S66)</f>
        <v/>
      </c>
      <c r="CW66" s="19" t="str">
        <v/>
      </c>
      <c r="CX66" s="19" t="str">
        <f>IF(CW66="","",VLOOKUP(CW66,'Extrato 1'!$S$3:$U$72,3,0))</f>
        <v/>
      </c>
      <c r="CY66" s="2" t="str">
        <f>IF(CW66="","",CX66&amp;" ("&amp;VLOOKUP(CW66,'Extrato 1'!$S$3:$U$72,2,0)&amp;")")</f>
        <v/>
      </c>
      <c r="CZ66" s="19">
        <f>IF('Extrato 1'!D66='Extrato 1'!$EJ$4,'Extrato 1'!E66,"")</f>
        <v>0</v>
      </c>
      <c r="DA66" s="19" t="str">
        <f>IF(CZ66="","-",'Extrato 1'!$S66)</f>
        <v/>
      </c>
      <c r="DB66" s="19" t="str">
        <v/>
      </c>
      <c r="DC66" s="19" t="str">
        <f>IF(DB66="","",VLOOKUP(DB66,'Extrato 1'!$S$3:$U$72,3,0))</f>
        <v/>
      </c>
      <c r="DD66" s="2" t="str">
        <f>IF(DB66="","",DC66&amp;" ("&amp;VLOOKUP(DB66,'Extrato 1'!$S$3:$U$72,2,0)&amp;")")</f>
        <v/>
      </c>
      <c r="DE66" s="19">
        <f>IF('Extrato 1'!D66='Extrato 1'!$EJ$5,'Extrato 1'!E66,"")</f>
        <v>0</v>
      </c>
      <c r="DF66" s="19" t="str">
        <f>IF(DE66="","-",'Extrato 1'!$S66)</f>
        <v/>
      </c>
      <c r="DG66" s="19" t="str">
        <v/>
      </c>
      <c r="DH66" s="19" t="str">
        <f>IF(DG66="","",VLOOKUP(DG66,'Extrato 1'!$S$3:$U$72,3,0))</f>
        <v/>
      </c>
      <c r="DI66" s="2" t="str">
        <f>IF(DG66="","",DH66&amp;" ("&amp;VLOOKUP(DG66,'Extrato 1'!$S$3:$U$72,2,0)&amp;")")</f>
        <v/>
      </c>
      <c r="DJ66" s="19">
        <f>IF('Extrato 1'!D66='Extrato 1'!$EJ$6,'Extrato 1'!E66,"")</f>
        <v>0</v>
      </c>
      <c r="DK66" s="19" t="str">
        <f>IF(DJ66="","-",'Extrato 1'!$S66)</f>
        <v/>
      </c>
      <c r="DL66" s="19" t="str">
        <v/>
      </c>
      <c r="DM66" s="19" t="str">
        <f>IF(DL66="","",VLOOKUP(DL66,'Extrato 1'!$S$3:$U$72,3,0))</f>
        <v/>
      </c>
      <c r="DN66" s="2" t="str">
        <f>IF(DL66="","",DM66&amp;" ("&amp;VLOOKUP(DL66,'Extrato 1'!$S$3:$U$72,2,0)&amp;")")</f>
        <v/>
      </c>
      <c r="DO66" s="19">
        <f>IF('Extrato 1'!D66='Extrato 1'!$EJ$7,'Extrato 1'!E66,"")</f>
        <v>0</v>
      </c>
      <c r="DP66" s="19" t="str">
        <f>IF(DO66="","-",'Extrato 1'!$S66)</f>
        <v/>
      </c>
      <c r="DQ66" s="19" t="str">
        <v/>
      </c>
      <c r="DR66" s="19" t="str">
        <f>IF(DQ66="","",VLOOKUP(DQ66,'Extrato 1'!$S$3:$U$72,3,0))</f>
        <v/>
      </c>
      <c r="DS66" s="2" t="str">
        <f>IF(DQ66="","",DR66&amp;" ("&amp;VLOOKUP(DQ66,'Extrato 1'!$S$3:$U$72,2,0)&amp;")")</f>
        <v/>
      </c>
      <c r="DT66" s="19">
        <f>IF('Extrato 1'!D66='Extrato 1'!$EJ$8,'Extrato 1'!E66,"")</f>
        <v>0</v>
      </c>
      <c r="DU66" s="19" t="str">
        <f>IF(DT66="","-",'Extrato 1'!$S66)</f>
        <v/>
      </c>
      <c r="DV66" s="19" t="str">
        <v/>
      </c>
      <c r="DW66" s="19" t="str">
        <f>IF(DV66="","",VLOOKUP(DV66,'Extrato 1'!$S$3:$U$72,3,0))</f>
        <v/>
      </c>
      <c r="DX66" s="2" t="str">
        <f>IF(DV66="","",DW66&amp;" ("&amp;VLOOKUP(DV66,'Extrato 1'!$S$3:$U$72,2,0)&amp;")")</f>
        <v/>
      </c>
      <c r="DY66" s="19">
        <f>IF('Extrato 1'!D66='Extrato 1'!$EJ$9,'Extrato 1'!E66,"")</f>
        <v>0</v>
      </c>
      <c r="DZ66" s="19" t="str">
        <f>IF(DY66="","-",'Extrato 1'!$S66)</f>
        <v/>
      </c>
      <c r="EA66" s="19" t="str">
        <v/>
      </c>
      <c r="EB66" s="19" t="str">
        <f>IF(EA66="","",VLOOKUP(EA66,'Extrato 1'!$S$3:$U$72,3,0))</f>
        <v/>
      </c>
      <c r="EC66" s="2" t="str">
        <f>IF(EA66="","",EB66&amp;" ("&amp;VLOOKUP(EA66,'Extrato 1'!$S$3:$U$72,2,0)&amp;")")</f>
        <v/>
      </c>
      <c r="FM66" s="78">
        <v>64</v>
      </c>
      <c r="FN66" s="78" t="str">
        <f>IF('Extrato 1'!$FG$13='Extrato 1'!$GB$29,'Extrato 1'!AE66,IF('Extrato 1'!$FG$13='Extrato 1'!$GC$29,'Extrato 1'!BO66,IF('Extrato 1'!$FG$13='Extrato 1'!$EJ$2,'Extrato 1'!CY66,"")))</f>
        <v/>
      </c>
      <c r="FO66" s="78">
        <v>64</v>
      </c>
      <c r="FP66" s="78" t="str">
        <f>IF('Extrato 1'!$FG$13='Extrato 1'!$GB$29,'Extrato 1'!AJ66,IF('Extrato 1'!$FG$13='Extrato 1'!$GC$29,'Extrato 1'!BT66,IF('Extrato 1'!$FG$13='Extrato 1'!$EJ$2,'Extrato 1'!DD66,"")))</f>
        <v/>
      </c>
      <c r="FQ66" s="78">
        <v>64</v>
      </c>
      <c r="FR66" s="78" t="str">
        <f>IF('Extrato 1'!$FG$13='Extrato 1'!$GB$29,'Extrato 1'!AO66,IF('Extrato 1'!$FG$13='Extrato 1'!$GC$29,'Extrato 1'!BY66,IF('Extrato 1'!$FG$13='Extrato 1'!$EJ$2,'Extrato 1'!DI66,"")))</f>
        <v/>
      </c>
      <c r="FS66" s="78">
        <v>64</v>
      </c>
      <c r="FT66" s="78" t="str">
        <f>IF('Extrato 1'!$FG$13='Extrato 1'!$GB$29,'Extrato 1'!AT66,IF('Extrato 1'!$FG$13='Extrato 1'!$GC$29,'Extrato 1'!CD66,IF('Extrato 1'!$FG$13='Extrato 1'!$EJ$2,'Extrato 1'!DN66,"")))</f>
        <v/>
      </c>
      <c r="FU66" s="78">
        <v>64</v>
      </c>
      <c r="FV66" s="78" t="str">
        <f>IF('Extrato 1'!$FG$13='Extrato 1'!$GB$29,'Extrato 1'!AY66,IF('Extrato 1'!$FG$13='Extrato 1'!$GC$29,'Extrato 1'!CI66,IF('Extrato 1'!$FG$13='Extrato 1'!$EJ$2,'Extrato 1'!DS66,"")))</f>
        <v/>
      </c>
      <c r="FW66" s="78">
        <v>64</v>
      </c>
      <c r="FX66" s="78" t="str">
        <f>IF('Extrato 1'!$FG$13='Extrato 1'!$GB$29,'Extrato 1'!BD66,IF('Extrato 1'!$FG$13='Extrato 1'!$GC$29,'Extrato 1'!CN66,IF('Extrato 1'!$FG$13='Extrato 1'!$EJ$2,'Extrato 1'!DX66,"")))</f>
        <v/>
      </c>
      <c r="FY66" s="78">
        <v>64</v>
      </c>
      <c r="FZ66" s="78" t="str">
        <f>IF('Extrato 1'!$FG$13='Extrato 1'!$GB$29,'Extrato 1'!BI66,IF('Extrato 1'!$FG$13='Extrato 1'!$GC$29,'Extrato 1'!CS66,IF('Extrato 1'!$FG$13='Extrato 1'!$EJ$2,'Extrato 1'!EC66,"")))</f>
        <v/>
      </c>
      <c r="MB66" s="32">
        <f t="shared" si="12"/>
        <v>62</v>
      </c>
      <c r="MC66" s="32">
        <v>64</v>
      </c>
      <c r="MD66" s="32" t="str">
        <f>IF('Extrato 1'!X64=0,"",'Extrato 1'!X64)</f>
        <v/>
      </c>
      <c r="ME66" s="32"/>
      <c r="MF66" s="32"/>
      <c r="MG66" s="32"/>
      <c r="MH66" s="32"/>
      <c r="MI66" s="32"/>
      <c r="MJ66" s="32"/>
      <c r="MK66" s="32"/>
      <c r="ML66" s="32"/>
      <c r="MM66" s="32"/>
      <c r="MN66" s="32"/>
      <c r="MO66" s="32"/>
      <c r="MP66" s="32"/>
      <c r="MQ66" s="32"/>
      <c r="MR66" s="32"/>
      <c r="MS66" s="32"/>
      <c r="MT66" s="32"/>
      <c r="MU66" s="32"/>
      <c r="MV66" s="32"/>
      <c r="MW66" s="32"/>
      <c r="MX66" s="32"/>
      <c r="MY66" s="32"/>
      <c r="MZ66" s="32"/>
      <c r="NA66" s="32"/>
      <c r="NB66" s="32"/>
      <c r="NC66" s="32"/>
      <c r="ND66" s="32"/>
      <c r="NE66" s="32"/>
    </row>
    <row r="67" spans="2:369" ht="15" customHeight="1" x14ac:dyDescent="0.25">
      <c r="B67" s="19">
        <f>'Extrato 1'!MC69</f>
        <v>67</v>
      </c>
      <c r="C67" s="7">
        <f>Esboço!AX65</f>
        <v>65</v>
      </c>
      <c r="D67" s="4"/>
      <c r="E67" s="3"/>
      <c r="F67" s="19" t="str">
        <f t="shared" ref="F67:F72" si="20">IF(ISBLANK(D67),"-",D67)</f>
        <v>-</v>
      </c>
      <c r="G67" s="19" t="str">
        <f t="shared" ref="G67:G72" si="21">IF(AND(D67&lt;0),"-",IF(ISBLANK(D67),"-",D67))</f>
        <v>-</v>
      </c>
      <c r="H67" s="22" t="str">
        <v/>
      </c>
      <c r="I67" s="22" t="str">
        <v/>
      </c>
      <c r="J67" s="76" t="str">
        <f>IFERROR(IF('Análise Quantitativa'!$D$30="Máximo",RANK(D67,$D$3:$D$72,0),IF('Análise Quantitativa'!$D$30="Mínimo",RANK(D67,$D$3:$D$72,1),IF('Análise Quantitativa'!$D$30="- Mínimo",RANK(D67,$D$3:$D$72,1),""))),"")</f>
        <v/>
      </c>
      <c r="K67" s="76" t="str">
        <f>IFERROR(IF('Análise Quantitativa'!$D$30="Máximo",_xlfn.RANK.EQ(D67,$D$3:$D$72,0)+COUNTIF($D$3:D67,D67)-1,IF('Análise Quantitativa'!$D$30="Mínimo",_xlfn.RANK.EQ(D67,$D$3:$D$72,1)+COUNTIF($D$3:D67,D67)-1,IF('Análise Quantitativa'!$D$30="- Mínimo",_xlfn.RANK.EQ(D67,$D$3:$D$72,1)+COUNTIF($D$3:D67,D67)-1,""))),"")</f>
        <v/>
      </c>
      <c r="L67" s="6" t="str">
        <f>IFERROR(IF(ISBLANK(D67),"",IF(AND(D67&gt;'Extrato 1'!$EW$3),'Extrato 1'!$HR$2,IF(AND(D67&lt;'Extrato 1'!$EX$3),'Extrato 1'!$HQ$2,'Extrato 1'!$HP$2))),"")</f>
        <v/>
      </c>
      <c r="M67" s="6" t="e">
        <f>IF((((IF(AND('Extrato 1'!D67&gt;'Extrato 1'!$EW$3),(('Extrato 1'!$EW$3-'Extrato 1'!D67)/'Extrato 1'!D67),IF(AND('Extrato 1'!D67&lt;'Extrato 1'!$EX$3),(('Extrato 1'!$EX$3-'Extrato 1'!D67)/'Extrato 1'!D67),'Extrato 1'!$HW$2)))))&lt;0,IF(AND('Extrato 1'!D67&gt;'Extrato 1'!$EW$3),(('Extrato 1'!$EW$3-'Extrato 1'!D67)/'Extrato 1'!D67),IF(AND('Extrato 1'!D67&lt;'Extrato 1'!$EX$3),(('Extrato 1'!$EX$3-'Extrato 1'!D67)/'Extrato 1'!D67),'Extrato 1'!$HW$2))*-1,IF(AND('Extrato 1'!D67&gt;'Extrato 1'!$EW$3),(('Extrato 1'!$EW$3-'Extrato 1'!D67)/'Extrato 1'!D67),IF(AND('Extrato 1'!D67&lt;'Extrato 1'!$EX$3),(('Extrato 1'!$EX$3-'Extrato 1'!D67)/'Extrato 1'!D67),'Extrato 1'!$HW$2)))</f>
        <v>#DIV/0!</v>
      </c>
      <c r="N67" s="6" t="str">
        <f>IF(AND(D67&gt;'Extrato 1'!$EW$3),M67,"")</f>
        <v/>
      </c>
      <c r="O67" s="6" t="e">
        <f>IF(D67&lt;'Extrato 1'!$EX$3,M67,"")</f>
        <v>#DIV/0!</v>
      </c>
      <c r="P67" s="5" t="str">
        <f>IF('Extrato 1'!L67='Extrato 1'!$HP$2,'Extrato 1'!D67,"")</f>
        <v/>
      </c>
      <c r="Q67" s="4" t="str">
        <f>IF(ISNA(HLOOKUP($Q$2,'Extrato 1'!$ME$3:$NE$74,B67,0)),"",IF(HLOOKUP($Q$2,'Extrato 1'!$ME$3:$NE$74,B67,0)="","",IF(HLOOKUP($Q$2,'Extrato 1'!$ME$3:$NE$74,B67,0)=0,"",HLOOKUP($Q$2,'Extrato 1'!$ME$3:$NE$74,B67,0))))</f>
        <v/>
      </c>
      <c r="S67" s="77" t="str">
        <f t="shared" si="6"/>
        <v/>
      </c>
      <c r="T67" s="19" t="str">
        <f t="shared" ref="T67:T72" si="22">IF(E67="","",E67)</f>
        <v/>
      </c>
      <c r="U67" s="3"/>
      <c r="V67" s="19" t="str">
        <f t="shared" ref="V67:V72" si="23">IF(J67=0,"",J67)</f>
        <v/>
      </c>
      <c r="X67" s="19" t="str">
        <f t="shared" ref="X67:X72" si="24">IF(AND(T67="",U67=""),"",U67&amp;" ("&amp;T67&amp;")")</f>
        <v/>
      </c>
      <c r="Y67" s="19" t="str">
        <f t="shared" ref="Y67:Y72" si="25">IF(D67="","",D67)</f>
        <v/>
      </c>
      <c r="AA67" s="19" t="str">
        <f>IF('Extrato 1'!D67='Extrato 1'!$EF$3,'Extrato 1'!E67,"")</f>
        <v/>
      </c>
      <c r="AB67" s="19" t="str">
        <f>IF(AA67="","-",'Extrato 1'!S67)</f>
        <v>-</v>
      </c>
      <c r="AC67" s="19" t="str">
        <v/>
      </c>
      <c r="AD67" s="19" t="str">
        <f>IF(AC67="","",VLOOKUP(AC67,'Extrato 1'!$S$3:$U$72,3,0))</f>
        <v/>
      </c>
      <c r="AE67" s="2" t="str">
        <f>IF(AC67="","",AD67&amp;" ("&amp;VLOOKUP(AC67,'Extrato 1'!$S$3:$U$72,2,0)&amp;")")</f>
        <v/>
      </c>
      <c r="AF67" s="19" t="str">
        <f>IF('Extrato 1'!D67='Extrato 1'!$EF$4,'Extrato 1'!E67,"")</f>
        <v/>
      </c>
      <c r="AG67" s="19" t="str">
        <f>IF(AF67="","-",'Extrato 1'!$S67)</f>
        <v>-</v>
      </c>
      <c r="AH67" s="19" t="str">
        <v/>
      </c>
      <c r="AI67" s="19" t="str">
        <f>IF(AH67="","",VLOOKUP(AH67,'Extrato 1'!$S$3:$U$72,3,0))</f>
        <v/>
      </c>
      <c r="AJ67" s="2" t="str">
        <f>IF(AH67="","",AI67&amp;" ("&amp;VLOOKUP(AH67,'Extrato 1'!$S$3:$U$72,2,0)&amp;")")</f>
        <v/>
      </c>
      <c r="AK67" s="19" t="str">
        <f>IF('Extrato 1'!D67='Extrato 1'!$EF$5,'Extrato 1'!E67,"")</f>
        <v/>
      </c>
      <c r="AL67" s="19" t="str">
        <f>IF(AK67="","-",'Extrato 1'!$S67)</f>
        <v>-</v>
      </c>
      <c r="AM67" s="19" t="str">
        <v/>
      </c>
      <c r="AN67" s="19" t="str">
        <f>IF(AM67="","",VLOOKUP(AM67,'Extrato 1'!$S$3:$U$72,3,0))</f>
        <v/>
      </c>
      <c r="AO67" s="2" t="str">
        <f>IF(AM67="","",AN67&amp;" ("&amp;VLOOKUP(AM67,'Extrato 1'!$S$3:$U$72,2,0)&amp;")")</f>
        <v/>
      </c>
      <c r="AP67" s="19" t="str">
        <f>IF('Extrato 1'!D67='Extrato 1'!$EF$6,'Extrato 1'!E67,"")</f>
        <v/>
      </c>
      <c r="AQ67" s="19" t="str">
        <f>IF(AP67="","-",'Extrato 1'!$S67)</f>
        <v>-</v>
      </c>
      <c r="AR67" s="19" t="str">
        <v/>
      </c>
      <c r="AS67" s="19" t="str">
        <f>IF(AR67="","",VLOOKUP(AR67,'Extrato 1'!$S$3:$U$72,3,0))</f>
        <v/>
      </c>
      <c r="AT67" s="2" t="str">
        <f>IF(AR67="","",AS67&amp;" ("&amp;VLOOKUP(AR67,'Extrato 1'!$S$3:$U$72,2,0)&amp;")")</f>
        <v/>
      </c>
      <c r="AU67" s="19" t="str">
        <f>IF('Extrato 1'!D67='Extrato 1'!$EF$7,'Extrato 1'!E67,"")</f>
        <v/>
      </c>
      <c r="AV67" s="19" t="str">
        <f>IF(AU67="","-",'Extrato 1'!$S67)</f>
        <v>-</v>
      </c>
      <c r="AW67" s="19" t="str">
        <v/>
      </c>
      <c r="AX67" s="19" t="str">
        <f>IF(AW67="","",VLOOKUP(AW67,'Extrato 1'!$S$3:$U$72,3,0))</f>
        <v/>
      </c>
      <c r="AY67" s="2" t="str">
        <f>IF(AW67="","",AX67&amp;" ("&amp;VLOOKUP(AW67,'Extrato 1'!$S$3:$U$72,2,0)&amp;")")</f>
        <v/>
      </c>
      <c r="AZ67" s="19" t="str">
        <f>IF('Extrato 1'!D67='Extrato 1'!$EF$8,'Extrato 1'!E67,"")</f>
        <v/>
      </c>
      <c r="BA67" s="19" t="str">
        <f>IF(AZ67="","-",'Extrato 1'!$S67)</f>
        <v>-</v>
      </c>
      <c r="BB67" s="19" t="str">
        <v/>
      </c>
      <c r="BC67" s="19" t="str">
        <f>IF(BB67="","",VLOOKUP(BB67,'Extrato 1'!$S$3:$U$72,3,0))</f>
        <v/>
      </c>
      <c r="BD67" s="2" t="str">
        <f>IF(BB67="","",BC67&amp;" ("&amp;VLOOKUP(BB67,'Extrato 1'!$S$3:$U$72,2,0)&amp;")")</f>
        <v/>
      </c>
      <c r="BE67" s="19" t="str">
        <f>IF('Extrato 1'!D67='Extrato 1'!$EF$9,'Extrato 1'!E67,"")</f>
        <v/>
      </c>
      <c r="BF67" s="19" t="str">
        <f>IF(BE67="","-",'Extrato 1'!$S67)</f>
        <v>-</v>
      </c>
      <c r="BG67" s="19" t="str">
        <v/>
      </c>
      <c r="BH67" s="19" t="str">
        <f>IF(BG67="","",VLOOKUP(BG67,'Extrato 1'!$S$3:$U$72,3,0))</f>
        <v/>
      </c>
      <c r="BI67" s="2" t="str">
        <f>IF(BG67="","",BH67&amp;" ("&amp;VLOOKUP(BG67,'Extrato 1'!$S$3:$U$72,2,0)&amp;")")</f>
        <v/>
      </c>
      <c r="BK67" s="19" t="str">
        <f>IF('Extrato 1'!D67='Extrato 1'!$EH$3,'Extrato 1'!E67,"")</f>
        <v/>
      </c>
      <c r="BL67" s="19" t="str">
        <f>IF(BK67="","-",'Extrato 1'!S67)</f>
        <v>-</v>
      </c>
      <c r="BM67" s="19" t="str">
        <v/>
      </c>
      <c r="BN67" s="19" t="str">
        <f>IF(BM67="","",VLOOKUP(BM67,'Extrato 1'!$S$3:$U$72,3,0))</f>
        <v/>
      </c>
      <c r="BO67" s="2" t="str">
        <f>IF(BM67="","",BN67&amp;" ("&amp;VLOOKUP(BM67,'Extrato 1'!$S$3:$U$72,2,0)&amp;")")</f>
        <v/>
      </c>
      <c r="BP67" s="19" t="str">
        <f>IF('Extrato 1'!D67='Extrato 1'!$EH$4,'Extrato 1'!E67,"")</f>
        <v/>
      </c>
      <c r="BQ67" s="19" t="str">
        <f>IF(BP67="","-",'Extrato 1'!$S67)</f>
        <v>-</v>
      </c>
      <c r="BR67" s="19" t="str">
        <v/>
      </c>
      <c r="BS67" s="19" t="str">
        <f>IF(BR67="","",VLOOKUP(BR67,'Extrato 1'!$S$3:$U$72,3,0))</f>
        <v/>
      </c>
      <c r="BT67" s="2" t="str">
        <f>IF(BR67="","",BS67&amp;" ("&amp;VLOOKUP(BR67,'Extrato 1'!$S$3:$U$72,2,0)&amp;")")</f>
        <v/>
      </c>
      <c r="BU67" s="19" t="str">
        <f>IF('Extrato 1'!D67='Extrato 1'!$EH$5,'Extrato 1'!E67,"")</f>
        <v/>
      </c>
      <c r="BV67" s="19" t="str">
        <f>IF(BU67="","-",'Extrato 1'!$S67)</f>
        <v>-</v>
      </c>
      <c r="BW67" s="19" t="str">
        <v/>
      </c>
      <c r="BX67" s="19" t="str">
        <f>IF(BW67="","",VLOOKUP(BW67,'Extrato 1'!$S$3:$U$72,3,0))</f>
        <v/>
      </c>
      <c r="BY67" s="2" t="str">
        <f>IF(BW67="","",BX67&amp;" ("&amp;VLOOKUP(BW67,'Extrato 1'!$S$3:$U$72,2,0)&amp;")")</f>
        <v/>
      </c>
      <c r="BZ67" s="19" t="str">
        <f>IF('Extrato 1'!D67='Extrato 1'!$EH$6,'Extrato 1'!E67,"")</f>
        <v/>
      </c>
      <c r="CA67" s="19" t="str">
        <f>IF(BZ67="","-",'Extrato 1'!$S67)</f>
        <v>-</v>
      </c>
      <c r="CB67" s="19" t="str">
        <v/>
      </c>
      <c r="CC67" s="19" t="str">
        <f>IF(CB67="","",VLOOKUP(CB67,'Extrato 1'!$S$3:$U$72,3,0))</f>
        <v/>
      </c>
      <c r="CD67" s="2" t="str">
        <f>IF(CB67="","",CC67&amp;" ("&amp;VLOOKUP(CB67,'Extrato 1'!$S$3:$U$72,2,0)&amp;")")</f>
        <v/>
      </c>
      <c r="CE67" s="19" t="str">
        <f>IF('Extrato 1'!D67='Extrato 1'!$EH$7,'Extrato 1'!E67,"")</f>
        <v/>
      </c>
      <c r="CF67" s="19" t="str">
        <f>IF(CE67="","-",'Extrato 1'!$S67)</f>
        <v>-</v>
      </c>
      <c r="CG67" s="19" t="str">
        <v/>
      </c>
      <c r="CH67" s="19" t="str">
        <f>IF(CG67="","",VLOOKUP(CG67,'Extrato 1'!$S$3:$U$72,3,0))</f>
        <v/>
      </c>
      <c r="CI67" s="2" t="str">
        <f>IF(CG67="","",CH67&amp;" ("&amp;VLOOKUP(CG67,'Extrato 1'!$S$3:$U$72,2,0)&amp;")")</f>
        <v/>
      </c>
      <c r="CJ67" s="19" t="str">
        <f>IF('Extrato 1'!D67='Extrato 1'!$EH$8,'Extrato 1'!E67,"")</f>
        <v/>
      </c>
      <c r="CK67" s="19" t="str">
        <f>IF(CJ67="","-",'Extrato 1'!$S67)</f>
        <v>-</v>
      </c>
      <c r="CL67" s="19" t="str">
        <v/>
      </c>
      <c r="CM67" s="19" t="str">
        <f>IF(CL67="","",VLOOKUP(CL67,'Extrato 1'!$S$3:$U$72,3,0))</f>
        <v/>
      </c>
      <c r="CN67" s="2" t="str">
        <f>IF(CL67="","",CM67&amp;" ("&amp;VLOOKUP(CL67,'Extrato 1'!$S$3:$U$72,2,0)&amp;")")</f>
        <v/>
      </c>
      <c r="CO67" s="19" t="str">
        <f>IF('Extrato 1'!D67='Extrato 1'!$EH$9,'Extrato 1'!E67,"")</f>
        <v/>
      </c>
      <c r="CP67" s="19" t="str">
        <f>IF(CO67="","-",'Extrato 1'!$S67)</f>
        <v>-</v>
      </c>
      <c r="CQ67" s="19" t="str">
        <v/>
      </c>
      <c r="CR67" s="19" t="str">
        <f>IF(CQ67="","",VLOOKUP(CQ67,'Extrato 1'!$S$3:$U$72,3,0))</f>
        <v/>
      </c>
      <c r="CS67" s="2" t="str">
        <f>IF(CQ67="","",CR67&amp;" ("&amp;VLOOKUP(CQ67,'Extrato 1'!$S$3:$U$72,2,0)&amp;")")</f>
        <v/>
      </c>
      <c r="CU67" s="19">
        <f>IF('Extrato 1'!D67='Extrato 1'!$EJ$3,'Extrato 1'!E67,"")</f>
        <v>0</v>
      </c>
      <c r="CV67" s="19" t="str">
        <f>IF(CU67="","-",'Extrato 1'!S67)</f>
        <v/>
      </c>
      <c r="CW67" s="19" t="str">
        <v/>
      </c>
      <c r="CX67" s="19" t="str">
        <f>IF(CW67="","",VLOOKUP(CW67,'Extrato 1'!$S$3:$U$72,3,0))</f>
        <v/>
      </c>
      <c r="CY67" s="2" t="str">
        <f>IF(CW67="","",CX67&amp;" ("&amp;VLOOKUP(CW67,'Extrato 1'!$S$3:$U$72,2,0)&amp;")")</f>
        <v/>
      </c>
      <c r="CZ67" s="19">
        <f>IF('Extrato 1'!D67='Extrato 1'!$EJ$4,'Extrato 1'!E67,"")</f>
        <v>0</v>
      </c>
      <c r="DA67" s="19" t="str">
        <f>IF(CZ67="","-",'Extrato 1'!$S67)</f>
        <v/>
      </c>
      <c r="DB67" s="19" t="str">
        <v/>
      </c>
      <c r="DC67" s="19" t="str">
        <f>IF(DB67="","",VLOOKUP(DB67,'Extrato 1'!$S$3:$U$72,3,0))</f>
        <v/>
      </c>
      <c r="DD67" s="2" t="str">
        <f>IF(DB67="","",DC67&amp;" ("&amp;VLOOKUP(DB67,'Extrato 1'!$S$3:$U$72,2,0)&amp;")")</f>
        <v/>
      </c>
      <c r="DE67" s="19">
        <f>IF('Extrato 1'!D67='Extrato 1'!$EJ$5,'Extrato 1'!E67,"")</f>
        <v>0</v>
      </c>
      <c r="DF67" s="19" t="str">
        <f>IF(DE67="","-",'Extrato 1'!$S67)</f>
        <v/>
      </c>
      <c r="DG67" s="19" t="str">
        <v/>
      </c>
      <c r="DH67" s="19" t="str">
        <f>IF(DG67="","",VLOOKUP(DG67,'Extrato 1'!$S$3:$U$72,3,0))</f>
        <v/>
      </c>
      <c r="DI67" s="2" t="str">
        <f>IF(DG67="","",DH67&amp;" ("&amp;VLOOKUP(DG67,'Extrato 1'!$S$3:$U$72,2,0)&amp;")")</f>
        <v/>
      </c>
      <c r="DJ67" s="19">
        <f>IF('Extrato 1'!D67='Extrato 1'!$EJ$6,'Extrato 1'!E67,"")</f>
        <v>0</v>
      </c>
      <c r="DK67" s="19" t="str">
        <f>IF(DJ67="","-",'Extrato 1'!$S67)</f>
        <v/>
      </c>
      <c r="DL67" s="19" t="str">
        <v/>
      </c>
      <c r="DM67" s="19" t="str">
        <f>IF(DL67="","",VLOOKUP(DL67,'Extrato 1'!$S$3:$U$72,3,0))</f>
        <v/>
      </c>
      <c r="DN67" s="2" t="str">
        <f>IF(DL67="","",DM67&amp;" ("&amp;VLOOKUP(DL67,'Extrato 1'!$S$3:$U$72,2,0)&amp;")")</f>
        <v/>
      </c>
      <c r="DO67" s="19">
        <f>IF('Extrato 1'!D67='Extrato 1'!$EJ$7,'Extrato 1'!E67,"")</f>
        <v>0</v>
      </c>
      <c r="DP67" s="19" t="str">
        <f>IF(DO67="","-",'Extrato 1'!$S67)</f>
        <v/>
      </c>
      <c r="DQ67" s="19" t="str">
        <v/>
      </c>
      <c r="DR67" s="19" t="str">
        <f>IF(DQ67="","",VLOOKUP(DQ67,'Extrato 1'!$S$3:$U$72,3,0))</f>
        <v/>
      </c>
      <c r="DS67" s="2" t="str">
        <f>IF(DQ67="","",DR67&amp;" ("&amp;VLOOKUP(DQ67,'Extrato 1'!$S$3:$U$72,2,0)&amp;")")</f>
        <v/>
      </c>
      <c r="DT67" s="19">
        <f>IF('Extrato 1'!D67='Extrato 1'!$EJ$8,'Extrato 1'!E67,"")</f>
        <v>0</v>
      </c>
      <c r="DU67" s="19" t="str">
        <f>IF(DT67="","-",'Extrato 1'!$S67)</f>
        <v/>
      </c>
      <c r="DV67" s="19" t="str">
        <v/>
      </c>
      <c r="DW67" s="19" t="str">
        <f>IF(DV67="","",VLOOKUP(DV67,'Extrato 1'!$S$3:$U$72,3,0))</f>
        <v/>
      </c>
      <c r="DX67" s="2" t="str">
        <f>IF(DV67="","",DW67&amp;" ("&amp;VLOOKUP(DV67,'Extrato 1'!$S$3:$U$72,2,0)&amp;")")</f>
        <v/>
      </c>
      <c r="DY67" s="19">
        <f>IF('Extrato 1'!D67='Extrato 1'!$EJ$9,'Extrato 1'!E67,"")</f>
        <v>0</v>
      </c>
      <c r="DZ67" s="19" t="str">
        <f>IF(DY67="","-",'Extrato 1'!$S67)</f>
        <v/>
      </c>
      <c r="EA67" s="19" t="str">
        <v/>
      </c>
      <c r="EB67" s="19" t="str">
        <f>IF(EA67="","",VLOOKUP(EA67,'Extrato 1'!$S$3:$U$72,3,0))</f>
        <v/>
      </c>
      <c r="EC67" s="2" t="str">
        <f>IF(EA67="","",EB67&amp;" ("&amp;VLOOKUP(EA67,'Extrato 1'!$S$3:$U$72,2,0)&amp;")")</f>
        <v/>
      </c>
      <c r="FM67" s="78">
        <v>65</v>
      </c>
      <c r="FN67" s="78" t="str">
        <f>IF('Extrato 1'!$FG$13='Extrato 1'!$GB$29,'Extrato 1'!AE67,IF('Extrato 1'!$FG$13='Extrato 1'!$GC$29,'Extrato 1'!BO67,IF('Extrato 1'!$FG$13='Extrato 1'!$EJ$2,'Extrato 1'!CY67,"")))</f>
        <v/>
      </c>
      <c r="FO67" s="78">
        <v>65</v>
      </c>
      <c r="FP67" s="78" t="str">
        <f>IF('Extrato 1'!$FG$13='Extrato 1'!$GB$29,'Extrato 1'!AJ67,IF('Extrato 1'!$FG$13='Extrato 1'!$GC$29,'Extrato 1'!BT67,IF('Extrato 1'!$FG$13='Extrato 1'!$EJ$2,'Extrato 1'!DD67,"")))</f>
        <v/>
      </c>
      <c r="FQ67" s="78">
        <v>65</v>
      </c>
      <c r="FR67" s="78" t="str">
        <f>IF('Extrato 1'!$FG$13='Extrato 1'!$GB$29,'Extrato 1'!AO67,IF('Extrato 1'!$FG$13='Extrato 1'!$GC$29,'Extrato 1'!BY67,IF('Extrato 1'!$FG$13='Extrato 1'!$EJ$2,'Extrato 1'!DI67,"")))</f>
        <v/>
      </c>
      <c r="FS67" s="78">
        <v>65</v>
      </c>
      <c r="FT67" s="78" t="str">
        <f>IF('Extrato 1'!$FG$13='Extrato 1'!$GB$29,'Extrato 1'!AT67,IF('Extrato 1'!$FG$13='Extrato 1'!$GC$29,'Extrato 1'!CD67,IF('Extrato 1'!$FG$13='Extrato 1'!$EJ$2,'Extrato 1'!DN67,"")))</f>
        <v/>
      </c>
      <c r="FU67" s="78">
        <v>65</v>
      </c>
      <c r="FV67" s="78" t="str">
        <f>IF('Extrato 1'!$FG$13='Extrato 1'!$GB$29,'Extrato 1'!AY67,IF('Extrato 1'!$FG$13='Extrato 1'!$GC$29,'Extrato 1'!CI67,IF('Extrato 1'!$FG$13='Extrato 1'!$EJ$2,'Extrato 1'!DS67,"")))</f>
        <v/>
      </c>
      <c r="FW67" s="78">
        <v>65</v>
      </c>
      <c r="FX67" s="78" t="str">
        <f>IF('Extrato 1'!$FG$13='Extrato 1'!$GB$29,'Extrato 1'!BD67,IF('Extrato 1'!$FG$13='Extrato 1'!$GC$29,'Extrato 1'!CN67,IF('Extrato 1'!$FG$13='Extrato 1'!$EJ$2,'Extrato 1'!DX67,"")))</f>
        <v/>
      </c>
      <c r="FY67" s="78">
        <v>65</v>
      </c>
      <c r="FZ67" s="78" t="str">
        <f>IF('Extrato 1'!$FG$13='Extrato 1'!$GB$29,'Extrato 1'!BI67,IF('Extrato 1'!$FG$13='Extrato 1'!$GC$29,'Extrato 1'!CS67,IF('Extrato 1'!$FG$13='Extrato 1'!$EJ$2,'Extrato 1'!EC67,"")))</f>
        <v/>
      </c>
      <c r="MB67" s="32">
        <f t="shared" si="12"/>
        <v>63</v>
      </c>
      <c r="MC67" s="32">
        <v>65</v>
      </c>
      <c r="MD67" s="32" t="str">
        <f>IF('Extrato 1'!X65=0,"",'Extrato 1'!X65)</f>
        <v/>
      </c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</row>
    <row r="68" spans="2:369" ht="15" customHeight="1" x14ac:dyDescent="0.25">
      <c r="B68" s="19">
        <f>'Extrato 1'!MC70</f>
        <v>68</v>
      </c>
      <c r="C68" s="7">
        <f>Esboço!AX66</f>
        <v>66</v>
      </c>
      <c r="D68" s="4"/>
      <c r="E68" s="3"/>
      <c r="F68" s="19" t="str">
        <f t="shared" si="20"/>
        <v>-</v>
      </c>
      <c r="G68" s="19" t="str">
        <f t="shared" si="21"/>
        <v>-</v>
      </c>
      <c r="H68" s="22" t="str">
        <v/>
      </c>
      <c r="I68" s="22" t="str">
        <v/>
      </c>
      <c r="J68" s="76" t="str">
        <f>IFERROR(IF('Análise Quantitativa'!$D$30="Máximo",RANK(D68,$D$3:$D$72,0),IF('Análise Quantitativa'!$D$30="Mínimo",RANK(D68,$D$3:$D$72,1),IF('Análise Quantitativa'!$D$30="- Mínimo",RANK(D68,$D$3:$D$72,1),""))),"")</f>
        <v/>
      </c>
      <c r="K68" s="76" t="str">
        <f>IFERROR(IF('Análise Quantitativa'!$D$30="Máximo",_xlfn.RANK.EQ(D68,$D$3:$D$72,0)+COUNTIF($D$3:D68,D68)-1,IF('Análise Quantitativa'!$D$30="Mínimo",_xlfn.RANK.EQ(D68,$D$3:$D$72,1)+COUNTIF($D$3:D68,D68)-1,IF('Análise Quantitativa'!$D$30="- Mínimo",_xlfn.RANK.EQ(D68,$D$3:$D$72,1)+COUNTIF($D$3:D68,D68)-1,""))),"")</f>
        <v/>
      </c>
      <c r="L68" s="6" t="str">
        <f>IFERROR(IF(ISBLANK(D68),"",IF(AND(D68&gt;'Extrato 1'!$EW$3),'Extrato 1'!$HR$2,IF(AND(D68&lt;'Extrato 1'!$EX$3),'Extrato 1'!$HQ$2,'Extrato 1'!$HP$2))),"")</f>
        <v/>
      </c>
      <c r="M68" s="6" t="e">
        <f>IF((((IF(AND('Extrato 1'!D68&gt;'Extrato 1'!$EW$3),(('Extrato 1'!$EW$3-'Extrato 1'!D68)/'Extrato 1'!D68),IF(AND('Extrato 1'!D68&lt;'Extrato 1'!$EX$3),(('Extrato 1'!$EX$3-'Extrato 1'!D68)/'Extrato 1'!D68),'Extrato 1'!$HW$2)))))&lt;0,IF(AND('Extrato 1'!D68&gt;'Extrato 1'!$EW$3),(('Extrato 1'!$EW$3-'Extrato 1'!D68)/'Extrato 1'!D68),IF(AND('Extrato 1'!D68&lt;'Extrato 1'!$EX$3),(('Extrato 1'!$EX$3-'Extrato 1'!D68)/'Extrato 1'!D68),'Extrato 1'!$HW$2))*-1,IF(AND('Extrato 1'!D68&gt;'Extrato 1'!$EW$3),(('Extrato 1'!$EW$3-'Extrato 1'!D68)/'Extrato 1'!D68),IF(AND('Extrato 1'!D68&lt;'Extrato 1'!$EX$3),(('Extrato 1'!$EX$3-'Extrato 1'!D68)/'Extrato 1'!D68),'Extrato 1'!$HW$2)))</f>
        <v>#DIV/0!</v>
      </c>
      <c r="N68" s="6" t="str">
        <f>IF(AND(D68&gt;'Extrato 1'!$EW$3),M68,"")</f>
        <v/>
      </c>
      <c r="O68" s="6" t="e">
        <f>IF(D68&lt;'Extrato 1'!$EX$3,M68,"")</f>
        <v>#DIV/0!</v>
      </c>
      <c r="P68" s="5" t="str">
        <f>IF('Extrato 1'!L68='Extrato 1'!$HP$2,'Extrato 1'!D68,"")</f>
        <v/>
      </c>
      <c r="Q68" s="4" t="str">
        <f>IF(ISNA(HLOOKUP($Q$2,'Extrato 1'!$ME$3:$NE$74,B68,0)),"",IF(HLOOKUP($Q$2,'Extrato 1'!$ME$3:$NE$74,B68,0)="","",IF(HLOOKUP($Q$2,'Extrato 1'!$ME$3:$NE$74,B68,0)=0,"",HLOOKUP($Q$2,'Extrato 1'!$ME$3:$NE$74,B68,0))))</f>
        <v/>
      </c>
      <c r="S68" s="77" t="str">
        <f t="shared" ref="S68:S72" si="26">IF(K68="","",IF(K68=0,"",K68))</f>
        <v/>
      </c>
      <c r="T68" s="19" t="str">
        <f t="shared" si="22"/>
        <v/>
      </c>
      <c r="U68" s="3"/>
      <c r="V68" s="19" t="str">
        <f t="shared" si="23"/>
        <v/>
      </c>
      <c r="X68" s="19" t="str">
        <f t="shared" si="24"/>
        <v/>
      </c>
      <c r="Y68" s="19" t="str">
        <f t="shared" si="25"/>
        <v/>
      </c>
      <c r="AA68" s="19" t="str">
        <f>IF('Extrato 1'!D68='Extrato 1'!$EF$3,'Extrato 1'!E68,"")</f>
        <v/>
      </c>
      <c r="AB68" s="19" t="str">
        <f>IF(AA68="","-",'Extrato 1'!S68)</f>
        <v>-</v>
      </c>
      <c r="AC68" s="19" t="str">
        <v/>
      </c>
      <c r="AD68" s="19" t="str">
        <f>IF(AC68="","",VLOOKUP(AC68,'Extrato 1'!$S$3:$U$72,3,0))</f>
        <v/>
      </c>
      <c r="AE68" s="2" t="str">
        <f>IF(AC68="","",AD68&amp;" ("&amp;VLOOKUP(AC68,'Extrato 1'!$S$3:$U$72,2,0)&amp;")")</f>
        <v/>
      </c>
      <c r="AF68" s="19" t="str">
        <f>IF('Extrato 1'!D68='Extrato 1'!$EF$4,'Extrato 1'!E68,"")</f>
        <v/>
      </c>
      <c r="AG68" s="19" t="str">
        <f>IF(AF68="","-",'Extrato 1'!$S68)</f>
        <v>-</v>
      </c>
      <c r="AH68" s="19" t="str">
        <v/>
      </c>
      <c r="AI68" s="19" t="str">
        <f>IF(AH68="","",VLOOKUP(AH68,'Extrato 1'!$S$3:$U$72,3,0))</f>
        <v/>
      </c>
      <c r="AJ68" s="2" t="str">
        <f>IF(AH68="","",AI68&amp;" ("&amp;VLOOKUP(AH68,'Extrato 1'!$S$3:$U$72,2,0)&amp;")")</f>
        <v/>
      </c>
      <c r="AK68" s="19" t="str">
        <f>IF('Extrato 1'!D68='Extrato 1'!$EF$5,'Extrato 1'!E68,"")</f>
        <v/>
      </c>
      <c r="AL68" s="19" t="str">
        <f>IF(AK68="","-",'Extrato 1'!$S68)</f>
        <v>-</v>
      </c>
      <c r="AM68" s="19" t="str">
        <v/>
      </c>
      <c r="AN68" s="19" t="str">
        <f>IF(AM68="","",VLOOKUP(AM68,'Extrato 1'!$S$3:$U$72,3,0))</f>
        <v/>
      </c>
      <c r="AO68" s="2" t="str">
        <f>IF(AM68="","",AN68&amp;" ("&amp;VLOOKUP(AM68,'Extrato 1'!$S$3:$U$72,2,0)&amp;")")</f>
        <v/>
      </c>
      <c r="AP68" s="19" t="str">
        <f>IF('Extrato 1'!D68='Extrato 1'!$EF$6,'Extrato 1'!E68,"")</f>
        <v/>
      </c>
      <c r="AQ68" s="19" t="str">
        <f>IF(AP68="","-",'Extrato 1'!$S68)</f>
        <v>-</v>
      </c>
      <c r="AR68" s="19" t="str">
        <v/>
      </c>
      <c r="AS68" s="19" t="str">
        <f>IF(AR68="","",VLOOKUP(AR68,'Extrato 1'!$S$3:$U$72,3,0))</f>
        <v/>
      </c>
      <c r="AT68" s="2" t="str">
        <f>IF(AR68="","",AS68&amp;" ("&amp;VLOOKUP(AR68,'Extrato 1'!$S$3:$U$72,2,0)&amp;")")</f>
        <v/>
      </c>
      <c r="AU68" s="19" t="str">
        <f>IF('Extrato 1'!D68='Extrato 1'!$EF$7,'Extrato 1'!E68,"")</f>
        <v/>
      </c>
      <c r="AV68" s="19" t="str">
        <f>IF(AU68="","-",'Extrato 1'!$S68)</f>
        <v>-</v>
      </c>
      <c r="AW68" s="19" t="str">
        <v/>
      </c>
      <c r="AX68" s="19" t="str">
        <f>IF(AW68="","",VLOOKUP(AW68,'Extrato 1'!$S$3:$U$72,3,0))</f>
        <v/>
      </c>
      <c r="AY68" s="2" t="str">
        <f>IF(AW68="","",AX68&amp;" ("&amp;VLOOKUP(AW68,'Extrato 1'!$S$3:$U$72,2,0)&amp;")")</f>
        <v/>
      </c>
      <c r="AZ68" s="19" t="str">
        <f>IF('Extrato 1'!D68='Extrato 1'!$EF$8,'Extrato 1'!E68,"")</f>
        <v/>
      </c>
      <c r="BA68" s="19" t="str">
        <f>IF(AZ68="","-",'Extrato 1'!$S68)</f>
        <v>-</v>
      </c>
      <c r="BB68" s="19" t="str">
        <v/>
      </c>
      <c r="BC68" s="19" t="str">
        <f>IF(BB68="","",VLOOKUP(BB68,'Extrato 1'!$S$3:$U$72,3,0))</f>
        <v/>
      </c>
      <c r="BD68" s="2" t="str">
        <f>IF(BB68="","",BC68&amp;" ("&amp;VLOOKUP(BB68,'Extrato 1'!$S$3:$U$72,2,0)&amp;")")</f>
        <v/>
      </c>
      <c r="BE68" s="19" t="str">
        <f>IF('Extrato 1'!D68='Extrato 1'!$EF$9,'Extrato 1'!E68,"")</f>
        <v/>
      </c>
      <c r="BF68" s="19" t="str">
        <f>IF(BE68="","-",'Extrato 1'!$S68)</f>
        <v>-</v>
      </c>
      <c r="BG68" s="19" t="str">
        <v/>
      </c>
      <c r="BH68" s="19" t="str">
        <f>IF(BG68="","",VLOOKUP(BG68,'Extrato 1'!$S$3:$U$72,3,0))</f>
        <v/>
      </c>
      <c r="BI68" s="2" t="str">
        <f>IF(BG68="","",BH68&amp;" ("&amp;VLOOKUP(BG68,'Extrato 1'!$S$3:$U$72,2,0)&amp;")")</f>
        <v/>
      </c>
      <c r="BK68" s="19" t="str">
        <f>IF('Extrato 1'!D68='Extrato 1'!$EH$3,'Extrato 1'!E68,"")</f>
        <v/>
      </c>
      <c r="BL68" s="19" t="str">
        <f>IF(BK68="","-",'Extrato 1'!S68)</f>
        <v>-</v>
      </c>
      <c r="BM68" s="19" t="str">
        <v/>
      </c>
      <c r="BN68" s="19" t="str">
        <f>IF(BM68="","",VLOOKUP(BM68,'Extrato 1'!$S$3:$U$72,3,0))</f>
        <v/>
      </c>
      <c r="BO68" s="2" t="str">
        <f>IF(BM68="","",BN68&amp;" ("&amp;VLOOKUP(BM68,'Extrato 1'!$S$3:$U$72,2,0)&amp;")")</f>
        <v/>
      </c>
      <c r="BP68" s="19" t="str">
        <f>IF('Extrato 1'!D68='Extrato 1'!$EH$4,'Extrato 1'!E68,"")</f>
        <v/>
      </c>
      <c r="BQ68" s="19" t="str">
        <f>IF(BP68="","-",'Extrato 1'!$S68)</f>
        <v>-</v>
      </c>
      <c r="BR68" s="19" t="str">
        <v/>
      </c>
      <c r="BS68" s="19" t="str">
        <f>IF(BR68="","",VLOOKUP(BR68,'Extrato 1'!$S$3:$U$72,3,0))</f>
        <v/>
      </c>
      <c r="BT68" s="2" t="str">
        <f>IF(BR68="","",BS68&amp;" ("&amp;VLOOKUP(BR68,'Extrato 1'!$S$3:$U$72,2,0)&amp;")")</f>
        <v/>
      </c>
      <c r="BU68" s="19" t="str">
        <f>IF('Extrato 1'!D68='Extrato 1'!$EH$5,'Extrato 1'!E68,"")</f>
        <v/>
      </c>
      <c r="BV68" s="19" t="str">
        <f>IF(BU68="","-",'Extrato 1'!$S68)</f>
        <v>-</v>
      </c>
      <c r="BW68" s="19" t="str">
        <v/>
      </c>
      <c r="BX68" s="19" t="str">
        <f>IF(BW68="","",VLOOKUP(BW68,'Extrato 1'!$S$3:$U$72,3,0))</f>
        <v/>
      </c>
      <c r="BY68" s="2" t="str">
        <f>IF(BW68="","",BX68&amp;" ("&amp;VLOOKUP(BW68,'Extrato 1'!$S$3:$U$72,2,0)&amp;")")</f>
        <v/>
      </c>
      <c r="BZ68" s="19" t="str">
        <f>IF('Extrato 1'!D68='Extrato 1'!$EH$6,'Extrato 1'!E68,"")</f>
        <v/>
      </c>
      <c r="CA68" s="19" t="str">
        <f>IF(BZ68="","-",'Extrato 1'!$S68)</f>
        <v>-</v>
      </c>
      <c r="CB68" s="19" t="str">
        <v/>
      </c>
      <c r="CC68" s="19" t="str">
        <f>IF(CB68="","",VLOOKUP(CB68,'Extrato 1'!$S$3:$U$72,3,0))</f>
        <v/>
      </c>
      <c r="CD68" s="2" t="str">
        <f>IF(CB68="","",CC68&amp;" ("&amp;VLOOKUP(CB68,'Extrato 1'!$S$3:$U$72,2,0)&amp;")")</f>
        <v/>
      </c>
      <c r="CE68" s="19" t="str">
        <f>IF('Extrato 1'!D68='Extrato 1'!$EH$7,'Extrato 1'!E68,"")</f>
        <v/>
      </c>
      <c r="CF68" s="19" t="str">
        <f>IF(CE68="","-",'Extrato 1'!$S68)</f>
        <v>-</v>
      </c>
      <c r="CG68" s="19" t="str">
        <v/>
      </c>
      <c r="CH68" s="19" t="str">
        <f>IF(CG68="","",VLOOKUP(CG68,'Extrato 1'!$S$3:$U$72,3,0))</f>
        <v/>
      </c>
      <c r="CI68" s="2" t="str">
        <f>IF(CG68="","",CH68&amp;" ("&amp;VLOOKUP(CG68,'Extrato 1'!$S$3:$U$72,2,0)&amp;")")</f>
        <v/>
      </c>
      <c r="CJ68" s="19" t="str">
        <f>IF('Extrato 1'!D68='Extrato 1'!$EH$8,'Extrato 1'!E68,"")</f>
        <v/>
      </c>
      <c r="CK68" s="19" t="str">
        <f>IF(CJ68="","-",'Extrato 1'!$S68)</f>
        <v>-</v>
      </c>
      <c r="CL68" s="19" t="str">
        <v/>
      </c>
      <c r="CM68" s="19" t="str">
        <f>IF(CL68="","",VLOOKUP(CL68,'Extrato 1'!$S$3:$U$72,3,0))</f>
        <v/>
      </c>
      <c r="CN68" s="2" t="str">
        <f>IF(CL68="","",CM68&amp;" ("&amp;VLOOKUP(CL68,'Extrato 1'!$S$3:$U$72,2,0)&amp;")")</f>
        <v/>
      </c>
      <c r="CO68" s="19" t="str">
        <f>IF('Extrato 1'!D68='Extrato 1'!$EH$9,'Extrato 1'!E68,"")</f>
        <v/>
      </c>
      <c r="CP68" s="19" t="str">
        <f>IF(CO68="","-",'Extrato 1'!$S68)</f>
        <v>-</v>
      </c>
      <c r="CQ68" s="19" t="str">
        <v/>
      </c>
      <c r="CR68" s="19" t="str">
        <f>IF(CQ68="","",VLOOKUP(CQ68,'Extrato 1'!$S$3:$U$72,3,0))</f>
        <v/>
      </c>
      <c r="CS68" s="2" t="str">
        <f>IF(CQ68="","",CR68&amp;" ("&amp;VLOOKUP(CQ68,'Extrato 1'!$S$3:$U$72,2,0)&amp;")")</f>
        <v/>
      </c>
      <c r="CU68" s="19">
        <f>IF('Extrato 1'!D68='Extrato 1'!$EJ$3,'Extrato 1'!E68,"")</f>
        <v>0</v>
      </c>
      <c r="CV68" s="19" t="str">
        <f>IF(CU68="","-",'Extrato 1'!S68)</f>
        <v/>
      </c>
      <c r="CW68" s="19" t="str">
        <v/>
      </c>
      <c r="CX68" s="19" t="str">
        <f>IF(CW68="","",VLOOKUP(CW68,'Extrato 1'!$S$3:$U$72,3,0))</f>
        <v/>
      </c>
      <c r="CY68" s="2" t="str">
        <f>IF(CW68="","",CX68&amp;" ("&amp;VLOOKUP(CW68,'Extrato 1'!$S$3:$U$72,2,0)&amp;")")</f>
        <v/>
      </c>
      <c r="CZ68" s="19">
        <f>IF('Extrato 1'!D68='Extrato 1'!$EJ$4,'Extrato 1'!E68,"")</f>
        <v>0</v>
      </c>
      <c r="DA68" s="19" t="str">
        <f>IF(CZ68="","-",'Extrato 1'!$S68)</f>
        <v/>
      </c>
      <c r="DB68" s="19" t="str">
        <v/>
      </c>
      <c r="DC68" s="19" t="str">
        <f>IF(DB68="","",VLOOKUP(DB68,'Extrato 1'!$S$3:$U$72,3,0))</f>
        <v/>
      </c>
      <c r="DD68" s="2" t="str">
        <f>IF(DB68="","",DC68&amp;" ("&amp;VLOOKUP(DB68,'Extrato 1'!$S$3:$U$72,2,0)&amp;")")</f>
        <v/>
      </c>
      <c r="DE68" s="19">
        <f>IF('Extrato 1'!D68='Extrato 1'!$EJ$5,'Extrato 1'!E68,"")</f>
        <v>0</v>
      </c>
      <c r="DF68" s="19" t="str">
        <f>IF(DE68="","-",'Extrato 1'!$S68)</f>
        <v/>
      </c>
      <c r="DG68" s="19" t="str">
        <v/>
      </c>
      <c r="DH68" s="19" t="str">
        <f>IF(DG68="","",VLOOKUP(DG68,'Extrato 1'!$S$3:$U$72,3,0))</f>
        <v/>
      </c>
      <c r="DI68" s="2" t="str">
        <f>IF(DG68="","",DH68&amp;" ("&amp;VLOOKUP(DG68,'Extrato 1'!$S$3:$U$72,2,0)&amp;")")</f>
        <v/>
      </c>
      <c r="DJ68" s="19">
        <f>IF('Extrato 1'!D68='Extrato 1'!$EJ$6,'Extrato 1'!E68,"")</f>
        <v>0</v>
      </c>
      <c r="DK68" s="19" t="str">
        <f>IF(DJ68="","-",'Extrato 1'!$S68)</f>
        <v/>
      </c>
      <c r="DL68" s="19" t="str">
        <v/>
      </c>
      <c r="DM68" s="19" t="str">
        <f>IF(DL68="","",VLOOKUP(DL68,'Extrato 1'!$S$3:$U$72,3,0))</f>
        <v/>
      </c>
      <c r="DN68" s="2" t="str">
        <f>IF(DL68="","",DM68&amp;" ("&amp;VLOOKUP(DL68,'Extrato 1'!$S$3:$U$72,2,0)&amp;")")</f>
        <v/>
      </c>
      <c r="DO68" s="19">
        <f>IF('Extrato 1'!D68='Extrato 1'!$EJ$7,'Extrato 1'!E68,"")</f>
        <v>0</v>
      </c>
      <c r="DP68" s="19" t="str">
        <f>IF(DO68="","-",'Extrato 1'!$S68)</f>
        <v/>
      </c>
      <c r="DQ68" s="19" t="str">
        <v/>
      </c>
      <c r="DR68" s="19" t="str">
        <f>IF(DQ68="","",VLOOKUP(DQ68,'Extrato 1'!$S$3:$U$72,3,0))</f>
        <v/>
      </c>
      <c r="DS68" s="2" t="str">
        <f>IF(DQ68="","",DR68&amp;" ("&amp;VLOOKUP(DQ68,'Extrato 1'!$S$3:$U$72,2,0)&amp;")")</f>
        <v/>
      </c>
      <c r="DT68" s="19">
        <f>IF('Extrato 1'!D68='Extrato 1'!$EJ$8,'Extrato 1'!E68,"")</f>
        <v>0</v>
      </c>
      <c r="DU68" s="19" t="str">
        <f>IF(DT68="","-",'Extrato 1'!$S68)</f>
        <v/>
      </c>
      <c r="DV68" s="19" t="str">
        <v/>
      </c>
      <c r="DW68" s="19" t="str">
        <f>IF(DV68="","",VLOOKUP(DV68,'Extrato 1'!$S$3:$U$72,3,0))</f>
        <v/>
      </c>
      <c r="DX68" s="2" t="str">
        <f>IF(DV68="","",DW68&amp;" ("&amp;VLOOKUP(DV68,'Extrato 1'!$S$3:$U$72,2,0)&amp;")")</f>
        <v/>
      </c>
      <c r="DY68" s="19">
        <f>IF('Extrato 1'!D68='Extrato 1'!$EJ$9,'Extrato 1'!E68,"")</f>
        <v>0</v>
      </c>
      <c r="DZ68" s="19" t="str">
        <f>IF(DY68="","-",'Extrato 1'!$S68)</f>
        <v/>
      </c>
      <c r="EA68" s="19" t="str">
        <v/>
      </c>
      <c r="EB68" s="19" t="str">
        <f>IF(EA68="","",VLOOKUP(EA68,'Extrato 1'!$S$3:$U$72,3,0))</f>
        <v/>
      </c>
      <c r="EC68" s="2" t="str">
        <f>IF(EA68="","",EB68&amp;" ("&amp;VLOOKUP(EA68,'Extrato 1'!$S$3:$U$72,2,0)&amp;")")</f>
        <v/>
      </c>
      <c r="FM68" s="78">
        <v>66</v>
      </c>
      <c r="FN68" s="78" t="str">
        <f>IF('Extrato 1'!$FG$13='Extrato 1'!$GB$29,'Extrato 1'!AE68,IF('Extrato 1'!$FG$13='Extrato 1'!$GC$29,'Extrato 1'!BO68,IF('Extrato 1'!$FG$13='Extrato 1'!$EJ$2,'Extrato 1'!CY68,"")))</f>
        <v/>
      </c>
      <c r="FO68" s="78">
        <v>66</v>
      </c>
      <c r="FP68" s="78" t="str">
        <f>IF('Extrato 1'!$FG$13='Extrato 1'!$GB$29,'Extrato 1'!AJ68,IF('Extrato 1'!$FG$13='Extrato 1'!$GC$29,'Extrato 1'!BT68,IF('Extrato 1'!$FG$13='Extrato 1'!$EJ$2,'Extrato 1'!DD68,"")))</f>
        <v/>
      </c>
      <c r="FQ68" s="78">
        <v>66</v>
      </c>
      <c r="FR68" s="78" t="str">
        <f>IF('Extrato 1'!$FG$13='Extrato 1'!$GB$29,'Extrato 1'!AO68,IF('Extrato 1'!$FG$13='Extrato 1'!$GC$29,'Extrato 1'!BY68,IF('Extrato 1'!$FG$13='Extrato 1'!$EJ$2,'Extrato 1'!DI68,"")))</f>
        <v/>
      </c>
      <c r="FS68" s="78">
        <v>66</v>
      </c>
      <c r="FT68" s="78" t="str">
        <f>IF('Extrato 1'!$FG$13='Extrato 1'!$GB$29,'Extrato 1'!AT68,IF('Extrato 1'!$FG$13='Extrato 1'!$GC$29,'Extrato 1'!CD68,IF('Extrato 1'!$FG$13='Extrato 1'!$EJ$2,'Extrato 1'!DN68,"")))</f>
        <v/>
      </c>
      <c r="FU68" s="78">
        <v>66</v>
      </c>
      <c r="FV68" s="78" t="str">
        <f>IF('Extrato 1'!$FG$13='Extrato 1'!$GB$29,'Extrato 1'!AY68,IF('Extrato 1'!$FG$13='Extrato 1'!$GC$29,'Extrato 1'!CI68,IF('Extrato 1'!$FG$13='Extrato 1'!$EJ$2,'Extrato 1'!DS68,"")))</f>
        <v/>
      </c>
      <c r="FW68" s="78">
        <v>66</v>
      </c>
      <c r="FX68" s="78" t="str">
        <f>IF('Extrato 1'!$FG$13='Extrato 1'!$GB$29,'Extrato 1'!BD68,IF('Extrato 1'!$FG$13='Extrato 1'!$GC$29,'Extrato 1'!CN68,IF('Extrato 1'!$FG$13='Extrato 1'!$EJ$2,'Extrato 1'!DX68,"")))</f>
        <v/>
      </c>
      <c r="FY68" s="78">
        <v>66</v>
      </c>
      <c r="FZ68" s="78" t="str">
        <f>IF('Extrato 1'!$FG$13='Extrato 1'!$GB$29,'Extrato 1'!BI68,IF('Extrato 1'!$FG$13='Extrato 1'!$GC$29,'Extrato 1'!CS68,IF('Extrato 1'!$FG$13='Extrato 1'!$EJ$2,'Extrato 1'!EC68,"")))</f>
        <v/>
      </c>
      <c r="MB68" s="32">
        <f t="shared" si="12"/>
        <v>64</v>
      </c>
      <c r="MC68" s="32">
        <v>66</v>
      </c>
      <c r="MD68" s="32" t="str">
        <f>IF('Extrato 1'!X66=0,"",'Extrato 1'!X66)</f>
        <v/>
      </c>
      <c r="ME68" s="32"/>
      <c r="MF68" s="32"/>
      <c r="MG68" s="32"/>
      <c r="MH68" s="32"/>
      <c r="MI68" s="32"/>
      <c r="MJ68" s="32"/>
      <c r="MK68" s="32"/>
      <c r="ML68" s="32"/>
      <c r="MM68" s="32"/>
      <c r="MN68" s="32"/>
      <c r="MO68" s="32"/>
      <c r="MP68" s="32"/>
      <c r="MQ68" s="32"/>
      <c r="MR68" s="32"/>
      <c r="MS68" s="32"/>
      <c r="MT68" s="32"/>
      <c r="MU68" s="32"/>
      <c r="MV68" s="32"/>
      <c r="MW68" s="32"/>
      <c r="MX68" s="32"/>
      <c r="MY68" s="32"/>
      <c r="MZ68" s="32"/>
      <c r="NA68" s="32"/>
      <c r="NB68" s="32"/>
      <c r="NC68" s="32"/>
      <c r="ND68" s="32"/>
      <c r="NE68" s="32"/>
    </row>
    <row r="69" spans="2:369" ht="15" customHeight="1" x14ac:dyDescent="0.25">
      <c r="B69" s="19">
        <f>'Extrato 1'!MC71</f>
        <v>69</v>
      </c>
      <c r="C69" s="7">
        <f>Esboço!AX67</f>
        <v>67</v>
      </c>
      <c r="D69" s="4"/>
      <c r="E69" s="3"/>
      <c r="F69" s="19" t="str">
        <f t="shared" si="20"/>
        <v>-</v>
      </c>
      <c r="G69" s="19" t="str">
        <f t="shared" si="21"/>
        <v>-</v>
      </c>
      <c r="H69" s="22" t="str">
        <v/>
      </c>
      <c r="I69" s="22" t="str">
        <v/>
      </c>
      <c r="J69" s="76" t="str">
        <f>IFERROR(IF('Análise Quantitativa'!$D$30="Máximo",RANK(D69,$D$3:$D$72,0),IF('Análise Quantitativa'!$D$30="Mínimo",RANK(D69,$D$3:$D$72,1),IF('Análise Quantitativa'!$D$30="- Mínimo",RANK(D69,$D$3:$D$72,1),""))),"")</f>
        <v/>
      </c>
      <c r="K69" s="76" t="str">
        <f>IFERROR(IF('Análise Quantitativa'!$D$30="Máximo",_xlfn.RANK.EQ(D69,$D$3:$D$72,0)+COUNTIF($D$3:D69,D69)-1,IF('Análise Quantitativa'!$D$30="Mínimo",_xlfn.RANK.EQ(D69,$D$3:$D$72,1)+COUNTIF($D$3:D69,D69)-1,IF('Análise Quantitativa'!$D$30="- Mínimo",_xlfn.RANK.EQ(D69,$D$3:$D$72,1)+COUNTIF($D$3:D69,D69)-1,""))),"")</f>
        <v/>
      </c>
      <c r="L69" s="6" t="str">
        <f>IFERROR(IF(ISBLANK(D69),"",IF(AND(D69&gt;'Extrato 1'!$EW$3),'Extrato 1'!$HR$2,IF(AND(D69&lt;'Extrato 1'!$EX$3),'Extrato 1'!$HQ$2,'Extrato 1'!$HP$2))),"")</f>
        <v/>
      </c>
      <c r="M69" s="6" t="e">
        <f>IF((((IF(AND('Extrato 1'!D69&gt;'Extrato 1'!$EW$3),(('Extrato 1'!$EW$3-'Extrato 1'!D69)/'Extrato 1'!D69),IF(AND('Extrato 1'!D69&lt;'Extrato 1'!$EX$3),(('Extrato 1'!$EX$3-'Extrato 1'!D69)/'Extrato 1'!D69),'Extrato 1'!$HW$2)))))&lt;0,IF(AND('Extrato 1'!D69&gt;'Extrato 1'!$EW$3),(('Extrato 1'!$EW$3-'Extrato 1'!D69)/'Extrato 1'!D69),IF(AND('Extrato 1'!D69&lt;'Extrato 1'!$EX$3),(('Extrato 1'!$EX$3-'Extrato 1'!D69)/'Extrato 1'!D69),'Extrato 1'!$HW$2))*-1,IF(AND('Extrato 1'!D69&gt;'Extrato 1'!$EW$3),(('Extrato 1'!$EW$3-'Extrato 1'!D69)/'Extrato 1'!D69),IF(AND('Extrato 1'!D69&lt;'Extrato 1'!$EX$3),(('Extrato 1'!$EX$3-'Extrato 1'!D69)/'Extrato 1'!D69),'Extrato 1'!$HW$2)))</f>
        <v>#DIV/0!</v>
      </c>
      <c r="N69" s="6" t="str">
        <f>IF(AND(D69&gt;'Extrato 1'!$EW$3),M69,"")</f>
        <v/>
      </c>
      <c r="O69" s="6" t="e">
        <f>IF(D69&lt;'Extrato 1'!$EX$3,M69,"")</f>
        <v>#DIV/0!</v>
      </c>
      <c r="P69" s="5" t="str">
        <f>IF('Extrato 1'!L69='Extrato 1'!$HP$2,'Extrato 1'!D69,"")</f>
        <v/>
      </c>
      <c r="Q69" s="4" t="str">
        <f>IF(ISNA(HLOOKUP($Q$2,'Extrato 1'!$ME$3:$NE$74,B69,0)),"",IF(HLOOKUP($Q$2,'Extrato 1'!$ME$3:$NE$74,B69,0)="","",IF(HLOOKUP($Q$2,'Extrato 1'!$ME$3:$NE$74,B69,0)=0,"",HLOOKUP($Q$2,'Extrato 1'!$ME$3:$NE$74,B69,0))))</f>
        <v/>
      </c>
      <c r="S69" s="77" t="str">
        <f t="shared" si="26"/>
        <v/>
      </c>
      <c r="T69" s="19" t="str">
        <f t="shared" si="22"/>
        <v/>
      </c>
      <c r="U69" s="3"/>
      <c r="V69" s="19" t="str">
        <f t="shared" si="23"/>
        <v/>
      </c>
      <c r="X69" s="19" t="str">
        <f t="shared" si="24"/>
        <v/>
      </c>
      <c r="Y69" s="19" t="str">
        <f t="shared" si="25"/>
        <v/>
      </c>
      <c r="AA69" s="19" t="str">
        <f>IF('Extrato 1'!D69='Extrato 1'!$EF$3,'Extrato 1'!E69,"")</f>
        <v/>
      </c>
      <c r="AB69" s="19" t="str">
        <f>IF(AA69="","-",'Extrato 1'!S69)</f>
        <v>-</v>
      </c>
      <c r="AC69" s="19" t="str">
        <v/>
      </c>
      <c r="AD69" s="19" t="str">
        <f>IF(AC69="","",VLOOKUP(AC69,'Extrato 1'!$S$3:$U$72,3,0))</f>
        <v/>
      </c>
      <c r="AE69" s="2" t="str">
        <f>IF(AC69="","",AD69&amp;" ("&amp;VLOOKUP(AC69,'Extrato 1'!$S$3:$U$72,2,0)&amp;")")</f>
        <v/>
      </c>
      <c r="AF69" s="19" t="str">
        <f>IF('Extrato 1'!D69='Extrato 1'!$EF$4,'Extrato 1'!E69,"")</f>
        <v/>
      </c>
      <c r="AG69" s="19" t="str">
        <f>IF(AF69="","-",'Extrato 1'!$S69)</f>
        <v>-</v>
      </c>
      <c r="AH69" s="19" t="str">
        <v/>
      </c>
      <c r="AI69" s="19" t="str">
        <f>IF(AH69="","",VLOOKUP(AH69,'Extrato 1'!$S$3:$U$72,3,0))</f>
        <v/>
      </c>
      <c r="AJ69" s="2" t="str">
        <f>IF(AH69="","",AI69&amp;" ("&amp;VLOOKUP(AH69,'Extrato 1'!$S$3:$U$72,2,0)&amp;")")</f>
        <v/>
      </c>
      <c r="AK69" s="19" t="str">
        <f>IF('Extrato 1'!D69='Extrato 1'!$EF$5,'Extrato 1'!E69,"")</f>
        <v/>
      </c>
      <c r="AL69" s="19" t="str">
        <f>IF(AK69="","-",'Extrato 1'!$S69)</f>
        <v>-</v>
      </c>
      <c r="AM69" s="19" t="str">
        <v/>
      </c>
      <c r="AN69" s="19" t="str">
        <f>IF(AM69="","",VLOOKUP(AM69,'Extrato 1'!$S$3:$U$72,3,0))</f>
        <v/>
      </c>
      <c r="AO69" s="2" t="str">
        <f>IF(AM69="","",AN69&amp;" ("&amp;VLOOKUP(AM69,'Extrato 1'!$S$3:$U$72,2,0)&amp;")")</f>
        <v/>
      </c>
      <c r="AP69" s="19" t="str">
        <f>IF('Extrato 1'!D69='Extrato 1'!$EF$6,'Extrato 1'!E69,"")</f>
        <v/>
      </c>
      <c r="AQ69" s="19" t="str">
        <f>IF(AP69="","-",'Extrato 1'!$S69)</f>
        <v>-</v>
      </c>
      <c r="AR69" s="19" t="str">
        <v/>
      </c>
      <c r="AS69" s="19" t="str">
        <f>IF(AR69="","",VLOOKUP(AR69,'Extrato 1'!$S$3:$U$72,3,0))</f>
        <v/>
      </c>
      <c r="AT69" s="2" t="str">
        <f>IF(AR69="","",AS69&amp;" ("&amp;VLOOKUP(AR69,'Extrato 1'!$S$3:$U$72,2,0)&amp;")")</f>
        <v/>
      </c>
      <c r="AU69" s="19" t="str">
        <f>IF('Extrato 1'!D69='Extrato 1'!$EF$7,'Extrato 1'!E69,"")</f>
        <v/>
      </c>
      <c r="AV69" s="19" t="str">
        <f>IF(AU69="","-",'Extrato 1'!$S69)</f>
        <v>-</v>
      </c>
      <c r="AW69" s="19" t="str">
        <v/>
      </c>
      <c r="AX69" s="19" t="str">
        <f>IF(AW69="","",VLOOKUP(AW69,'Extrato 1'!$S$3:$U$72,3,0))</f>
        <v/>
      </c>
      <c r="AY69" s="2" t="str">
        <f>IF(AW69="","",AX69&amp;" ("&amp;VLOOKUP(AW69,'Extrato 1'!$S$3:$U$72,2,0)&amp;")")</f>
        <v/>
      </c>
      <c r="AZ69" s="19" t="str">
        <f>IF('Extrato 1'!D69='Extrato 1'!$EF$8,'Extrato 1'!E69,"")</f>
        <v/>
      </c>
      <c r="BA69" s="19" t="str">
        <f>IF(AZ69="","-",'Extrato 1'!$S69)</f>
        <v>-</v>
      </c>
      <c r="BB69" s="19" t="str">
        <v/>
      </c>
      <c r="BC69" s="19" t="str">
        <f>IF(BB69="","",VLOOKUP(BB69,'Extrato 1'!$S$3:$U$72,3,0))</f>
        <v/>
      </c>
      <c r="BD69" s="2" t="str">
        <f>IF(BB69="","",BC69&amp;" ("&amp;VLOOKUP(BB69,'Extrato 1'!$S$3:$U$72,2,0)&amp;")")</f>
        <v/>
      </c>
      <c r="BE69" s="19" t="str">
        <f>IF('Extrato 1'!D69='Extrato 1'!$EF$9,'Extrato 1'!E69,"")</f>
        <v/>
      </c>
      <c r="BF69" s="19" t="str">
        <f>IF(BE69="","-",'Extrato 1'!$S69)</f>
        <v>-</v>
      </c>
      <c r="BG69" s="19" t="str">
        <v/>
      </c>
      <c r="BH69" s="19" t="str">
        <f>IF(BG69="","",VLOOKUP(BG69,'Extrato 1'!$S$3:$U$72,3,0))</f>
        <v/>
      </c>
      <c r="BI69" s="2" t="str">
        <f>IF(BG69="","",BH69&amp;" ("&amp;VLOOKUP(BG69,'Extrato 1'!$S$3:$U$72,2,0)&amp;")")</f>
        <v/>
      </c>
      <c r="BK69" s="19" t="str">
        <f>IF('Extrato 1'!D69='Extrato 1'!$EH$3,'Extrato 1'!E69,"")</f>
        <v/>
      </c>
      <c r="BL69" s="19" t="str">
        <f>IF(BK69="","-",'Extrato 1'!S69)</f>
        <v>-</v>
      </c>
      <c r="BM69" s="19" t="str">
        <v/>
      </c>
      <c r="BN69" s="19" t="str">
        <f>IF(BM69="","",VLOOKUP(BM69,'Extrato 1'!$S$3:$U$72,3,0))</f>
        <v/>
      </c>
      <c r="BO69" s="2" t="str">
        <f>IF(BM69="","",BN69&amp;" ("&amp;VLOOKUP(BM69,'Extrato 1'!$S$3:$U$72,2,0)&amp;")")</f>
        <v/>
      </c>
      <c r="BP69" s="19" t="str">
        <f>IF('Extrato 1'!D69='Extrato 1'!$EH$4,'Extrato 1'!E69,"")</f>
        <v/>
      </c>
      <c r="BQ69" s="19" t="str">
        <f>IF(BP69="","-",'Extrato 1'!$S69)</f>
        <v>-</v>
      </c>
      <c r="BR69" s="19" t="str">
        <v/>
      </c>
      <c r="BS69" s="19" t="str">
        <f>IF(BR69="","",VLOOKUP(BR69,'Extrato 1'!$S$3:$U$72,3,0))</f>
        <v/>
      </c>
      <c r="BT69" s="2" t="str">
        <f>IF(BR69="","",BS69&amp;" ("&amp;VLOOKUP(BR69,'Extrato 1'!$S$3:$U$72,2,0)&amp;")")</f>
        <v/>
      </c>
      <c r="BU69" s="19" t="str">
        <f>IF('Extrato 1'!D69='Extrato 1'!$EH$5,'Extrato 1'!E69,"")</f>
        <v/>
      </c>
      <c r="BV69" s="19" t="str">
        <f>IF(BU69="","-",'Extrato 1'!$S69)</f>
        <v>-</v>
      </c>
      <c r="BW69" s="19" t="str">
        <v/>
      </c>
      <c r="BX69" s="19" t="str">
        <f>IF(BW69="","",VLOOKUP(BW69,'Extrato 1'!$S$3:$U$72,3,0))</f>
        <v/>
      </c>
      <c r="BY69" s="2" t="str">
        <f>IF(BW69="","",BX69&amp;" ("&amp;VLOOKUP(BW69,'Extrato 1'!$S$3:$U$72,2,0)&amp;")")</f>
        <v/>
      </c>
      <c r="BZ69" s="19" t="str">
        <f>IF('Extrato 1'!D69='Extrato 1'!$EH$6,'Extrato 1'!E69,"")</f>
        <v/>
      </c>
      <c r="CA69" s="19" t="str">
        <f>IF(BZ69="","-",'Extrato 1'!$S69)</f>
        <v>-</v>
      </c>
      <c r="CB69" s="19" t="str">
        <v/>
      </c>
      <c r="CC69" s="19" t="str">
        <f>IF(CB69="","",VLOOKUP(CB69,'Extrato 1'!$S$3:$U$72,3,0))</f>
        <v/>
      </c>
      <c r="CD69" s="2" t="str">
        <f>IF(CB69="","",CC69&amp;" ("&amp;VLOOKUP(CB69,'Extrato 1'!$S$3:$U$72,2,0)&amp;")")</f>
        <v/>
      </c>
      <c r="CE69" s="19" t="str">
        <f>IF('Extrato 1'!D69='Extrato 1'!$EH$7,'Extrato 1'!E69,"")</f>
        <v/>
      </c>
      <c r="CF69" s="19" t="str">
        <f>IF(CE69="","-",'Extrato 1'!$S69)</f>
        <v>-</v>
      </c>
      <c r="CG69" s="19" t="str">
        <v/>
      </c>
      <c r="CH69" s="19" t="str">
        <f>IF(CG69="","",VLOOKUP(CG69,'Extrato 1'!$S$3:$U$72,3,0))</f>
        <v/>
      </c>
      <c r="CI69" s="2" t="str">
        <f>IF(CG69="","",CH69&amp;" ("&amp;VLOOKUP(CG69,'Extrato 1'!$S$3:$U$72,2,0)&amp;")")</f>
        <v/>
      </c>
      <c r="CJ69" s="19" t="str">
        <f>IF('Extrato 1'!D69='Extrato 1'!$EH$8,'Extrato 1'!E69,"")</f>
        <v/>
      </c>
      <c r="CK69" s="19" t="str">
        <f>IF(CJ69="","-",'Extrato 1'!$S69)</f>
        <v>-</v>
      </c>
      <c r="CL69" s="19" t="str">
        <v/>
      </c>
      <c r="CM69" s="19" t="str">
        <f>IF(CL69="","",VLOOKUP(CL69,'Extrato 1'!$S$3:$U$72,3,0))</f>
        <v/>
      </c>
      <c r="CN69" s="2" t="str">
        <f>IF(CL69="","",CM69&amp;" ("&amp;VLOOKUP(CL69,'Extrato 1'!$S$3:$U$72,2,0)&amp;")")</f>
        <v/>
      </c>
      <c r="CO69" s="19" t="str">
        <f>IF('Extrato 1'!D69='Extrato 1'!$EH$9,'Extrato 1'!E69,"")</f>
        <v/>
      </c>
      <c r="CP69" s="19" t="str">
        <f>IF(CO69="","-",'Extrato 1'!$S69)</f>
        <v>-</v>
      </c>
      <c r="CQ69" s="19" t="str">
        <v/>
      </c>
      <c r="CR69" s="19" t="str">
        <f>IF(CQ69="","",VLOOKUP(CQ69,'Extrato 1'!$S$3:$U$72,3,0))</f>
        <v/>
      </c>
      <c r="CS69" s="2" t="str">
        <f>IF(CQ69="","",CR69&amp;" ("&amp;VLOOKUP(CQ69,'Extrato 1'!$S$3:$U$72,2,0)&amp;")")</f>
        <v/>
      </c>
      <c r="CU69" s="19">
        <f>IF('Extrato 1'!D69='Extrato 1'!$EJ$3,'Extrato 1'!E69,"")</f>
        <v>0</v>
      </c>
      <c r="CV69" s="19" t="str">
        <f>IF(CU69="","-",'Extrato 1'!S69)</f>
        <v/>
      </c>
      <c r="CW69" s="19" t="str">
        <v/>
      </c>
      <c r="CX69" s="19" t="str">
        <f>IF(CW69="","",VLOOKUP(CW69,'Extrato 1'!$S$3:$U$72,3,0))</f>
        <v/>
      </c>
      <c r="CY69" s="2" t="str">
        <f>IF(CW69="","",CX69&amp;" ("&amp;VLOOKUP(CW69,'Extrato 1'!$S$3:$U$72,2,0)&amp;")")</f>
        <v/>
      </c>
      <c r="CZ69" s="19">
        <f>IF('Extrato 1'!D69='Extrato 1'!$EJ$4,'Extrato 1'!E69,"")</f>
        <v>0</v>
      </c>
      <c r="DA69" s="19" t="str">
        <f>IF(CZ69="","-",'Extrato 1'!$S69)</f>
        <v/>
      </c>
      <c r="DB69" s="19" t="str">
        <v/>
      </c>
      <c r="DC69" s="19" t="str">
        <f>IF(DB69="","",VLOOKUP(DB69,'Extrato 1'!$S$3:$U$72,3,0))</f>
        <v/>
      </c>
      <c r="DD69" s="2" t="str">
        <f>IF(DB69="","",DC69&amp;" ("&amp;VLOOKUP(DB69,'Extrato 1'!$S$3:$U$72,2,0)&amp;")")</f>
        <v/>
      </c>
      <c r="DE69" s="19">
        <f>IF('Extrato 1'!D69='Extrato 1'!$EJ$5,'Extrato 1'!E69,"")</f>
        <v>0</v>
      </c>
      <c r="DF69" s="19" t="str">
        <f>IF(DE69="","-",'Extrato 1'!$S69)</f>
        <v/>
      </c>
      <c r="DG69" s="19" t="str">
        <v/>
      </c>
      <c r="DH69" s="19" t="str">
        <f>IF(DG69="","",VLOOKUP(DG69,'Extrato 1'!$S$3:$U$72,3,0))</f>
        <v/>
      </c>
      <c r="DI69" s="2" t="str">
        <f>IF(DG69="","",DH69&amp;" ("&amp;VLOOKUP(DG69,'Extrato 1'!$S$3:$U$72,2,0)&amp;")")</f>
        <v/>
      </c>
      <c r="DJ69" s="19">
        <f>IF('Extrato 1'!D69='Extrato 1'!$EJ$6,'Extrato 1'!E69,"")</f>
        <v>0</v>
      </c>
      <c r="DK69" s="19" t="str">
        <f>IF(DJ69="","-",'Extrato 1'!$S69)</f>
        <v/>
      </c>
      <c r="DL69" s="19" t="str">
        <v/>
      </c>
      <c r="DM69" s="19" t="str">
        <f>IF(DL69="","",VLOOKUP(DL69,'Extrato 1'!$S$3:$U$72,3,0))</f>
        <v/>
      </c>
      <c r="DN69" s="2" t="str">
        <f>IF(DL69="","",DM69&amp;" ("&amp;VLOOKUP(DL69,'Extrato 1'!$S$3:$U$72,2,0)&amp;")")</f>
        <v/>
      </c>
      <c r="DO69" s="19">
        <f>IF('Extrato 1'!D69='Extrato 1'!$EJ$7,'Extrato 1'!E69,"")</f>
        <v>0</v>
      </c>
      <c r="DP69" s="19" t="str">
        <f>IF(DO69="","-",'Extrato 1'!$S69)</f>
        <v/>
      </c>
      <c r="DQ69" s="19" t="str">
        <v/>
      </c>
      <c r="DR69" s="19" t="str">
        <f>IF(DQ69="","",VLOOKUP(DQ69,'Extrato 1'!$S$3:$U$72,3,0))</f>
        <v/>
      </c>
      <c r="DS69" s="2" t="str">
        <f>IF(DQ69="","",DR69&amp;" ("&amp;VLOOKUP(DQ69,'Extrato 1'!$S$3:$U$72,2,0)&amp;")")</f>
        <v/>
      </c>
      <c r="DT69" s="19">
        <f>IF('Extrato 1'!D69='Extrato 1'!$EJ$8,'Extrato 1'!E69,"")</f>
        <v>0</v>
      </c>
      <c r="DU69" s="19" t="str">
        <f>IF(DT69="","-",'Extrato 1'!$S69)</f>
        <v/>
      </c>
      <c r="DV69" s="19" t="str">
        <v/>
      </c>
      <c r="DW69" s="19" t="str">
        <f>IF(DV69="","",VLOOKUP(DV69,'Extrato 1'!$S$3:$U$72,3,0))</f>
        <v/>
      </c>
      <c r="DX69" s="2" t="str">
        <f>IF(DV69="","",DW69&amp;" ("&amp;VLOOKUP(DV69,'Extrato 1'!$S$3:$U$72,2,0)&amp;")")</f>
        <v/>
      </c>
      <c r="DY69" s="19">
        <f>IF('Extrato 1'!D69='Extrato 1'!$EJ$9,'Extrato 1'!E69,"")</f>
        <v>0</v>
      </c>
      <c r="DZ69" s="19" t="str">
        <f>IF(DY69="","-",'Extrato 1'!$S69)</f>
        <v/>
      </c>
      <c r="EA69" s="19" t="str">
        <v/>
      </c>
      <c r="EB69" s="19" t="str">
        <f>IF(EA69="","",VLOOKUP(EA69,'Extrato 1'!$S$3:$U$72,3,0))</f>
        <v/>
      </c>
      <c r="EC69" s="2" t="str">
        <f>IF(EA69="","",EB69&amp;" ("&amp;VLOOKUP(EA69,'Extrato 1'!$S$3:$U$72,2,0)&amp;")")</f>
        <v/>
      </c>
      <c r="FM69" s="78">
        <v>67</v>
      </c>
      <c r="FN69" s="78" t="str">
        <f>IF('Extrato 1'!$FG$13='Extrato 1'!$GB$29,'Extrato 1'!AE69,IF('Extrato 1'!$FG$13='Extrato 1'!$GC$29,'Extrato 1'!BO69,IF('Extrato 1'!$FG$13='Extrato 1'!$EJ$2,'Extrato 1'!CY69,"")))</f>
        <v/>
      </c>
      <c r="FO69" s="78">
        <v>67</v>
      </c>
      <c r="FP69" s="78" t="str">
        <f>IF('Extrato 1'!$FG$13='Extrato 1'!$GB$29,'Extrato 1'!AJ69,IF('Extrato 1'!$FG$13='Extrato 1'!$GC$29,'Extrato 1'!BT69,IF('Extrato 1'!$FG$13='Extrato 1'!$EJ$2,'Extrato 1'!DD69,"")))</f>
        <v/>
      </c>
      <c r="FQ69" s="78">
        <v>67</v>
      </c>
      <c r="FR69" s="78" t="str">
        <f>IF('Extrato 1'!$FG$13='Extrato 1'!$GB$29,'Extrato 1'!AO69,IF('Extrato 1'!$FG$13='Extrato 1'!$GC$29,'Extrato 1'!BY69,IF('Extrato 1'!$FG$13='Extrato 1'!$EJ$2,'Extrato 1'!DI69,"")))</f>
        <v/>
      </c>
      <c r="FS69" s="78">
        <v>67</v>
      </c>
      <c r="FT69" s="78" t="str">
        <f>IF('Extrato 1'!$FG$13='Extrato 1'!$GB$29,'Extrato 1'!AT69,IF('Extrato 1'!$FG$13='Extrato 1'!$GC$29,'Extrato 1'!CD69,IF('Extrato 1'!$FG$13='Extrato 1'!$EJ$2,'Extrato 1'!DN69,"")))</f>
        <v/>
      </c>
      <c r="FU69" s="78">
        <v>67</v>
      </c>
      <c r="FV69" s="78" t="str">
        <f>IF('Extrato 1'!$FG$13='Extrato 1'!$GB$29,'Extrato 1'!AY69,IF('Extrato 1'!$FG$13='Extrato 1'!$GC$29,'Extrato 1'!CI69,IF('Extrato 1'!$FG$13='Extrato 1'!$EJ$2,'Extrato 1'!DS69,"")))</f>
        <v/>
      </c>
      <c r="FW69" s="78">
        <v>67</v>
      </c>
      <c r="FX69" s="78" t="str">
        <f>IF('Extrato 1'!$FG$13='Extrato 1'!$GB$29,'Extrato 1'!BD69,IF('Extrato 1'!$FG$13='Extrato 1'!$GC$29,'Extrato 1'!CN69,IF('Extrato 1'!$FG$13='Extrato 1'!$EJ$2,'Extrato 1'!DX69,"")))</f>
        <v/>
      </c>
      <c r="FY69" s="78">
        <v>67</v>
      </c>
      <c r="FZ69" s="78" t="str">
        <f>IF('Extrato 1'!$FG$13='Extrato 1'!$GB$29,'Extrato 1'!BI69,IF('Extrato 1'!$FG$13='Extrato 1'!$GC$29,'Extrato 1'!CS69,IF('Extrato 1'!$FG$13='Extrato 1'!$EJ$2,'Extrato 1'!EC69,"")))</f>
        <v/>
      </c>
      <c r="MB69" s="32">
        <f t="shared" ref="MB69:MB74" si="27">IF(C67=0,"",C67)</f>
        <v>65</v>
      </c>
      <c r="MC69" s="32">
        <v>67</v>
      </c>
      <c r="MD69" s="32" t="str">
        <f>IF('Extrato 1'!X67=0,"",'Extrato 1'!X67)</f>
        <v/>
      </c>
      <c r="ME69" s="32"/>
      <c r="MF69" s="32"/>
      <c r="MG69" s="32"/>
      <c r="MH69" s="32"/>
      <c r="MI69" s="32"/>
      <c r="MJ69" s="32"/>
      <c r="MK69" s="32"/>
      <c r="ML69" s="32"/>
      <c r="MM69" s="32"/>
      <c r="MN69" s="32"/>
      <c r="MO69" s="32"/>
      <c r="MP69" s="32"/>
      <c r="MQ69" s="32"/>
      <c r="MR69" s="32"/>
      <c r="MS69" s="32"/>
      <c r="MT69" s="32"/>
      <c r="MU69" s="32"/>
      <c r="MV69" s="32"/>
      <c r="MW69" s="32"/>
      <c r="MX69" s="32"/>
      <c r="MY69" s="32"/>
      <c r="MZ69" s="32"/>
      <c r="NA69" s="32"/>
      <c r="NB69" s="32"/>
      <c r="NC69" s="32"/>
      <c r="ND69" s="32"/>
      <c r="NE69" s="32"/>
    </row>
    <row r="70" spans="2:369" ht="15" customHeight="1" x14ac:dyDescent="0.25">
      <c r="B70" s="19">
        <f>'Extrato 1'!MC72</f>
        <v>70</v>
      </c>
      <c r="C70" s="7">
        <f>Esboço!AX68</f>
        <v>68</v>
      </c>
      <c r="D70" s="4"/>
      <c r="E70" s="3"/>
      <c r="F70" s="19" t="str">
        <f t="shared" si="20"/>
        <v>-</v>
      </c>
      <c r="G70" s="19" t="str">
        <f t="shared" si="21"/>
        <v>-</v>
      </c>
      <c r="H70" s="22" t="str">
        <v/>
      </c>
      <c r="I70" s="22" t="str">
        <v/>
      </c>
      <c r="J70" s="76" t="str">
        <f>IFERROR(IF('Análise Quantitativa'!$D$30="Máximo",RANK(D70,$D$3:$D$72,0),IF('Análise Quantitativa'!$D$30="Mínimo",RANK(D70,$D$3:$D$72,1),IF('Análise Quantitativa'!$D$30="- Mínimo",RANK(D70,$D$3:$D$72,1),""))),"")</f>
        <v/>
      </c>
      <c r="K70" s="76" t="str">
        <f>IFERROR(IF('Análise Quantitativa'!$D$30="Máximo",_xlfn.RANK.EQ(D70,$D$3:$D$72,0)+COUNTIF($D$3:D70,D70)-1,IF('Análise Quantitativa'!$D$30="Mínimo",_xlfn.RANK.EQ(D70,$D$3:$D$72,1)+COUNTIF($D$3:D70,D70)-1,IF('Análise Quantitativa'!$D$30="- Mínimo",_xlfn.RANK.EQ(D70,$D$3:$D$72,1)+COUNTIF($D$3:D70,D70)-1,""))),"")</f>
        <v/>
      </c>
      <c r="L70" s="6" t="str">
        <f>IFERROR(IF(ISBLANK(D70),"",IF(AND(D70&gt;'Extrato 1'!$EW$3),'Extrato 1'!$HR$2,IF(AND(D70&lt;'Extrato 1'!$EX$3),'Extrato 1'!$HQ$2,'Extrato 1'!$HP$2))),"")</f>
        <v/>
      </c>
      <c r="M70" s="6" t="e">
        <f>IF((((IF(AND('Extrato 1'!D70&gt;'Extrato 1'!$EW$3),(('Extrato 1'!$EW$3-'Extrato 1'!D70)/'Extrato 1'!D70),IF(AND('Extrato 1'!D70&lt;'Extrato 1'!$EX$3),(('Extrato 1'!$EX$3-'Extrato 1'!D70)/'Extrato 1'!D70),'Extrato 1'!$HW$2)))))&lt;0,IF(AND('Extrato 1'!D70&gt;'Extrato 1'!$EW$3),(('Extrato 1'!$EW$3-'Extrato 1'!D70)/'Extrato 1'!D70),IF(AND('Extrato 1'!D70&lt;'Extrato 1'!$EX$3),(('Extrato 1'!$EX$3-'Extrato 1'!D70)/'Extrato 1'!D70),'Extrato 1'!$HW$2))*-1,IF(AND('Extrato 1'!D70&gt;'Extrato 1'!$EW$3),(('Extrato 1'!$EW$3-'Extrato 1'!D70)/'Extrato 1'!D70),IF(AND('Extrato 1'!D70&lt;'Extrato 1'!$EX$3),(('Extrato 1'!$EX$3-'Extrato 1'!D70)/'Extrato 1'!D70),'Extrato 1'!$HW$2)))</f>
        <v>#DIV/0!</v>
      </c>
      <c r="N70" s="6" t="str">
        <f>IF(AND(D70&gt;'Extrato 1'!$EW$3),M70,"")</f>
        <v/>
      </c>
      <c r="O70" s="6" t="e">
        <f>IF(D70&lt;'Extrato 1'!$EX$3,M70,"")</f>
        <v>#DIV/0!</v>
      </c>
      <c r="P70" s="5" t="str">
        <f>IF('Extrato 1'!L70='Extrato 1'!$HP$2,'Extrato 1'!D70,"")</f>
        <v/>
      </c>
      <c r="Q70" s="4" t="str">
        <f>IF(ISNA(HLOOKUP($Q$2,'Extrato 1'!$ME$3:$NE$74,B70,0)),"",IF(HLOOKUP($Q$2,'Extrato 1'!$ME$3:$NE$74,B70,0)="","",IF(HLOOKUP($Q$2,'Extrato 1'!$ME$3:$NE$74,B70,0)=0,"",HLOOKUP($Q$2,'Extrato 1'!$ME$3:$NE$74,B70,0))))</f>
        <v/>
      </c>
      <c r="S70" s="77" t="str">
        <f t="shared" si="26"/>
        <v/>
      </c>
      <c r="T70" s="19" t="str">
        <f t="shared" si="22"/>
        <v/>
      </c>
      <c r="U70" s="3"/>
      <c r="V70" s="19" t="str">
        <f t="shared" si="23"/>
        <v/>
      </c>
      <c r="X70" s="19" t="str">
        <f t="shared" si="24"/>
        <v/>
      </c>
      <c r="Y70" s="19" t="str">
        <f t="shared" si="25"/>
        <v/>
      </c>
      <c r="AA70" s="19" t="str">
        <f>IF('Extrato 1'!D70='Extrato 1'!$EF$3,'Extrato 1'!E70,"")</f>
        <v/>
      </c>
      <c r="AB70" s="19" t="str">
        <f>IF(AA70="","-",'Extrato 1'!S70)</f>
        <v>-</v>
      </c>
      <c r="AC70" s="19" t="str">
        <v/>
      </c>
      <c r="AD70" s="19" t="str">
        <f>IF(AC70="","",VLOOKUP(AC70,'Extrato 1'!$S$3:$U$72,3,0))</f>
        <v/>
      </c>
      <c r="AE70" s="2" t="str">
        <f>IF(AC70="","",AD70&amp;" ("&amp;VLOOKUP(AC70,'Extrato 1'!$S$3:$U$72,2,0)&amp;")")</f>
        <v/>
      </c>
      <c r="AF70" s="19" t="str">
        <f>IF('Extrato 1'!D70='Extrato 1'!$EF$4,'Extrato 1'!E70,"")</f>
        <v/>
      </c>
      <c r="AG70" s="19" t="str">
        <f>IF(AF70="","-",'Extrato 1'!$S70)</f>
        <v>-</v>
      </c>
      <c r="AH70" s="19" t="str">
        <v/>
      </c>
      <c r="AI70" s="19" t="str">
        <f>IF(AH70="","",VLOOKUP(AH70,'Extrato 1'!$S$3:$U$72,3,0))</f>
        <v/>
      </c>
      <c r="AJ70" s="2" t="str">
        <f>IF(AH70="","",AI70&amp;" ("&amp;VLOOKUP(AH70,'Extrato 1'!$S$3:$U$72,2,0)&amp;")")</f>
        <v/>
      </c>
      <c r="AK70" s="19" t="str">
        <f>IF('Extrato 1'!D70='Extrato 1'!$EF$5,'Extrato 1'!E70,"")</f>
        <v/>
      </c>
      <c r="AL70" s="19" t="str">
        <f>IF(AK70="","-",'Extrato 1'!$S70)</f>
        <v>-</v>
      </c>
      <c r="AM70" s="19" t="str">
        <v/>
      </c>
      <c r="AN70" s="19" t="str">
        <f>IF(AM70="","",VLOOKUP(AM70,'Extrato 1'!$S$3:$U$72,3,0))</f>
        <v/>
      </c>
      <c r="AO70" s="2" t="str">
        <f>IF(AM70="","",AN70&amp;" ("&amp;VLOOKUP(AM70,'Extrato 1'!$S$3:$U$72,2,0)&amp;")")</f>
        <v/>
      </c>
      <c r="AP70" s="19" t="str">
        <f>IF('Extrato 1'!D70='Extrato 1'!$EF$6,'Extrato 1'!E70,"")</f>
        <v/>
      </c>
      <c r="AQ70" s="19" t="str">
        <f>IF(AP70="","-",'Extrato 1'!$S70)</f>
        <v>-</v>
      </c>
      <c r="AR70" s="19" t="str">
        <v/>
      </c>
      <c r="AS70" s="19" t="str">
        <f>IF(AR70="","",VLOOKUP(AR70,'Extrato 1'!$S$3:$U$72,3,0))</f>
        <v/>
      </c>
      <c r="AT70" s="2" t="str">
        <f>IF(AR70="","",AS70&amp;" ("&amp;VLOOKUP(AR70,'Extrato 1'!$S$3:$U$72,2,0)&amp;")")</f>
        <v/>
      </c>
      <c r="AU70" s="19" t="str">
        <f>IF('Extrato 1'!D70='Extrato 1'!$EF$7,'Extrato 1'!E70,"")</f>
        <v/>
      </c>
      <c r="AV70" s="19" t="str">
        <f>IF(AU70="","-",'Extrato 1'!$S70)</f>
        <v>-</v>
      </c>
      <c r="AW70" s="19" t="str">
        <v/>
      </c>
      <c r="AX70" s="19" t="str">
        <f>IF(AW70="","",VLOOKUP(AW70,'Extrato 1'!$S$3:$U$72,3,0))</f>
        <v/>
      </c>
      <c r="AY70" s="2" t="str">
        <f>IF(AW70="","",AX70&amp;" ("&amp;VLOOKUP(AW70,'Extrato 1'!$S$3:$U$72,2,0)&amp;")")</f>
        <v/>
      </c>
      <c r="AZ70" s="19" t="str">
        <f>IF('Extrato 1'!D70='Extrato 1'!$EF$8,'Extrato 1'!E70,"")</f>
        <v/>
      </c>
      <c r="BA70" s="19" t="str">
        <f>IF(AZ70="","-",'Extrato 1'!$S70)</f>
        <v>-</v>
      </c>
      <c r="BB70" s="19" t="str">
        <v/>
      </c>
      <c r="BC70" s="19" t="str">
        <f>IF(BB70="","",VLOOKUP(BB70,'Extrato 1'!$S$3:$U$72,3,0))</f>
        <v/>
      </c>
      <c r="BD70" s="2" t="str">
        <f>IF(BB70="","",BC70&amp;" ("&amp;VLOOKUP(BB70,'Extrato 1'!$S$3:$U$72,2,0)&amp;")")</f>
        <v/>
      </c>
      <c r="BE70" s="19" t="str">
        <f>IF('Extrato 1'!D70='Extrato 1'!$EF$9,'Extrato 1'!E70,"")</f>
        <v/>
      </c>
      <c r="BF70" s="19" t="str">
        <f>IF(BE70="","-",'Extrato 1'!$S70)</f>
        <v>-</v>
      </c>
      <c r="BG70" s="19" t="str">
        <v/>
      </c>
      <c r="BH70" s="19" t="str">
        <f>IF(BG70="","",VLOOKUP(BG70,'Extrato 1'!$S$3:$U$72,3,0))</f>
        <v/>
      </c>
      <c r="BI70" s="2" t="str">
        <f>IF(BG70="","",BH70&amp;" ("&amp;VLOOKUP(BG70,'Extrato 1'!$S$3:$U$72,2,0)&amp;")")</f>
        <v/>
      </c>
      <c r="BK70" s="19" t="str">
        <f>IF('Extrato 1'!D70='Extrato 1'!$EH$3,'Extrato 1'!E70,"")</f>
        <v/>
      </c>
      <c r="BL70" s="19" t="str">
        <f>IF(BK70="","-",'Extrato 1'!S70)</f>
        <v>-</v>
      </c>
      <c r="BM70" s="19" t="str">
        <v/>
      </c>
      <c r="BN70" s="19" t="str">
        <f>IF(BM70="","",VLOOKUP(BM70,'Extrato 1'!$S$3:$U$72,3,0))</f>
        <v/>
      </c>
      <c r="BO70" s="2" t="str">
        <f>IF(BM70="","",BN70&amp;" ("&amp;VLOOKUP(BM70,'Extrato 1'!$S$3:$U$72,2,0)&amp;")")</f>
        <v/>
      </c>
      <c r="BP70" s="19" t="str">
        <f>IF('Extrato 1'!D70='Extrato 1'!$EH$4,'Extrato 1'!E70,"")</f>
        <v/>
      </c>
      <c r="BQ70" s="19" t="str">
        <f>IF(BP70="","-",'Extrato 1'!$S70)</f>
        <v>-</v>
      </c>
      <c r="BR70" s="19" t="str">
        <v/>
      </c>
      <c r="BS70" s="19" t="str">
        <f>IF(BR70="","",VLOOKUP(BR70,'Extrato 1'!$S$3:$U$72,3,0))</f>
        <v/>
      </c>
      <c r="BT70" s="2" t="str">
        <f>IF(BR70="","",BS70&amp;" ("&amp;VLOOKUP(BR70,'Extrato 1'!$S$3:$U$72,2,0)&amp;")")</f>
        <v/>
      </c>
      <c r="BU70" s="19" t="str">
        <f>IF('Extrato 1'!D70='Extrato 1'!$EH$5,'Extrato 1'!E70,"")</f>
        <v/>
      </c>
      <c r="BV70" s="19" t="str">
        <f>IF(BU70="","-",'Extrato 1'!$S70)</f>
        <v>-</v>
      </c>
      <c r="BW70" s="19" t="str">
        <v/>
      </c>
      <c r="BX70" s="19" t="str">
        <f>IF(BW70="","",VLOOKUP(BW70,'Extrato 1'!$S$3:$U$72,3,0))</f>
        <v/>
      </c>
      <c r="BY70" s="2" t="str">
        <f>IF(BW70="","",BX70&amp;" ("&amp;VLOOKUP(BW70,'Extrato 1'!$S$3:$U$72,2,0)&amp;")")</f>
        <v/>
      </c>
      <c r="BZ70" s="19" t="str">
        <f>IF('Extrato 1'!D70='Extrato 1'!$EH$6,'Extrato 1'!E70,"")</f>
        <v/>
      </c>
      <c r="CA70" s="19" t="str">
        <f>IF(BZ70="","-",'Extrato 1'!$S70)</f>
        <v>-</v>
      </c>
      <c r="CB70" s="19" t="str">
        <v/>
      </c>
      <c r="CC70" s="19" t="str">
        <f>IF(CB70="","",VLOOKUP(CB70,'Extrato 1'!$S$3:$U$72,3,0))</f>
        <v/>
      </c>
      <c r="CD70" s="2" t="str">
        <f>IF(CB70="","",CC70&amp;" ("&amp;VLOOKUP(CB70,'Extrato 1'!$S$3:$U$72,2,0)&amp;")")</f>
        <v/>
      </c>
      <c r="CE70" s="19" t="str">
        <f>IF('Extrato 1'!D70='Extrato 1'!$EH$7,'Extrato 1'!E70,"")</f>
        <v/>
      </c>
      <c r="CF70" s="19" t="str">
        <f>IF(CE70="","-",'Extrato 1'!$S70)</f>
        <v>-</v>
      </c>
      <c r="CG70" s="19" t="str">
        <v/>
      </c>
      <c r="CH70" s="19" t="str">
        <f>IF(CG70="","",VLOOKUP(CG70,'Extrato 1'!$S$3:$U$72,3,0))</f>
        <v/>
      </c>
      <c r="CI70" s="2" t="str">
        <f>IF(CG70="","",CH70&amp;" ("&amp;VLOOKUP(CG70,'Extrato 1'!$S$3:$U$72,2,0)&amp;")")</f>
        <v/>
      </c>
      <c r="CJ70" s="19" t="str">
        <f>IF('Extrato 1'!D70='Extrato 1'!$EH$8,'Extrato 1'!E70,"")</f>
        <v/>
      </c>
      <c r="CK70" s="19" t="str">
        <f>IF(CJ70="","-",'Extrato 1'!$S70)</f>
        <v>-</v>
      </c>
      <c r="CL70" s="19" t="str">
        <v/>
      </c>
      <c r="CM70" s="19" t="str">
        <f>IF(CL70="","",VLOOKUP(CL70,'Extrato 1'!$S$3:$U$72,3,0))</f>
        <v/>
      </c>
      <c r="CN70" s="2" t="str">
        <f>IF(CL70="","",CM70&amp;" ("&amp;VLOOKUP(CL70,'Extrato 1'!$S$3:$U$72,2,0)&amp;")")</f>
        <v/>
      </c>
      <c r="CO70" s="19" t="str">
        <f>IF('Extrato 1'!D70='Extrato 1'!$EH$9,'Extrato 1'!E70,"")</f>
        <v/>
      </c>
      <c r="CP70" s="19" t="str">
        <f>IF(CO70="","-",'Extrato 1'!$S70)</f>
        <v>-</v>
      </c>
      <c r="CQ70" s="19" t="str">
        <v/>
      </c>
      <c r="CR70" s="19" t="str">
        <f>IF(CQ70="","",VLOOKUP(CQ70,'Extrato 1'!$S$3:$U$72,3,0))</f>
        <v/>
      </c>
      <c r="CS70" s="2" t="str">
        <f>IF(CQ70="","",CR70&amp;" ("&amp;VLOOKUP(CQ70,'Extrato 1'!$S$3:$U$72,2,0)&amp;")")</f>
        <v/>
      </c>
      <c r="CU70" s="19">
        <f>IF('Extrato 1'!D70='Extrato 1'!$EJ$3,'Extrato 1'!E70,"")</f>
        <v>0</v>
      </c>
      <c r="CV70" s="19" t="str">
        <f>IF(CU70="","-",'Extrato 1'!S70)</f>
        <v/>
      </c>
      <c r="CW70" s="19" t="str">
        <v/>
      </c>
      <c r="CX70" s="19" t="str">
        <f>IF(CW70="","",VLOOKUP(CW70,'Extrato 1'!$S$3:$U$72,3,0))</f>
        <v/>
      </c>
      <c r="CY70" s="2" t="str">
        <f>IF(CW70="","",CX70&amp;" ("&amp;VLOOKUP(CW70,'Extrato 1'!$S$3:$U$72,2,0)&amp;")")</f>
        <v/>
      </c>
      <c r="CZ70" s="19">
        <f>IF('Extrato 1'!D70='Extrato 1'!$EJ$4,'Extrato 1'!E70,"")</f>
        <v>0</v>
      </c>
      <c r="DA70" s="19" t="str">
        <f>IF(CZ70="","-",'Extrato 1'!$S70)</f>
        <v/>
      </c>
      <c r="DB70" s="19" t="str">
        <v/>
      </c>
      <c r="DC70" s="19" t="str">
        <f>IF(DB70="","",VLOOKUP(DB70,'Extrato 1'!$S$3:$U$72,3,0))</f>
        <v/>
      </c>
      <c r="DD70" s="2" t="str">
        <f>IF(DB70="","",DC70&amp;" ("&amp;VLOOKUP(DB70,'Extrato 1'!$S$3:$U$72,2,0)&amp;")")</f>
        <v/>
      </c>
      <c r="DE70" s="19">
        <f>IF('Extrato 1'!D70='Extrato 1'!$EJ$5,'Extrato 1'!E70,"")</f>
        <v>0</v>
      </c>
      <c r="DF70" s="19" t="str">
        <f>IF(DE70="","-",'Extrato 1'!$S70)</f>
        <v/>
      </c>
      <c r="DG70" s="19" t="str">
        <v/>
      </c>
      <c r="DH70" s="19" t="str">
        <f>IF(DG70="","",VLOOKUP(DG70,'Extrato 1'!$S$3:$U$72,3,0))</f>
        <v/>
      </c>
      <c r="DI70" s="2" t="str">
        <f>IF(DG70="","",DH70&amp;" ("&amp;VLOOKUP(DG70,'Extrato 1'!$S$3:$U$72,2,0)&amp;")")</f>
        <v/>
      </c>
      <c r="DJ70" s="19">
        <f>IF('Extrato 1'!D70='Extrato 1'!$EJ$6,'Extrato 1'!E70,"")</f>
        <v>0</v>
      </c>
      <c r="DK70" s="19" t="str">
        <f>IF(DJ70="","-",'Extrato 1'!$S70)</f>
        <v/>
      </c>
      <c r="DL70" s="19" t="str">
        <v/>
      </c>
      <c r="DM70" s="19" t="str">
        <f>IF(DL70="","",VLOOKUP(DL70,'Extrato 1'!$S$3:$U$72,3,0))</f>
        <v/>
      </c>
      <c r="DN70" s="2" t="str">
        <f>IF(DL70="","",DM70&amp;" ("&amp;VLOOKUP(DL70,'Extrato 1'!$S$3:$U$72,2,0)&amp;")")</f>
        <v/>
      </c>
      <c r="DO70" s="19">
        <f>IF('Extrato 1'!D70='Extrato 1'!$EJ$7,'Extrato 1'!E70,"")</f>
        <v>0</v>
      </c>
      <c r="DP70" s="19" t="str">
        <f>IF(DO70="","-",'Extrato 1'!$S70)</f>
        <v/>
      </c>
      <c r="DQ70" s="19" t="str">
        <v/>
      </c>
      <c r="DR70" s="19" t="str">
        <f>IF(DQ70="","",VLOOKUP(DQ70,'Extrato 1'!$S$3:$U$72,3,0))</f>
        <v/>
      </c>
      <c r="DS70" s="2" t="str">
        <f>IF(DQ70="","",DR70&amp;" ("&amp;VLOOKUP(DQ70,'Extrato 1'!$S$3:$U$72,2,0)&amp;")")</f>
        <v/>
      </c>
      <c r="DT70" s="19">
        <f>IF('Extrato 1'!D70='Extrato 1'!$EJ$8,'Extrato 1'!E70,"")</f>
        <v>0</v>
      </c>
      <c r="DU70" s="19" t="str">
        <f>IF(DT70="","-",'Extrato 1'!$S70)</f>
        <v/>
      </c>
      <c r="DV70" s="19" t="str">
        <v/>
      </c>
      <c r="DW70" s="19" t="str">
        <f>IF(DV70="","",VLOOKUP(DV70,'Extrato 1'!$S$3:$U$72,3,0))</f>
        <v/>
      </c>
      <c r="DX70" s="2" t="str">
        <f>IF(DV70="","",DW70&amp;" ("&amp;VLOOKUP(DV70,'Extrato 1'!$S$3:$U$72,2,0)&amp;")")</f>
        <v/>
      </c>
      <c r="DY70" s="19">
        <f>IF('Extrato 1'!D70='Extrato 1'!$EJ$9,'Extrato 1'!E70,"")</f>
        <v>0</v>
      </c>
      <c r="DZ70" s="19" t="str">
        <f>IF(DY70="","-",'Extrato 1'!$S70)</f>
        <v/>
      </c>
      <c r="EA70" s="19" t="str">
        <v/>
      </c>
      <c r="EB70" s="19" t="str">
        <f>IF(EA70="","",VLOOKUP(EA70,'Extrato 1'!$S$3:$U$72,3,0))</f>
        <v/>
      </c>
      <c r="EC70" s="2" t="str">
        <f>IF(EA70="","",EB70&amp;" ("&amp;VLOOKUP(EA70,'Extrato 1'!$S$3:$U$72,2,0)&amp;")")</f>
        <v/>
      </c>
      <c r="FM70" s="78">
        <v>68</v>
      </c>
      <c r="FN70" s="78" t="str">
        <f>IF('Extrato 1'!$FG$13='Extrato 1'!$GB$29,'Extrato 1'!AE70,IF('Extrato 1'!$FG$13='Extrato 1'!$GC$29,'Extrato 1'!BO70,IF('Extrato 1'!$FG$13='Extrato 1'!$EJ$2,'Extrato 1'!CY70,"")))</f>
        <v/>
      </c>
      <c r="FO70" s="78">
        <v>68</v>
      </c>
      <c r="FP70" s="78" t="str">
        <f>IF('Extrato 1'!$FG$13='Extrato 1'!$GB$29,'Extrato 1'!AJ70,IF('Extrato 1'!$FG$13='Extrato 1'!$GC$29,'Extrato 1'!BT70,IF('Extrato 1'!$FG$13='Extrato 1'!$EJ$2,'Extrato 1'!DD70,"")))</f>
        <v/>
      </c>
      <c r="FQ70" s="78">
        <v>68</v>
      </c>
      <c r="FR70" s="78" t="str">
        <f>IF('Extrato 1'!$FG$13='Extrato 1'!$GB$29,'Extrato 1'!AO70,IF('Extrato 1'!$FG$13='Extrato 1'!$GC$29,'Extrato 1'!BY70,IF('Extrato 1'!$FG$13='Extrato 1'!$EJ$2,'Extrato 1'!DI70,"")))</f>
        <v/>
      </c>
      <c r="FS70" s="78">
        <v>68</v>
      </c>
      <c r="FT70" s="78" t="str">
        <f>IF('Extrato 1'!$FG$13='Extrato 1'!$GB$29,'Extrato 1'!AT70,IF('Extrato 1'!$FG$13='Extrato 1'!$GC$29,'Extrato 1'!CD70,IF('Extrato 1'!$FG$13='Extrato 1'!$EJ$2,'Extrato 1'!DN70,"")))</f>
        <v/>
      </c>
      <c r="FU70" s="78">
        <v>68</v>
      </c>
      <c r="FV70" s="78" t="str">
        <f>IF('Extrato 1'!$FG$13='Extrato 1'!$GB$29,'Extrato 1'!AY70,IF('Extrato 1'!$FG$13='Extrato 1'!$GC$29,'Extrato 1'!CI70,IF('Extrato 1'!$FG$13='Extrato 1'!$EJ$2,'Extrato 1'!DS70,"")))</f>
        <v/>
      </c>
      <c r="FW70" s="78">
        <v>68</v>
      </c>
      <c r="FX70" s="78" t="str">
        <f>IF('Extrato 1'!$FG$13='Extrato 1'!$GB$29,'Extrato 1'!BD70,IF('Extrato 1'!$FG$13='Extrato 1'!$GC$29,'Extrato 1'!CN70,IF('Extrato 1'!$FG$13='Extrato 1'!$EJ$2,'Extrato 1'!DX70,"")))</f>
        <v/>
      </c>
      <c r="FY70" s="78">
        <v>68</v>
      </c>
      <c r="FZ70" s="78" t="str">
        <f>IF('Extrato 1'!$FG$13='Extrato 1'!$GB$29,'Extrato 1'!BI70,IF('Extrato 1'!$FG$13='Extrato 1'!$GC$29,'Extrato 1'!CS70,IF('Extrato 1'!$FG$13='Extrato 1'!$EJ$2,'Extrato 1'!EC70,"")))</f>
        <v/>
      </c>
      <c r="MB70" s="32">
        <f t="shared" si="27"/>
        <v>66</v>
      </c>
      <c r="MC70" s="32">
        <v>68</v>
      </c>
      <c r="MD70" s="32" t="str">
        <f>IF('Extrato 1'!X68=0,"",'Extrato 1'!X68)</f>
        <v/>
      </c>
      <c r="ME70" s="32"/>
      <c r="MF70" s="32"/>
      <c r="MG70" s="32"/>
      <c r="MH70" s="32"/>
      <c r="MI70" s="32"/>
      <c r="MJ70" s="32"/>
      <c r="MK70" s="32"/>
      <c r="ML70" s="32"/>
      <c r="MM70" s="32"/>
      <c r="MN70" s="32"/>
      <c r="MO70" s="32"/>
      <c r="MP70" s="32"/>
      <c r="MQ70" s="32"/>
      <c r="MR70" s="32"/>
      <c r="MS70" s="32"/>
      <c r="MT70" s="32"/>
      <c r="MU70" s="32"/>
      <c r="MV70" s="32"/>
      <c r="MW70" s="32"/>
      <c r="MX70" s="32"/>
      <c r="MY70" s="32"/>
      <c r="MZ70" s="32"/>
      <c r="NA70" s="32"/>
      <c r="NB70" s="32"/>
      <c r="NC70" s="32"/>
      <c r="ND70" s="32"/>
      <c r="NE70" s="32"/>
    </row>
    <row r="71" spans="2:369" ht="15" customHeight="1" x14ac:dyDescent="0.25">
      <c r="B71" s="19">
        <f>'Extrato 1'!MC73</f>
        <v>71</v>
      </c>
      <c r="C71" s="7">
        <f>Esboço!AX69</f>
        <v>69</v>
      </c>
      <c r="D71" s="4"/>
      <c r="E71" s="3"/>
      <c r="F71" s="19" t="str">
        <f t="shared" si="20"/>
        <v>-</v>
      </c>
      <c r="G71" s="19" t="str">
        <f t="shared" si="21"/>
        <v>-</v>
      </c>
      <c r="H71" s="22" t="str">
        <v/>
      </c>
      <c r="I71" s="22" t="str">
        <v/>
      </c>
      <c r="J71" s="76" t="str">
        <f>IFERROR(IF('Análise Quantitativa'!$D$30="Máximo",RANK(D71,$D$3:$D$72,0),IF('Análise Quantitativa'!$D$30="Mínimo",RANK(D71,$D$3:$D$72,1),IF('Análise Quantitativa'!$D$30="- Mínimo",RANK(D71,$D$3:$D$72,1),""))),"")</f>
        <v/>
      </c>
      <c r="K71" s="76" t="str">
        <f>IFERROR(IF('Análise Quantitativa'!$D$30="Máximo",_xlfn.RANK.EQ(D71,$D$3:$D$72,0)+COUNTIF($D$3:D71,D71)-1,IF('Análise Quantitativa'!$D$30="Mínimo",_xlfn.RANK.EQ(D71,$D$3:$D$72,1)+COUNTIF($D$3:D71,D71)-1,IF('Análise Quantitativa'!$D$30="- Mínimo",_xlfn.RANK.EQ(D71,$D$3:$D$72,1)+COUNTIF($D$3:D71,D71)-1,""))),"")</f>
        <v/>
      </c>
      <c r="L71" s="6" t="str">
        <f>IFERROR(IF(ISBLANK(D71),"",IF(AND(D71&gt;'Extrato 1'!$EW$3),'Extrato 1'!$HR$2,IF(AND(D71&lt;'Extrato 1'!$EX$3),'Extrato 1'!$HQ$2,'Extrato 1'!$HP$2))),"")</f>
        <v/>
      </c>
      <c r="M71" s="6" t="e">
        <f>IF((((IF(AND('Extrato 1'!D71&gt;'Extrato 1'!$EW$3),(('Extrato 1'!$EW$3-'Extrato 1'!D71)/'Extrato 1'!D71),IF(AND('Extrato 1'!D71&lt;'Extrato 1'!$EX$3),(('Extrato 1'!$EX$3-'Extrato 1'!D71)/'Extrato 1'!D71),'Extrato 1'!$HW$2)))))&lt;0,IF(AND('Extrato 1'!D71&gt;'Extrato 1'!$EW$3),(('Extrato 1'!$EW$3-'Extrato 1'!D71)/'Extrato 1'!D71),IF(AND('Extrato 1'!D71&lt;'Extrato 1'!$EX$3),(('Extrato 1'!$EX$3-'Extrato 1'!D71)/'Extrato 1'!D71),'Extrato 1'!$HW$2))*-1,IF(AND('Extrato 1'!D71&gt;'Extrato 1'!$EW$3),(('Extrato 1'!$EW$3-'Extrato 1'!D71)/'Extrato 1'!D71),IF(AND('Extrato 1'!D71&lt;'Extrato 1'!$EX$3),(('Extrato 1'!$EX$3-'Extrato 1'!D71)/'Extrato 1'!D71),'Extrato 1'!$HW$2)))</f>
        <v>#DIV/0!</v>
      </c>
      <c r="N71" s="6" t="str">
        <f>IF(AND(D71&gt;'Extrato 1'!$EW$3),M71,"")</f>
        <v/>
      </c>
      <c r="O71" s="6" t="e">
        <f>IF(D71&lt;'Extrato 1'!$EX$3,M71,"")</f>
        <v>#DIV/0!</v>
      </c>
      <c r="P71" s="5" t="str">
        <f>IF('Extrato 1'!L71='Extrato 1'!$HP$2,'Extrato 1'!D71,"")</f>
        <v/>
      </c>
      <c r="Q71" s="4" t="str">
        <f>IF(ISNA(HLOOKUP($Q$2,'Extrato 1'!$ME$3:$NE$74,B71,0)),"",IF(HLOOKUP($Q$2,'Extrato 1'!$ME$3:$NE$74,B71,0)="","",IF(HLOOKUP($Q$2,'Extrato 1'!$ME$3:$NE$74,B71,0)=0,"",HLOOKUP($Q$2,'Extrato 1'!$ME$3:$NE$74,B71,0))))</f>
        <v/>
      </c>
      <c r="S71" s="77" t="str">
        <f t="shared" si="26"/>
        <v/>
      </c>
      <c r="T71" s="19" t="str">
        <f t="shared" si="22"/>
        <v/>
      </c>
      <c r="U71" s="3"/>
      <c r="V71" s="19" t="str">
        <f t="shared" si="23"/>
        <v/>
      </c>
      <c r="X71" s="19" t="str">
        <f t="shared" si="24"/>
        <v/>
      </c>
      <c r="Y71" s="19" t="str">
        <f t="shared" si="25"/>
        <v/>
      </c>
      <c r="AA71" s="19" t="str">
        <f>IF('Extrato 1'!D71='Extrato 1'!$EF$3,'Extrato 1'!E71,"")</f>
        <v/>
      </c>
      <c r="AB71" s="19" t="str">
        <f>IF(AA71="","-",'Extrato 1'!S71)</f>
        <v>-</v>
      </c>
      <c r="AC71" s="19" t="str">
        <v/>
      </c>
      <c r="AD71" s="19" t="str">
        <f>IF(AC71="","",VLOOKUP(AC71,'Extrato 1'!$S$3:$U$72,3,0))</f>
        <v/>
      </c>
      <c r="AE71" s="2" t="str">
        <f>IF(AC71="","",AD71&amp;" ("&amp;VLOOKUP(AC71,'Extrato 1'!$S$3:$U$72,2,0)&amp;")")</f>
        <v/>
      </c>
      <c r="AF71" s="19" t="str">
        <f>IF('Extrato 1'!D71='Extrato 1'!$EF$4,'Extrato 1'!E71,"")</f>
        <v/>
      </c>
      <c r="AG71" s="19" t="str">
        <f>IF(AF71="","-",'Extrato 1'!$S71)</f>
        <v>-</v>
      </c>
      <c r="AH71" s="19" t="str">
        <v/>
      </c>
      <c r="AI71" s="19" t="str">
        <f>IF(AH71="","",VLOOKUP(AH71,'Extrato 1'!$S$3:$U$72,3,0))</f>
        <v/>
      </c>
      <c r="AJ71" s="2" t="str">
        <f>IF(AH71="","",AI71&amp;" ("&amp;VLOOKUP(AH71,'Extrato 1'!$S$3:$U$72,2,0)&amp;")")</f>
        <v/>
      </c>
      <c r="AK71" s="19" t="str">
        <f>IF('Extrato 1'!D71='Extrato 1'!$EF$5,'Extrato 1'!E71,"")</f>
        <v/>
      </c>
      <c r="AL71" s="19" t="str">
        <f>IF(AK71="","-",'Extrato 1'!$S71)</f>
        <v>-</v>
      </c>
      <c r="AM71" s="19" t="str">
        <v/>
      </c>
      <c r="AN71" s="19" t="str">
        <f>IF(AM71="","",VLOOKUP(AM71,'Extrato 1'!$S$3:$U$72,3,0))</f>
        <v/>
      </c>
      <c r="AO71" s="2" t="str">
        <f>IF(AM71="","",AN71&amp;" ("&amp;VLOOKUP(AM71,'Extrato 1'!$S$3:$U$72,2,0)&amp;")")</f>
        <v/>
      </c>
      <c r="AP71" s="19" t="str">
        <f>IF('Extrato 1'!D71='Extrato 1'!$EF$6,'Extrato 1'!E71,"")</f>
        <v/>
      </c>
      <c r="AQ71" s="19" t="str">
        <f>IF(AP71="","-",'Extrato 1'!$S71)</f>
        <v>-</v>
      </c>
      <c r="AR71" s="19" t="str">
        <v/>
      </c>
      <c r="AS71" s="19" t="str">
        <f>IF(AR71="","",VLOOKUP(AR71,'Extrato 1'!$S$3:$U$72,3,0))</f>
        <v/>
      </c>
      <c r="AT71" s="2" t="str">
        <f>IF(AR71="","",AS71&amp;" ("&amp;VLOOKUP(AR71,'Extrato 1'!$S$3:$U$72,2,0)&amp;")")</f>
        <v/>
      </c>
      <c r="AU71" s="19" t="str">
        <f>IF('Extrato 1'!D71='Extrato 1'!$EF$7,'Extrato 1'!E71,"")</f>
        <v/>
      </c>
      <c r="AV71" s="19" t="str">
        <f>IF(AU71="","-",'Extrato 1'!$S71)</f>
        <v>-</v>
      </c>
      <c r="AW71" s="19" t="str">
        <v/>
      </c>
      <c r="AX71" s="19" t="str">
        <f>IF(AW71="","",VLOOKUP(AW71,'Extrato 1'!$S$3:$U$72,3,0))</f>
        <v/>
      </c>
      <c r="AY71" s="2" t="str">
        <f>IF(AW71="","",AX71&amp;" ("&amp;VLOOKUP(AW71,'Extrato 1'!$S$3:$U$72,2,0)&amp;")")</f>
        <v/>
      </c>
      <c r="AZ71" s="19" t="str">
        <f>IF('Extrato 1'!D71='Extrato 1'!$EF$8,'Extrato 1'!E71,"")</f>
        <v/>
      </c>
      <c r="BA71" s="19" t="str">
        <f>IF(AZ71="","-",'Extrato 1'!$S71)</f>
        <v>-</v>
      </c>
      <c r="BB71" s="19" t="str">
        <v/>
      </c>
      <c r="BC71" s="19" t="str">
        <f>IF(BB71="","",VLOOKUP(BB71,'Extrato 1'!$S$3:$U$72,3,0))</f>
        <v/>
      </c>
      <c r="BD71" s="2" t="str">
        <f>IF(BB71="","",BC71&amp;" ("&amp;VLOOKUP(BB71,'Extrato 1'!$S$3:$U$72,2,0)&amp;")")</f>
        <v/>
      </c>
      <c r="BE71" s="19" t="str">
        <f>IF('Extrato 1'!D71='Extrato 1'!$EF$9,'Extrato 1'!E71,"")</f>
        <v/>
      </c>
      <c r="BF71" s="19" t="str">
        <f>IF(BE71="","-",'Extrato 1'!$S71)</f>
        <v>-</v>
      </c>
      <c r="BG71" s="19" t="str">
        <v/>
      </c>
      <c r="BH71" s="19" t="str">
        <f>IF(BG71="","",VLOOKUP(BG71,'Extrato 1'!$S$3:$U$72,3,0))</f>
        <v/>
      </c>
      <c r="BI71" s="2" t="str">
        <f>IF(BG71="","",BH71&amp;" ("&amp;VLOOKUP(BG71,'Extrato 1'!$S$3:$U$72,2,0)&amp;")")</f>
        <v/>
      </c>
      <c r="BK71" s="19" t="str">
        <f>IF('Extrato 1'!D71='Extrato 1'!$EH$3,'Extrato 1'!E71,"")</f>
        <v/>
      </c>
      <c r="BL71" s="19" t="str">
        <f>IF(BK71="","-",'Extrato 1'!S71)</f>
        <v>-</v>
      </c>
      <c r="BM71" s="19" t="str">
        <v/>
      </c>
      <c r="BN71" s="19" t="str">
        <f>IF(BM71="","",VLOOKUP(BM71,'Extrato 1'!$S$3:$U$72,3,0))</f>
        <v/>
      </c>
      <c r="BO71" s="2" t="str">
        <f>IF(BM71="","",BN71&amp;" ("&amp;VLOOKUP(BM71,'Extrato 1'!$S$3:$U$72,2,0)&amp;")")</f>
        <v/>
      </c>
      <c r="BP71" s="19" t="str">
        <f>IF('Extrato 1'!D71='Extrato 1'!$EH$4,'Extrato 1'!E71,"")</f>
        <v/>
      </c>
      <c r="BQ71" s="19" t="str">
        <f>IF(BP71="","-",'Extrato 1'!$S71)</f>
        <v>-</v>
      </c>
      <c r="BR71" s="19" t="str">
        <v/>
      </c>
      <c r="BS71" s="19" t="str">
        <f>IF(BR71="","",VLOOKUP(BR71,'Extrato 1'!$S$3:$U$72,3,0))</f>
        <v/>
      </c>
      <c r="BT71" s="2" t="str">
        <f>IF(BR71="","",BS71&amp;" ("&amp;VLOOKUP(BR71,'Extrato 1'!$S$3:$U$72,2,0)&amp;")")</f>
        <v/>
      </c>
      <c r="BU71" s="19" t="str">
        <f>IF('Extrato 1'!D71='Extrato 1'!$EH$5,'Extrato 1'!E71,"")</f>
        <v/>
      </c>
      <c r="BV71" s="19" t="str">
        <f>IF(BU71="","-",'Extrato 1'!$S71)</f>
        <v>-</v>
      </c>
      <c r="BW71" s="19" t="str">
        <v/>
      </c>
      <c r="BX71" s="19" t="str">
        <f>IF(BW71="","",VLOOKUP(BW71,'Extrato 1'!$S$3:$U$72,3,0))</f>
        <v/>
      </c>
      <c r="BY71" s="2" t="str">
        <f>IF(BW71="","",BX71&amp;" ("&amp;VLOOKUP(BW71,'Extrato 1'!$S$3:$U$72,2,0)&amp;")")</f>
        <v/>
      </c>
      <c r="BZ71" s="19" t="str">
        <f>IF('Extrato 1'!D71='Extrato 1'!$EH$6,'Extrato 1'!E71,"")</f>
        <v/>
      </c>
      <c r="CA71" s="19" t="str">
        <f>IF(BZ71="","-",'Extrato 1'!$S71)</f>
        <v>-</v>
      </c>
      <c r="CB71" s="19" t="str">
        <v/>
      </c>
      <c r="CC71" s="19" t="str">
        <f>IF(CB71="","",VLOOKUP(CB71,'Extrato 1'!$S$3:$U$72,3,0))</f>
        <v/>
      </c>
      <c r="CD71" s="2" t="str">
        <f>IF(CB71="","",CC71&amp;" ("&amp;VLOOKUP(CB71,'Extrato 1'!$S$3:$U$72,2,0)&amp;")")</f>
        <v/>
      </c>
      <c r="CE71" s="19" t="str">
        <f>IF('Extrato 1'!D71='Extrato 1'!$EH$7,'Extrato 1'!E71,"")</f>
        <v/>
      </c>
      <c r="CF71" s="19" t="str">
        <f>IF(CE71="","-",'Extrato 1'!$S71)</f>
        <v>-</v>
      </c>
      <c r="CG71" s="19" t="str">
        <v/>
      </c>
      <c r="CH71" s="19" t="str">
        <f>IF(CG71="","",VLOOKUP(CG71,'Extrato 1'!$S$3:$U$72,3,0))</f>
        <v/>
      </c>
      <c r="CI71" s="2" t="str">
        <f>IF(CG71="","",CH71&amp;" ("&amp;VLOOKUP(CG71,'Extrato 1'!$S$3:$U$72,2,0)&amp;")")</f>
        <v/>
      </c>
      <c r="CJ71" s="19" t="str">
        <f>IF('Extrato 1'!D71='Extrato 1'!$EH$8,'Extrato 1'!E71,"")</f>
        <v/>
      </c>
      <c r="CK71" s="19" t="str">
        <f>IF(CJ71="","-",'Extrato 1'!$S71)</f>
        <v>-</v>
      </c>
      <c r="CL71" s="19" t="str">
        <v/>
      </c>
      <c r="CM71" s="19" t="str">
        <f>IF(CL71="","",VLOOKUP(CL71,'Extrato 1'!$S$3:$U$72,3,0))</f>
        <v/>
      </c>
      <c r="CN71" s="2" t="str">
        <f>IF(CL71="","",CM71&amp;" ("&amp;VLOOKUP(CL71,'Extrato 1'!$S$3:$U$72,2,0)&amp;")")</f>
        <v/>
      </c>
      <c r="CO71" s="19" t="str">
        <f>IF('Extrato 1'!D71='Extrato 1'!$EH$9,'Extrato 1'!E71,"")</f>
        <v/>
      </c>
      <c r="CP71" s="19" t="str">
        <f>IF(CO71="","-",'Extrato 1'!$S71)</f>
        <v>-</v>
      </c>
      <c r="CQ71" s="19" t="str">
        <v/>
      </c>
      <c r="CR71" s="19" t="str">
        <f>IF(CQ71="","",VLOOKUP(CQ71,'Extrato 1'!$S$3:$U$72,3,0))</f>
        <v/>
      </c>
      <c r="CS71" s="2" t="str">
        <f>IF(CQ71="","",CR71&amp;" ("&amp;VLOOKUP(CQ71,'Extrato 1'!$S$3:$U$72,2,0)&amp;")")</f>
        <v/>
      </c>
      <c r="CU71" s="19">
        <f>IF('Extrato 1'!D71='Extrato 1'!$EJ$3,'Extrato 1'!E71,"")</f>
        <v>0</v>
      </c>
      <c r="CV71" s="19" t="str">
        <f>IF(CU71="","-",'Extrato 1'!S71)</f>
        <v/>
      </c>
      <c r="CW71" s="19" t="str">
        <v/>
      </c>
      <c r="CX71" s="19" t="str">
        <f>IF(CW71="","",VLOOKUP(CW71,'Extrato 1'!$S$3:$U$72,3,0))</f>
        <v/>
      </c>
      <c r="CY71" s="2" t="str">
        <f>IF(CW71="","",CX71&amp;" ("&amp;VLOOKUP(CW71,'Extrato 1'!$S$3:$U$72,2,0)&amp;")")</f>
        <v/>
      </c>
      <c r="CZ71" s="19">
        <f>IF('Extrato 1'!D71='Extrato 1'!$EJ$4,'Extrato 1'!E71,"")</f>
        <v>0</v>
      </c>
      <c r="DA71" s="19" t="str">
        <f>IF(CZ71="","-",'Extrato 1'!$S71)</f>
        <v/>
      </c>
      <c r="DB71" s="19" t="str">
        <v/>
      </c>
      <c r="DC71" s="19" t="str">
        <f>IF(DB71="","",VLOOKUP(DB71,'Extrato 1'!$S$3:$U$72,3,0))</f>
        <v/>
      </c>
      <c r="DD71" s="2" t="str">
        <f>IF(DB71="","",DC71&amp;" ("&amp;VLOOKUP(DB71,'Extrato 1'!$S$3:$U$72,2,0)&amp;")")</f>
        <v/>
      </c>
      <c r="DE71" s="19">
        <f>IF('Extrato 1'!D71='Extrato 1'!$EJ$5,'Extrato 1'!E71,"")</f>
        <v>0</v>
      </c>
      <c r="DF71" s="19" t="str">
        <f>IF(DE71="","-",'Extrato 1'!$S71)</f>
        <v/>
      </c>
      <c r="DG71" s="19" t="str">
        <v/>
      </c>
      <c r="DH71" s="19" t="str">
        <f>IF(DG71="","",VLOOKUP(DG71,'Extrato 1'!$S$3:$U$72,3,0))</f>
        <v/>
      </c>
      <c r="DI71" s="2" t="str">
        <f>IF(DG71="","",DH71&amp;" ("&amp;VLOOKUP(DG71,'Extrato 1'!$S$3:$U$72,2,0)&amp;")")</f>
        <v/>
      </c>
      <c r="DJ71" s="19">
        <f>IF('Extrato 1'!D71='Extrato 1'!$EJ$6,'Extrato 1'!E71,"")</f>
        <v>0</v>
      </c>
      <c r="DK71" s="19" t="str">
        <f>IF(DJ71="","-",'Extrato 1'!$S71)</f>
        <v/>
      </c>
      <c r="DL71" s="19" t="str">
        <v/>
      </c>
      <c r="DM71" s="19" t="str">
        <f>IF(DL71="","",VLOOKUP(DL71,'Extrato 1'!$S$3:$U$72,3,0))</f>
        <v/>
      </c>
      <c r="DN71" s="2" t="str">
        <f>IF(DL71="","",DM71&amp;" ("&amp;VLOOKUP(DL71,'Extrato 1'!$S$3:$U$72,2,0)&amp;")")</f>
        <v/>
      </c>
      <c r="DO71" s="19">
        <f>IF('Extrato 1'!D71='Extrato 1'!$EJ$7,'Extrato 1'!E71,"")</f>
        <v>0</v>
      </c>
      <c r="DP71" s="19" t="str">
        <f>IF(DO71="","-",'Extrato 1'!$S71)</f>
        <v/>
      </c>
      <c r="DQ71" s="19" t="str">
        <v/>
      </c>
      <c r="DR71" s="19" t="str">
        <f>IF(DQ71="","",VLOOKUP(DQ71,'Extrato 1'!$S$3:$U$72,3,0))</f>
        <v/>
      </c>
      <c r="DS71" s="2" t="str">
        <f>IF(DQ71="","",DR71&amp;" ("&amp;VLOOKUP(DQ71,'Extrato 1'!$S$3:$U$72,2,0)&amp;")")</f>
        <v/>
      </c>
      <c r="DT71" s="19">
        <f>IF('Extrato 1'!D71='Extrato 1'!$EJ$8,'Extrato 1'!E71,"")</f>
        <v>0</v>
      </c>
      <c r="DU71" s="19" t="str">
        <f>IF(DT71="","-",'Extrato 1'!$S71)</f>
        <v/>
      </c>
      <c r="DV71" s="19" t="str">
        <v/>
      </c>
      <c r="DW71" s="19" t="str">
        <f>IF(DV71="","",VLOOKUP(DV71,'Extrato 1'!$S$3:$U$72,3,0))</f>
        <v/>
      </c>
      <c r="DX71" s="2" t="str">
        <f>IF(DV71="","",DW71&amp;" ("&amp;VLOOKUP(DV71,'Extrato 1'!$S$3:$U$72,2,0)&amp;")")</f>
        <v/>
      </c>
      <c r="DY71" s="19">
        <f>IF('Extrato 1'!D71='Extrato 1'!$EJ$9,'Extrato 1'!E71,"")</f>
        <v>0</v>
      </c>
      <c r="DZ71" s="19" t="str">
        <f>IF(DY71="","-",'Extrato 1'!$S71)</f>
        <v/>
      </c>
      <c r="EA71" s="19" t="str">
        <v/>
      </c>
      <c r="EB71" s="19" t="str">
        <f>IF(EA71="","",VLOOKUP(EA71,'Extrato 1'!$S$3:$U$72,3,0))</f>
        <v/>
      </c>
      <c r="EC71" s="2" t="str">
        <f>IF(EA71="","",EB71&amp;" ("&amp;VLOOKUP(EA71,'Extrato 1'!$S$3:$U$72,2,0)&amp;")")</f>
        <v/>
      </c>
      <c r="FM71" s="78">
        <v>69</v>
      </c>
      <c r="FN71" s="78" t="str">
        <f>IF('Extrato 1'!$FG$13='Extrato 1'!$GB$29,'Extrato 1'!AE71,IF('Extrato 1'!$FG$13='Extrato 1'!$GC$29,'Extrato 1'!BO71,IF('Extrato 1'!$FG$13='Extrato 1'!$EJ$2,'Extrato 1'!CY71,"")))</f>
        <v/>
      </c>
      <c r="FO71" s="78">
        <v>69</v>
      </c>
      <c r="FP71" s="78" t="str">
        <f>IF('Extrato 1'!$FG$13='Extrato 1'!$GB$29,'Extrato 1'!AJ71,IF('Extrato 1'!$FG$13='Extrato 1'!$GC$29,'Extrato 1'!BT71,IF('Extrato 1'!$FG$13='Extrato 1'!$EJ$2,'Extrato 1'!DD71,"")))</f>
        <v/>
      </c>
      <c r="FQ71" s="78">
        <v>69</v>
      </c>
      <c r="FR71" s="78" t="str">
        <f>IF('Extrato 1'!$FG$13='Extrato 1'!$GB$29,'Extrato 1'!AO71,IF('Extrato 1'!$FG$13='Extrato 1'!$GC$29,'Extrato 1'!BY71,IF('Extrato 1'!$FG$13='Extrato 1'!$EJ$2,'Extrato 1'!DI71,"")))</f>
        <v/>
      </c>
      <c r="FS71" s="78">
        <v>69</v>
      </c>
      <c r="FT71" s="78" t="str">
        <f>IF('Extrato 1'!$FG$13='Extrato 1'!$GB$29,'Extrato 1'!AT71,IF('Extrato 1'!$FG$13='Extrato 1'!$GC$29,'Extrato 1'!CD71,IF('Extrato 1'!$FG$13='Extrato 1'!$EJ$2,'Extrato 1'!DN71,"")))</f>
        <v/>
      </c>
      <c r="FU71" s="78">
        <v>69</v>
      </c>
      <c r="FV71" s="78" t="str">
        <f>IF('Extrato 1'!$FG$13='Extrato 1'!$GB$29,'Extrato 1'!AY71,IF('Extrato 1'!$FG$13='Extrato 1'!$GC$29,'Extrato 1'!CI71,IF('Extrato 1'!$FG$13='Extrato 1'!$EJ$2,'Extrato 1'!DS71,"")))</f>
        <v/>
      </c>
      <c r="FW71" s="78">
        <v>69</v>
      </c>
      <c r="FX71" s="78" t="str">
        <f>IF('Extrato 1'!$FG$13='Extrato 1'!$GB$29,'Extrato 1'!BD71,IF('Extrato 1'!$FG$13='Extrato 1'!$GC$29,'Extrato 1'!CN71,IF('Extrato 1'!$FG$13='Extrato 1'!$EJ$2,'Extrato 1'!DX71,"")))</f>
        <v/>
      </c>
      <c r="FY71" s="78">
        <v>69</v>
      </c>
      <c r="FZ71" s="78" t="str">
        <f>IF('Extrato 1'!$FG$13='Extrato 1'!$GB$29,'Extrato 1'!BI71,IF('Extrato 1'!$FG$13='Extrato 1'!$GC$29,'Extrato 1'!CS71,IF('Extrato 1'!$FG$13='Extrato 1'!$EJ$2,'Extrato 1'!EC71,"")))</f>
        <v/>
      </c>
      <c r="MB71" s="32">
        <f t="shared" si="27"/>
        <v>67</v>
      </c>
      <c r="MC71" s="32">
        <v>69</v>
      </c>
      <c r="MD71" s="32" t="str">
        <f>IF('Extrato 1'!X69=0,"",'Extrato 1'!X69)</f>
        <v/>
      </c>
      <c r="ME71" s="32"/>
      <c r="MF71" s="32"/>
      <c r="MG71" s="32"/>
      <c r="MH71" s="32"/>
      <c r="MI71" s="32"/>
      <c r="MJ71" s="32"/>
      <c r="MK71" s="32"/>
      <c r="ML71" s="32"/>
      <c r="MM71" s="32"/>
      <c r="MN71" s="32"/>
      <c r="MO71" s="32"/>
      <c r="MP71" s="32"/>
      <c r="MQ71" s="32"/>
      <c r="MR71" s="32"/>
      <c r="MS71" s="32"/>
      <c r="MT71" s="32"/>
      <c r="MU71" s="32"/>
      <c r="MV71" s="32"/>
      <c r="MW71" s="32"/>
      <c r="MX71" s="32"/>
      <c r="MY71" s="32"/>
      <c r="MZ71" s="32"/>
      <c r="NA71" s="32"/>
      <c r="NB71" s="32"/>
      <c r="NC71" s="32"/>
      <c r="ND71" s="32"/>
      <c r="NE71" s="32"/>
    </row>
    <row r="72" spans="2:369" ht="15" customHeight="1" x14ac:dyDescent="0.25">
      <c r="B72" s="19">
        <f>'Extrato 1'!MC74</f>
        <v>72</v>
      </c>
      <c r="C72" s="7">
        <f>Esboço!AX70</f>
        <v>70</v>
      </c>
      <c r="D72" s="4"/>
      <c r="E72" s="3"/>
      <c r="F72" s="19" t="str">
        <f t="shared" si="20"/>
        <v>-</v>
      </c>
      <c r="G72" s="19" t="str">
        <f t="shared" si="21"/>
        <v>-</v>
      </c>
      <c r="H72" s="22" t="str">
        <v/>
      </c>
      <c r="I72" s="22" t="str">
        <v/>
      </c>
      <c r="J72" s="76" t="str">
        <f>IFERROR(IF('Análise Quantitativa'!$D$30="Máximo",RANK(D72,$D$3:$D$72,0),IF('Análise Quantitativa'!$D$30="Mínimo",RANK(D72,$D$3:$D$72,1),IF('Análise Quantitativa'!$D$30="- Mínimo",RANK(D72,$D$3:$D$72,1),""))),"")</f>
        <v/>
      </c>
      <c r="K72" s="76" t="str">
        <f>IFERROR(IF('Análise Quantitativa'!$D$30="Máximo",_xlfn.RANK.EQ(D72,$D$3:$D$72,0)+COUNTIF($D$3:D72,D72)-1,IF('Análise Quantitativa'!$D$30="Mínimo",_xlfn.RANK.EQ(D72,$D$3:$D$72,1)+COUNTIF($D$3:D72,D72)-1,IF('Análise Quantitativa'!$D$30="- Mínimo",_xlfn.RANK.EQ(D72,$D$3:$D$72,1)+COUNTIF($D$3:D72,D72)-1,""))),"")</f>
        <v/>
      </c>
      <c r="L72" s="6" t="str">
        <f>IFERROR(IF(ISBLANK(D72),"",IF(AND(D72&gt;'Extrato 1'!$EW$3),'Extrato 1'!$HR$2,IF(AND(D72&lt;'Extrato 1'!$EX$3),'Extrato 1'!$HQ$2,'Extrato 1'!$HP$2))),"")</f>
        <v/>
      </c>
      <c r="M72" s="6" t="e">
        <f>IF((((IF(AND('Extrato 1'!D72&gt;'Extrato 1'!$EW$3),(('Extrato 1'!$EW$3-'Extrato 1'!D72)/'Extrato 1'!D72),IF(AND('Extrato 1'!D72&lt;'Extrato 1'!$EX$3),(('Extrato 1'!$EX$3-'Extrato 1'!D72)/'Extrato 1'!D72),'Extrato 1'!$HW$2)))))&lt;0,IF(AND('Extrato 1'!D72&gt;'Extrato 1'!$EW$3),(('Extrato 1'!$EW$3-'Extrato 1'!D72)/'Extrato 1'!D72),IF(AND('Extrato 1'!D72&lt;'Extrato 1'!$EX$3),(('Extrato 1'!$EX$3-'Extrato 1'!D72)/'Extrato 1'!D72),'Extrato 1'!$HW$2))*-1,IF(AND('Extrato 1'!D72&gt;'Extrato 1'!$EW$3),(('Extrato 1'!$EW$3-'Extrato 1'!D72)/'Extrato 1'!D72),IF(AND('Extrato 1'!D72&lt;'Extrato 1'!$EX$3),(('Extrato 1'!$EX$3-'Extrato 1'!D72)/'Extrato 1'!D72),'Extrato 1'!$HW$2)))</f>
        <v>#DIV/0!</v>
      </c>
      <c r="N72" s="6" t="str">
        <f>IF(AND(D72&gt;'Extrato 1'!$EW$3),M72,"")</f>
        <v/>
      </c>
      <c r="O72" s="6" t="e">
        <f>IF(D72&lt;'Extrato 1'!$EX$3,M72,"")</f>
        <v>#DIV/0!</v>
      </c>
      <c r="P72" s="5" t="str">
        <f>IF('Extrato 1'!L72='Extrato 1'!$HP$2,'Extrato 1'!D72,"")</f>
        <v/>
      </c>
      <c r="Q72" s="4" t="str">
        <f>IF(ISNA(HLOOKUP($Q$2,'Extrato 1'!$ME$3:$NE$74,B72,0)),"",IF(HLOOKUP($Q$2,'Extrato 1'!$ME$3:$NE$74,B72,0)="","",IF(HLOOKUP($Q$2,'Extrato 1'!$ME$3:$NE$74,B72,0)=0,"",HLOOKUP($Q$2,'Extrato 1'!$ME$3:$NE$74,B72,0))))</f>
        <v/>
      </c>
      <c r="S72" s="77" t="str">
        <f t="shared" si="26"/>
        <v/>
      </c>
      <c r="T72" s="19" t="str">
        <f t="shared" si="22"/>
        <v/>
      </c>
      <c r="U72" s="3"/>
      <c r="V72" s="19" t="str">
        <f t="shared" si="23"/>
        <v/>
      </c>
      <c r="X72" s="19" t="str">
        <f t="shared" si="24"/>
        <v/>
      </c>
      <c r="Y72" s="19" t="str">
        <f t="shared" si="25"/>
        <v/>
      </c>
      <c r="AA72" s="19" t="str">
        <f>IF('Extrato 1'!D72='Extrato 1'!$EF$3,'Extrato 1'!E72,"")</f>
        <v/>
      </c>
      <c r="AB72" s="19" t="str">
        <f>IF(AA72="","-",'Extrato 1'!S72)</f>
        <v>-</v>
      </c>
      <c r="AC72" s="19" t="str">
        <v/>
      </c>
      <c r="AD72" s="19" t="str">
        <f>IF(AC72="","",VLOOKUP(AC72,'Extrato 1'!$S$3:$U$72,3,0))</f>
        <v/>
      </c>
      <c r="AE72" s="2" t="str">
        <f>IF(AC72="","",AD72&amp;" ("&amp;VLOOKUP(AC72,'Extrato 1'!$S$3:$U$72,2,0)&amp;")")</f>
        <v/>
      </c>
      <c r="AF72" s="19" t="str">
        <f>IF('Extrato 1'!D72='Extrato 1'!$EF$4,'Extrato 1'!E72,"")</f>
        <v/>
      </c>
      <c r="AG72" s="19" t="str">
        <f>IF(AF72="","-",'Extrato 1'!$S72)</f>
        <v>-</v>
      </c>
      <c r="AH72" s="19" t="str">
        <v/>
      </c>
      <c r="AI72" s="19" t="str">
        <f>IF(AH72="","",VLOOKUP(AH72,'Extrato 1'!$S$3:$U$72,3,0))</f>
        <v/>
      </c>
      <c r="AJ72" s="2" t="str">
        <f>IF(AH72="","",AI72&amp;" ("&amp;VLOOKUP(AH72,'Extrato 1'!$S$3:$U$72,2,0)&amp;")")</f>
        <v/>
      </c>
      <c r="AK72" s="19" t="str">
        <f>IF('Extrato 1'!D72='Extrato 1'!$EF$5,'Extrato 1'!E72,"")</f>
        <v/>
      </c>
      <c r="AL72" s="19" t="str">
        <f>IF(AK72="","-",'Extrato 1'!$S72)</f>
        <v>-</v>
      </c>
      <c r="AM72" s="19" t="str">
        <v/>
      </c>
      <c r="AN72" s="19" t="str">
        <f>IF(AM72="","",VLOOKUP(AM72,'Extrato 1'!$S$3:$U$72,3,0))</f>
        <v/>
      </c>
      <c r="AO72" s="2" t="str">
        <f>IF(AM72="","",AN72&amp;" ("&amp;VLOOKUP(AM72,'Extrato 1'!$S$3:$U$72,2,0)&amp;")")</f>
        <v/>
      </c>
      <c r="AP72" s="19" t="str">
        <f>IF('Extrato 1'!D72='Extrato 1'!$EF$6,'Extrato 1'!E72,"")</f>
        <v/>
      </c>
      <c r="AQ72" s="19" t="str">
        <f>IF(AP72="","-",'Extrato 1'!$S72)</f>
        <v>-</v>
      </c>
      <c r="AR72" s="19" t="str">
        <v/>
      </c>
      <c r="AS72" s="19" t="str">
        <f>IF(AR72="","",VLOOKUP(AR72,'Extrato 1'!$S$3:$U$72,3,0))</f>
        <v/>
      </c>
      <c r="AT72" s="2" t="str">
        <f>IF(AR72="","",AS72&amp;" ("&amp;VLOOKUP(AR72,'Extrato 1'!$S$3:$U$72,2,0)&amp;")")</f>
        <v/>
      </c>
      <c r="AU72" s="19" t="str">
        <f>IF('Extrato 1'!D72='Extrato 1'!$EF$7,'Extrato 1'!E72,"")</f>
        <v/>
      </c>
      <c r="AV72" s="19" t="str">
        <f>IF(AU72="","-",'Extrato 1'!$S72)</f>
        <v>-</v>
      </c>
      <c r="AW72" s="19" t="str">
        <v/>
      </c>
      <c r="AX72" s="19" t="str">
        <f>IF(AW72="","",VLOOKUP(AW72,'Extrato 1'!$S$3:$U$72,3,0))</f>
        <v/>
      </c>
      <c r="AY72" s="2" t="str">
        <f>IF(AW72="","",AX72&amp;" ("&amp;VLOOKUP(AW72,'Extrato 1'!$S$3:$U$72,2,0)&amp;")")</f>
        <v/>
      </c>
      <c r="AZ72" s="19" t="str">
        <f>IF('Extrato 1'!D72='Extrato 1'!$EF$8,'Extrato 1'!E72,"")</f>
        <v/>
      </c>
      <c r="BA72" s="19" t="str">
        <f>IF(AZ72="","-",'Extrato 1'!$S72)</f>
        <v>-</v>
      </c>
      <c r="BB72" s="19" t="str">
        <v/>
      </c>
      <c r="BC72" s="19" t="str">
        <f>IF(BB72="","",VLOOKUP(BB72,'Extrato 1'!$S$3:$U$72,3,0))</f>
        <v/>
      </c>
      <c r="BD72" s="2" t="str">
        <f>IF(BB72="","",BC72&amp;" ("&amp;VLOOKUP(BB72,'Extrato 1'!$S$3:$U$72,2,0)&amp;")")</f>
        <v/>
      </c>
      <c r="BE72" s="19" t="str">
        <f>IF('Extrato 1'!D72='Extrato 1'!$EF$9,'Extrato 1'!E72,"")</f>
        <v/>
      </c>
      <c r="BF72" s="19" t="str">
        <f>IF(BE72="","-",'Extrato 1'!$S72)</f>
        <v>-</v>
      </c>
      <c r="BG72" s="19" t="str">
        <v/>
      </c>
      <c r="BH72" s="19" t="str">
        <f>IF(BG72="","",VLOOKUP(BG72,'Extrato 1'!$S$3:$U$72,3,0))</f>
        <v/>
      </c>
      <c r="BI72" s="2" t="str">
        <f>IF(BG72="","",BH72&amp;" ("&amp;VLOOKUP(BG72,'Extrato 1'!$S$3:$U$72,2,0)&amp;")")</f>
        <v/>
      </c>
      <c r="BK72" s="19" t="str">
        <f>IF('Extrato 1'!D72='Extrato 1'!$EH$3,'Extrato 1'!E72,"")</f>
        <v/>
      </c>
      <c r="BL72" s="19" t="str">
        <f>IF(BK72="","-",'Extrato 1'!S72)</f>
        <v>-</v>
      </c>
      <c r="BM72" s="19" t="str">
        <v/>
      </c>
      <c r="BN72" s="19" t="str">
        <f>IF(BM72="","",VLOOKUP(BM72,'Extrato 1'!$S$3:$U$72,3,0))</f>
        <v/>
      </c>
      <c r="BO72" s="2" t="str">
        <f>IF(BM72="","",BN72&amp;" ("&amp;VLOOKUP(BM72,'Extrato 1'!$S$3:$U$72,2,0)&amp;")")</f>
        <v/>
      </c>
      <c r="BP72" s="19" t="str">
        <f>IF('Extrato 1'!D72='Extrato 1'!$EH$4,'Extrato 1'!E72,"")</f>
        <v/>
      </c>
      <c r="BQ72" s="19" t="str">
        <f>IF(BP72="","-",'Extrato 1'!$S72)</f>
        <v>-</v>
      </c>
      <c r="BR72" s="19" t="str">
        <v/>
      </c>
      <c r="BS72" s="19" t="str">
        <f>IF(BR72="","",VLOOKUP(BR72,'Extrato 1'!$S$3:$U$72,3,0))</f>
        <v/>
      </c>
      <c r="BT72" s="2" t="str">
        <f>IF(BR72="","",BS72&amp;" ("&amp;VLOOKUP(BR72,'Extrato 1'!$S$3:$U$72,2,0)&amp;")")</f>
        <v/>
      </c>
      <c r="BU72" s="19" t="str">
        <f>IF('Extrato 1'!D72='Extrato 1'!$EH$5,'Extrato 1'!E72,"")</f>
        <v/>
      </c>
      <c r="BV72" s="19" t="str">
        <f>IF(BU72="","-",'Extrato 1'!$S72)</f>
        <v>-</v>
      </c>
      <c r="BW72" s="19" t="str">
        <v/>
      </c>
      <c r="BX72" s="19" t="str">
        <f>IF(BW72="","",VLOOKUP(BW72,'Extrato 1'!$S$3:$U$72,3,0))</f>
        <v/>
      </c>
      <c r="BY72" s="2" t="str">
        <f>IF(BW72="","",BX72&amp;" ("&amp;VLOOKUP(BW72,'Extrato 1'!$S$3:$U$72,2,0)&amp;")")</f>
        <v/>
      </c>
      <c r="BZ72" s="19" t="str">
        <f>IF('Extrato 1'!D72='Extrato 1'!$EH$6,'Extrato 1'!E72,"")</f>
        <v/>
      </c>
      <c r="CA72" s="19" t="str">
        <f>IF(BZ72="","-",'Extrato 1'!$S72)</f>
        <v>-</v>
      </c>
      <c r="CB72" s="19" t="str">
        <v/>
      </c>
      <c r="CC72" s="19" t="str">
        <f>IF(CB72="","",VLOOKUP(CB72,'Extrato 1'!$S$3:$U$72,3,0))</f>
        <v/>
      </c>
      <c r="CD72" s="2" t="str">
        <f>IF(CB72="","",CC72&amp;" ("&amp;VLOOKUP(CB72,'Extrato 1'!$S$3:$U$72,2,0)&amp;")")</f>
        <v/>
      </c>
      <c r="CE72" s="19" t="str">
        <f>IF('Extrato 1'!D72='Extrato 1'!$EH$7,'Extrato 1'!E72,"")</f>
        <v/>
      </c>
      <c r="CF72" s="19" t="str">
        <f>IF(CE72="","-",'Extrato 1'!$S72)</f>
        <v>-</v>
      </c>
      <c r="CG72" s="19" t="str">
        <v/>
      </c>
      <c r="CH72" s="19" t="str">
        <f>IF(CG72="","",VLOOKUP(CG72,'Extrato 1'!$S$3:$U$72,3,0))</f>
        <v/>
      </c>
      <c r="CI72" s="2" t="str">
        <f>IF(CG72="","",CH72&amp;" ("&amp;VLOOKUP(CG72,'Extrato 1'!$S$3:$U$72,2,0)&amp;")")</f>
        <v/>
      </c>
      <c r="CJ72" s="19" t="str">
        <f>IF('Extrato 1'!D72='Extrato 1'!$EH$8,'Extrato 1'!E72,"")</f>
        <v/>
      </c>
      <c r="CK72" s="19" t="str">
        <f>IF(CJ72="","-",'Extrato 1'!$S72)</f>
        <v>-</v>
      </c>
      <c r="CL72" s="19" t="str">
        <v/>
      </c>
      <c r="CM72" s="19" t="str">
        <f>IF(CL72="","",VLOOKUP(CL72,'Extrato 1'!$S$3:$U$72,3,0))</f>
        <v/>
      </c>
      <c r="CN72" s="2" t="str">
        <f>IF(CL72="","",CM72&amp;" ("&amp;VLOOKUP(CL72,'Extrato 1'!$S$3:$U$72,2,0)&amp;")")</f>
        <v/>
      </c>
      <c r="CO72" s="19" t="str">
        <f>IF('Extrato 1'!D72='Extrato 1'!$EH$9,'Extrato 1'!E72,"")</f>
        <v/>
      </c>
      <c r="CP72" s="19" t="str">
        <f>IF(CO72="","-",'Extrato 1'!$S72)</f>
        <v>-</v>
      </c>
      <c r="CQ72" s="19" t="str">
        <v/>
      </c>
      <c r="CR72" s="19" t="str">
        <f>IF(CQ72="","",VLOOKUP(CQ72,'Extrato 1'!$S$3:$U$72,3,0))</f>
        <v/>
      </c>
      <c r="CS72" s="2" t="str">
        <f>IF(CQ72="","",CR72&amp;" ("&amp;VLOOKUP(CQ72,'Extrato 1'!$S$3:$U$72,2,0)&amp;")")</f>
        <v/>
      </c>
      <c r="CU72" s="19">
        <f>IF('Extrato 1'!D72='Extrato 1'!$EJ$3,'Extrato 1'!E72,"")</f>
        <v>0</v>
      </c>
      <c r="CV72" s="19" t="str">
        <f>IF(CU72="","-",'Extrato 1'!S72)</f>
        <v/>
      </c>
      <c r="CW72" s="19" t="str">
        <v/>
      </c>
      <c r="CX72" s="19" t="str">
        <f>IF(CW72="","",VLOOKUP(CW72,'Extrato 1'!$S$3:$U$72,3,0))</f>
        <v/>
      </c>
      <c r="CY72" s="2" t="str">
        <f>IF(CW72="","",CX72&amp;" ("&amp;VLOOKUP(CW72,'Extrato 1'!$S$3:$U$72,2,0)&amp;")")</f>
        <v/>
      </c>
      <c r="CZ72" s="19">
        <f>IF('Extrato 1'!D72='Extrato 1'!$EJ$4,'Extrato 1'!E72,"")</f>
        <v>0</v>
      </c>
      <c r="DA72" s="19" t="str">
        <f>IF(CZ72="","-",'Extrato 1'!$S72)</f>
        <v/>
      </c>
      <c r="DB72" s="19" t="str">
        <v/>
      </c>
      <c r="DC72" s="19" t="str">
        <f>IF(DB72="","",VLOOKUP(DB72,'Extrato 1'!$S$3:$U$72,3,0))</f>
        <v/>
      </c>
      <c r="DD72" s="2" t="str">
        <f>IF(DB72="","",DC72&amp;" ("&amp;VLOOKUP(DB72,'Extrato 1'!$S$3:$U$72,2,0)&amp;")")</f>
        <v/>
      </c>
      <c r="DE72" s="19">
        <f>IF('Extrato 1'!D72='Extrato 1'!$EJ$5,'Extrato 1'!E72,"")</f>
        <v>0</v>
      </c>
      <c r="DF72" s="19" t="str">
        <f>IF(DE72="","-",'Extrato 1'!$S72)</f>
        <v/>
      </c>
      <c r="DG72" s="19" t="str">
        <v/>
      </c>
      <c r="DH72" s="19" t="str">
        <f>IF(DG72="","",VLOOKUP(DG72,'Extrato 1'!$S$3:$U$72,3,0))</f>
        <v/>
      </c>
      <c r="DI72" s="2" t="str">
        <f>IF(DG72="","",DH72&amp;" ("&amp;VLOOKUP(DG72,'Extrato 1'!$S$3:$U$72,2,0)&amp;")")</f>
        <v/>
      </c>
      <c r="DJ72" s="19">
        <f>IF('Extrato 1'!D72='Extrato 1'!$EJ$6,'Extrato 1'!E72,"")</f>
        <v>0</v>
      </c>
      <c r="DK72" s="19" t="str">
        <f>IF(DJ72="","-",'Extrato 1'!$S72)</f>
        <v/>
      </c>
      <c r="DL72" s="19" t="str">
        <v/>
      </c>
      <c r="DM72" s="19" t="str">
        <f>IF(DL72="","",VLOOKUP(DL72,'Extrato 1'!$S$3:$U$72,3,0))</f>
        <v/>
      </c>
      <c r="DN72" s="2" t="str">
        <f>IF(DL72="","",DM72&amp;" ("&amp;VLOOKUP(DL72,'Extrato 1'!$S$3:$U$72,2,0)&amp;")")</f>
        <v/>
      </c>
      <c r="DO72" s="19">
        <f>IF('Extrato 1'!D72='Extrato 1'!$EJ$7,'Extrato 1'!E72,"")</f>
        <v>0</v>
      </c>
      <c r="DP72" s="19" t="str">
        <f>IF(DO72="","-",'Extrato 1'!$S72)</f>
        <v/>
      </c>
      <c r="DQ72" s="19" t="str">
        <v/>
      </c>
      <c r="DR72" s="19" t="str">
        <f>IF(DQ72="","",VLOOKUP(DQ72,'Extrato 1'!$S$3:$U$72,3,0))</f>
        <v/>
      </c>
      <c r="DS72" s="2" t="str">
        <f>IF(DQ72="","",DR72&amp;" ("&amp;VLOOKUP(DQ72,'Extrato 1'!$S$3:$U$72,2,0)&amp;")")</f>
        <v/>
      </c>
      <c r="DT72" s="19">
        <f>IF('Extrato 1'!D72='Extrato 1'!$EJ$8,'Extrato 1'!E72,"")</f>
        <v>0</v>
      </c>
      <c r="DU72" s="19" t="str">
        <f>IF(DT72="","-",'Extrato 1'!$S72)</f>
        <v/>
      </c>
      <c r="DV72" s="19" t="str">
        <v/>
      </c>
      <c r="DW72" s="19" t="str">
        <f>IF(DV72="","",VLOOKUP(DV72,'Extrato 1'!$S$3:$U$72,3,0))</f>
        <v/>
      </c>
      <c r="DX72" s="2" t="str">
        <f>IF(DV72="","",DW72&amp;" ("&amp;VLOOKUP(DV72,'Extrato 1'!$S$3:$U$72,2,0)&amp;")")</f>
        <v/>
      </c>
      <c r="DY72" s="19">
        <f>IF('Extrato 1'!D72='Extrato 1'!$EJ$9,'Extrato 1'!E72,"")</f>
        <v>0</v>
      </c>
      <c r="DZ72" s="19" t="str">
        <f>IF(DY72="","-",'Extrato 1'!$S72)</f>
        <v/>
      </c>
      <c r="EA72" s="19" t="str">
        <v/>
      </c>
      <c r="EB72" s="19" t="str">
        <f>IF(EA72="","",VLOOKUP(EA72,'Extrato 1'!$S$3:$U$72,3,0))</f>
        <v/>
      </c>
      <c r="EC72" s="2" t="str">
        <f>IF(EA72="","",EB72&amp;" ("&amp;VLOOKUP(EA72,'Extrato 1'!$S$3:$U$72,2,0)&amp;")")</f>
        <v/>
      </c>
      <c r="FM72" s="78">
        <v>70</v>
      </c>
      <c r="FN72" s="78" t="str">
        <f>IF('Extrato 1'!$FG$13='Extrato 1'!$GB$29,'Extrato 1'!AE72,IF('Extrato 1'!$FG$13='Extrato 1'!$GC$29,'Extrato 1'!BO72,IF('Extrato 1'!$FG$13='Extrato 1'!$EJ$2,'Extrato 1'!CY72,"")))</f>
        <v/>
      </c>
      <c r="FO72" s="78">
        <v>70</v>
      </c>
      <c r="FP72" s="78" t="str">
        <f>IF('Extrato 1'!$FG$13='Extrato 1'!$GB$29,'Extrato 1'!AJ72,IF('Extrato 1'!$FG$13='Extrato 1'!$GC$29,'Extrato 1'!BT72,IF('Extrato 1'!$FG$13='Extrato 1'!$EJ$2,'Extrato 1'!DD72,"")))</f>
        <v/>
      </c>
      <c r="FQ72" s="78">
        <v>70</v>
      </c>
      <c r="FR72" s="78" t="str">
        <f>IF('Extrato 1'!$FG$13='Extrato 1'!$GB$29,'Extrato 1'!AO72,IF('Extrato 1'!$FG$13='Extrato 1'!$GC$29,'Extrato 1'!BY72,IF('Extrato 1'!$FG$13='Extrato 1'!$EJ$2,'Extrato 1'!DI72,"")))</f>
        <v/>
      </c>
      <c r="FS72" s="78">
        <v>70</v>
      </c>
      <c r="FT72" s="78" t="str">
        <f>IF('Extrato 1'!$FG$13='Extrato 1'!$GB$29,'Extrato 1'!AT72,IF('Extrato 1'!$FG$13='Extrato 1'!$GC$29,'Extrato 1'!CD72,IF('Extrato 1'!$FG$13='Extrato 1'!$EJ$2,'Extrato 1'!DN72,"")))</f>
        <v/>
      </c>
      <c r="FU72" s="78">
        <v>70</v>
      </c>
      <c r="FV72" s="78" t="str">
        <f>IF('Extrato 1'!$FG$13='Extrato 1'!$GB$29,'Extrato 1'!AY72,IF('Extrato 1'!$FG$13='Extrato 1'!$GC$29,'Extrato 1'!CI72,IF('Extrato 1'!$FG$13='Extrato 1'!$EJ$2,'Extrato 1'!DS72,"")))</f>
        <v/>
      </c>
      <c r="FW72" s="78">
        <v>70</v>
      </c>
      <c r="FX72" s="78" t="str">
        <f>IF('Extrato 1'!$FG$13='Extrato 1'!$GB$29,'Extrato 1'!BD72,IF('Extrato 1'!$FG$13='Extrato 1'!$GC$29,'Extrato 1'!CN72,IF('Extrato 1'!$FG$13='Extrato 1'!$EJ$2,'Extrato 1'!DX72,"")))</f>
        <v/>
      </c>
      <c r="FY72" s="78">
        <v>70</v>
      </c>
      <c r="FZ72" s="78" t="str">
        <f>IF('Extrato 1'!$FG$13='Extrato 1'!$GB$29,'Extrato 1'!BI72,IF('Extrato 1'!$FG$13='Extrato 1'!$GC$29,'Extrato 1'!CS72,IF('Extrato 1'!$FG$13='Extrato 1'!$EJ$2,'Extrato 1'!EC72,"")))</f>
        <v/>
      </c>
      <c r="MB72" s="32">
        <f t="shared" si="27"/>
        <v>68</v>
      </c>
      <c r="MC72" s="32">
        <v>70</v>
      </c>
      <c r="MD72" s="32" t="str">
        <f>IF('Extrato 1'!X70=0,"",'Extrato 1'!X70)</f>
        <v/>
      </c>
      <c r="ME72" s="32"/>
      <c r="MF72" s="32"/>
      <c r="MG72" s="32"/>
      <c r="MH72" s="32"/>
      <c r="MI72" s="32"/>
      <c r="MJ72" s="32"/>
      <c r="MK72" s="32"/>
      <c r="ML72" s="32"/>
      <c r="MM72" s="32"/>
      <c r="MN72" s="32"/>
      <c r="MO72" s="32"/>
      <c r="MP72" s="32"/>
      <c r="MQ72" s="32"/>
      <c r="MR72" s="32"/>
      <c r="MS72" s="32"/>
      <c r="MT72" s="32"/>
      <c r="MU72" s="32"/>
      <c r="MV72" s="32"/>
      <c r="MW72" s="32"/>
      <c r="MX72" s="32"/>
      <c r="MY72" s="32"/>
      <c r="MZ72" s="32"/>
      <c r="NA72" s="32"/>
      <c r="NB72" s="32"/>
      <c r="NC72" s="32"/>
      <c r="ND72" s="32"/>
      <c r="NE72" s="32"/>
    </row>
    <row r="73" spans="2:369" ht="15" customHeight="1" x14ac:dyDescent="0.25">
      <c r="MB73" s="32">
        <f t="shared" si="27"/>
        <v>69</v>
      </c>
      <c r="MC73" s="32">
        <v>71</v>
      </c>
      <c r="MD73" s="32" t="str">
        <f>IF('Extrato 1'!X71=0,"",'Extrato 1'!X71)</f>
        <v/>
      </c>
      <c r="ME73" s="32"/>
      <c r="MF73" s="32"/>
      <c r="MG73" s="32"/>
      <c r="MH73" s="32"/>
      <c r="MI73" s="32"/>
      <c r="MJ73" s="32"/>
      <c r="MK73" s="32"/>
      <c r="ML73" s="32"/>
      <c r="MM73" s="32"/>
      <c r="MN73" s="32"/>
      <c r="MO73" s="32"/>
      <c r="MP73" s="32"/>
      <c r="MQ73" s="32"/>
      <c r="MR73" s="32"/>
      <c r="MS73" s="32"/>
      <c r="MT73" s="32"/>
      <c r="MU73" s="32"/>
      <c r="MV73" s="32"/>
      <c r="MW73" s="32"/>
      <c r="MX73" s="32"/>
      <c r="MY73" s="32"/>
      <c r="MZ73" s="32"/>
      <c r="NA73" s="32"/>
      <c r="NB73" s="32"/>
      <c r="NC73" s="32"/>
      <c r="ND73" s="32"/>
      <c r="NE73" s="32"/>
    </row>
    <row r="74" spans="2:369" ht="15" customHeight="1" x14ac:dyDescent="0.25">
      <c r="MB74" s="32">
        <f t="shared" si="27"/>
        <v>70</v>
      </c>
      <c r="MC74" s="32">
        <v>72</v>
      </c>
      <c r="MD74" s="32" t="str">
        <f>IF('Extrato 1'!X72=0,"",'Extrato 1'!X72)</f>
        <v/>
      </c>
      <c r="ME74" s="32"/>
      <c r="MF74" s="32"/>
      <c r="MG74" s="32"/>
      <c r="MH74" s="32"/>
      <c r="MI74" s="32"/>
      <c r="MJ74" s="32"/>
      <c r="MK74" s="32"/>
      <c r="ML74" s="32"/>
      <c r="MM74" s="32"/>
      <c r="MN74" s="32"/>
      <c r="MO74" s="32"/>
      <c r="MP74" s="32"/>
      <c r="MQ74" s="32"/>
      <c r="MR74" s="32"/>
      <c r="MS74" s="32"/>
      <c r="MT74" s="32"/>
      <c r="MU74" s="32"/>
      <c r="MV74" s="32"/>
      <c r="MW74" s="32"/>
      <c r="MX74" s="32"/>
      <c r="MY74" s="32"/>
      <c r="MZ74" s="32"/>
      <c r="NA74" s="32"/>
      <c r="NB74" s="32"/>
      <c r="NC74" s="32"/>
      <c r="ND74" s="32"/>
      <c r="NE74" s="32"/>
    </row>
    <row r="75" spans="2:369" ht="15" customHeight="1" x14ac:dyDescent="0.25"/>
  </sheetData>
  <sheetProtection algorithmName="SHA-512" hashValue="el21LfHqOTVGUvfng94jFCu+tnDrMRW9ShQczlSttZrtcUvTKrvCxQiUpfWTNkf4RKSj7VSl4jmNwoPPdDjUBw==" saltValue="lmpWGTIP1/UpQv7pvugqCw==" spinCount="100000" sheet="1" objects="1" scenarios="1"/>
  <mergeCells count="72">
    <mergeCell ref="HE34:HJ34"/>
    <mergeCell ref="HK34:HP34"/>
    <mergeCell ref="HW34:IB34"/>
    <mergeCell ref="GB20:GC20"/>
    <mergeCell ref="HE24:HJ24"/>
    <mergeCell ref="HK24:HP24"/>
    <mergeCell ref="HW24:IB24"/>
    <mergeCell ref="HE29:HJ29"/>
    <mergeCell ref="HK29:HP29"/>
    <mergeCell ref="HW29:IB29"/>
    <mergeCell ref="HK9:HP9"/>
    <mergeCell ref="HW9:IB9"/>
    <mergeCell ref="EF12:EF13"/>
    <mergeCell ref="HE19:HJ19"/>
    <mergeCell ref="HK19:HP19"/>
    <mergeCell ref="HW19:IB19"/>
    <mergeCell ref="FG14:FH14"/>
    <mergeCell ref="HE14:HJ14"/>
    <mergeCell ref="HK14:HP14"/>
    <mergeCell ref="HW14:IB14"/>
    <mergeCell ref="FG9:FH9"/>
    <mergeCell ref="HE9:HJ9"/>
    <mergeCell ref="NA2:NB2"/>
    <mergeCell ref="MI2:MJ2"/>
    <mergeCell ref="MK2:ML2"/>
    <mergeCell ref="MM2:MN2"/>
    <mergeCell ref="FM2:FN2"/>
    <mergeCell ref="FO2:FP2"/>
    <mergeCell ref="FQ2:FR2"/>
    <mergeCell ref="FS2:FT2"/>
    <mergeCell ref="FU2:FV2"/>
    <mergeCell ref="FW2:FX2"/>
    <mergeCell ref="NC2:ND2"/>
    <mergeCell ref="NJ3:NK3"/>
    <mergeCell ref="FG4:FH4"/>
    <mergeCell ref="HE4:HJ4"/>
    <mergeCell ref="HK4:HP4"/>
    <mergeCell ref="HW4:IB4"/>
    <mergeCell ref="MC4:MD4"/>
    <mergeCell ref="MO2:MP2"/>
    <mergeCell ref="MQ2:MR2"/>
    <mergeCell ref="MS2:MT2"/>
    <mergeCell ref="MU2:MV2"/>
    <mergeCell ref="MW2:MX2"/>
    <mergeCell ref="MY2:MZ2"/>
    <mergeCell ref="FY2:FZ2"/>
    <mergeCell ref="ME2:MF2"/>
    <mergeCell ref="MG2:MH2"/>
    <mergeCell ref="DY2:EC2"/>
    <mergeCell ref="BU2:BY2"/>
    <mergeCell ref="BZ2:CD2"/>
    <mergeCell ref="CE2:CI2"/>
    <mergeCell ref="CJ2:CN2"/>
    <mergeCell ref="CO2:CS2"/>
    <mergeCell ref="CU2:CY2"/>
    <mergeCell ref="CZ2:DD2"/>
    <mergeCell ref="DE2:DI2"/>
    <mergeCell ref="DJ2:DN2"/>
    <mergeCell ref="DO2:DS2"/>
    <mergeCell ref="DT2:DX2"/>
    <mergeCell ref="BP2:BT2"/>
    <mergeCell ref="F2:I2"/>
    <mergeCell ref="L2:M2"/>
    <mergeCell ref="X2:Y2"/>
    <mergeCell ref="AA2:AE2"/>
    <mergeCell ref="AF2:AJ2"/>
    <mergeCell ref="AK2:AO2"/>
    <mergeCell ref="AP2:AT2"/>
    <mergeCell ref="AU2:AY2"/>
    <mergeCell ref="AZ2:BD2"/>
    <mergeCell ref="BE2:BI2"/>
    <mergeCell ref="BK2:BO2"/>
  </mergeCells>
  <dataValidations count="1">
    <dataValidation type="list" allowBlank="1" showInputMessage="1" showErrorMessage="1" sqref="NJ5:NJ7">
      <formula1>GF21:GF27</formula1>
    </dataValidation>
  </dataValidations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2</vt:i4>
      </vt:variant>
    </vt:vector>
  </HeadingPairs>
  <TitlesOfParts>
    <vt:vector size="10" baseType="lpstr">
      <vt:lpstr>Análise Quantitativa</vt:lpstr>
      <vt:lpstr>Certificado</vt:lpstr>
      <vt:lpstr>Brasão da Organização</vt:lpstr>
      <vt:lpstr>Créditos</vt:lpstr>
      <vt:lpstr>Esboço</vt:lpstr>
      <vt:lpstr>Tabela</vt:lpstr>
      <vt:lpstr>Extrato 2</vt:lpstr>
      <vt:lpstr>Extrato 1</vt:lpstr>
      <vt:lpstr>IMaa2</vt:lpstr>
      <vt:lpstr>IMae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Campos</dc:creator>
  <cp:lastModifiedBy>Thiago Campos</cp:lastModifiedBy>
  <cp:lastPrinted>2020-12-14T07:43:34Z</cp:lastPrinted>
  <dcterms:created xsi:type="dcterms:W3CDTF">2020-12-02T23:48:40Z</dcterms:created>
  <dcterms:modified xsi:type="dcterms:W3CDTF">2020-11-27T14:18:11Z</dcterms:modified>
</cp:coreProperties>
</file>